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comments24.xml" ContentType="application/vnd.openxmlformats-officedocument.spreadsheetml.comments+xml"/>
  <Override PartName="/xl/threadedComments/threadedComment24.xml" ContentType="application/vnd.ms-excel.threadedcomments+xml"/>
  <Override PartName="/xl/comments25.xml" ContentType="application/vnd.openxmlformats-officedocument.spreadsheetml.comments+xml"/>
  <Override PartName="/xl/threadedComments/threadedComment25.xml" ContentType="application/vnd.ms-excel.threadedcomments+xml"/>
  <Override PartName="/xl/comments26.xml" ContentType="application/vnd.openxmlformats-officedocument.spreadsheetml.comments+xml"/>
  <Override PartName="/xl/threadedComments/threadedComment26.xml" ContentType="application/vnd.ms-excel.threadedcomments+xml"/>
  <Override PartName="/xl/comments27.xml" ContentType="application/vnd.openxmlformats-officedocument.spreadsheetml.comments+xml"/>
  <Override PartName="/xl/threadedComments/threadedComment27.xml" ContentType="application/vnd.ms-excel.threadedcomments+xml"/>
  <Override PartName="/xl/comments28.xml" ContentType="application/vnd.openxmlformats-officedocument.spreadsheetml.comments+xml"/>
  <Override PartName="/xl/threadedComments/threadedComment28.xml" ContentType="application/vnd.ms-excel.threadedcomments+xml"/>
  <Override PartName="/xl/comments29.xml" ContentType="application/vnd.openxmlformats-officedocument.spreadsheetml.comments+xml"/>
  <Override PartName="/xl/threadedComments/threadedComment29.xml" ContentType="application/vnd.ms-excel.threadedcomments+xml"/>
  <Override PartName="/xl/comments30.xml" ContentType="application/vnd.openxmlformats-officedocument.spreadsheetml.comments+xml"/>
  <Override PartName="/xl/threadedComments/threadedComment30.xml" ContentType="application/vnd.ms-excel.threadedcomments+xml"/>
  <Override PartName="/xl/comments31.xml" ContentType="application/vnd.openxmlformats-officedocument.spreadsheetml.comments+xml"/>
  <Override PartName="/xl/threadedComments/threadedComment31.xml" ContentType="application/vnd.ms-excel.threadedcomments+xml"/>
  <Override PartName="/xl/comments32.xml" ContentType="application/vnd.openxmlformats-officedocument.spreadsheetml.comments+xml"/>
  <Override PartName="/xl/threadedComments/threadedComment32.xml" ContentType="application/vnd.ms-excel.threadedcomments+xml"/>
  <Override PartName="/xl/comments33.xml" ContentType="application/vnd.openxmlformats-officedocument.spreadsheetml.comments+xml"/>
  <Override PartName="/xl/threadedComments/threadedComment33.xml" ContentType="application/vnd.ms-excel.threadedcomments+xml"/>
  <Override PartName="/xl/comments34.xml" ContentType="application/vnd.openxmlformats-officedocument.spreadsheetml.comments+xml"/>
  <Override PartName="/xl/threadedComments/threadedComment34.xml" ContentType="application/vnd.ms-excel.threadedcomments+xml"/>
  <Override PartName="/xl/comments35.xml" ContentType="application/vnd.openxmlformats-officedocument.spreadsheetml.comments+xml"/>
  <Override PartName="/xl/threadedComments/threadedComment35.xml" ContentType="application/vnd.ms-excel.threadedcomments+xml"/>
  <Override PartName="/xl/comments36.xml" ContentType="application/vnd.openxmlformats-officedocument.spreadsheetml.comments+xml"/>
  <Override PartName="/xl/threadedComments/threadedComment36.xml" ContentType="application/vnd.ms-excel.threadedcomments+xml"/>
  <Override PartName="/xl/comments37.xml" ContentType="application/vnd.openxmlformats-officedocument.spreadsheetml.comments+xml"/>
  <Override PartName="/xl/threadedComments/threadedComment37.xml" ContentType="application/vnd.ms-excel.threadedcomments+xml"/>
  <Override PartName="/xl/comments38.xml" ContentType="application/vnd.openxmlformats-officedocument.spreadsheetml.comments+xml"/>
  <Override PartName="/xl/threadedComments/threadedComment38.xml" ContentType="application/vnd.ms-excel.threadedcomments+xml"/>
  <Override PartName="/xl/comments39.xml" ContentType="application/vnd.openxmlformats-officedocument.spreadsheetml.comments+xml"/>
  <Override PartName="/xl/threadedComments/threadedComment39.xml" ContentType="application/vnd.ms-excel.threadedcomments+xml"/>
  <Override PartName="/xl/comments40.xml" ContentType="application/vnd.openxmlformats-officedocument.spreadsheetml.comments+xml"/>
  <Override PartName="/xl/threadedComments/threadedComment40.xml" ContentType="application/vnd.ms-excel.threadedcomments+xml"/>
  <Override PartName="/xl/comments41.xml" ContentType="application/vnd.openxmlformats-officedocument.spreadsheetml.comments+xml"/>
  <Override PartName="/xl/threadedComments/threadedComment4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uoe-my.sharepoint.com/personal/s2453034_ed_ac_uk/Documents/0_Dissertation/0_Coding work/dissertation_SC/Python/building_v1/price_common_v3/scenarios implemented/"/>
    </mc:Choice>
  </mc:AlternateContent>
  <xr:revisionPtr revIDLastSave="901" documentId="13_ncr:1_{EED02059-C812-4831-AC86-9EC54DE38D49}" xr6:coauthVersionLast="47" xr6:coauthVersionMax="47" xr10:uidLastSave="{0D983CAD-0420-4A46-A03B-4B117CBDD8A7}"/>
  <bookViews>
    <workbookView xWindow="-110" yWindow="-110" windowWidth="19420" windowHeight="10300" tabRatio="840" firstSheet="32" activeTab="40" xr2:uid="{00000000-000D-0000-FFFF-FFFF00000000}"/>
  </bookViews>
  <sheets>
    <sheet name="trials" sheetId="2" r:id="rId1"/>
    <sheet name="Scenario 1" sheetId="1" r:id="rId2"/>
    <sheet name="Scenario 2" sheetId="3" r:id="rId3"/>
    <sheet name="Scenario 3" sheetId="4" r:id="rId4"/>
    <sheet name="Scenario 4" sheetId="5" r:id="rId5"/>
    <sheet name="Scenario 5" sheetId="6" r:id="rId6"/>
    <sheet name="Scenario 6" sheetId="7" r:id="rId7"/>
    <sheet name="Scenario 7" sheetId="8" r:id="rId8"/>
    <sheet name="Scenario 8" sheetId="9" r:id="rId9"/>
    <sheet name="Scenario 9" sheetId="10" r:id="rId10"/>
    <sheet name="Scenario 10" sheetId="11" r:id="rId11"/>
    <sheet name="Scenario 11" sheetId="12" r:id="rId12"/>
    <sheet name="Scenario 12" sheetId="13" r:id="rId13"/>
    <sheet name="Scenario 13" sheetId="14" r:id="rId14"/>
    <sheet name="Scenario 14" sheetId="15" r:id="rId15"/>
    <sheet name="Scenario 15" sheetId="16" r:id="rId16"/>
    <sheet name="Scenario 16" sheetId="17" r:id="rId17"/>
    <sheet name="Scenario 17" sheetId="18" r:id="rId18"/>
    <sheet name="Scenario 18" sheetId="19" r:id="rId19"/>
    <sheet name="Scenario 19" sheetId="20" r:id="rId20"/>
    <sheet name="Scenario 20" sheetId="21" r:id="rId21"/>
    <sheet name="Scenario 21" sheetId="22" r:id="rId22"/>
    <sheet name="Scenario 22" sheetId="23" r:id="rId23"/>
    <sheet name="Scenario 23" sheetId="24" r:id="rId24"/>
    <sheet name="Scenario 24" sheetId="25" r:id="rId25"/>
    <sheet name="Scenario 25" sheetId="26" r:id="rId26"/>
    <sheet name="Scenario 26" sheetId="27" r:id="rId27"/>
    <sheet name="Scenario 27" sheetId="28" r:id="rId28"/>
    <sheet name="Scenario 28" sheetId="29" r:id="rId29"/>
    <sheet name="Scenario 29" sheetId="30" r:id="rId30"/>
    <sheet name="Scenario 30" sheetId="31" r:id="rId31"/>
    <sheet name="Scenario 31" sheetId="32" r:id="rId32"/>
    <sheet name="Scenario 32" sheetId="33" r:id="rId33"/>
    <sheet name="Scenario 33" sheetId="34" r:id="rId34"/>
    <sheet name="Scenario 34" sheetId="35" r:id="rId35"/>
    <sheet name="Scenario 35" sheetId="36" r:id="rId36"/>
    <sheet name="Scenario 36" sheetId="37" r:id="rId37"/>
    <sheet name="Scenario 37" sheetId="38" r:id="rId38"/>
    <sheet name="Scenario 38" sheetId="39" r:id="rId39"/>
    <sheet name="Scenario 39" sheetId="40" r:id="rId40"/>
    <sheet name="Scenario 40" sheetId="41"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1" i="41" l="1"/>
  <c r="I60" i="41"/>
  <c r="I59" i="41"/>
  <c r="I58" i="41"/>
  <c r="I57" i="41"/>
  <c r="I56" i="41"/>
  <c r="I55" i="41"/>
  <c r="I54" i="41"/>
  <c r="I53" i="41"/>
  <c r="I52" i="41"/>
  <c r="I51" i="41"/>
  <c r="I50" i="41"/>
  <c r="I49" i="41"/>
  <c r="I48" i="41"/>
  <c r="I47" i="41"/>
  <c r="I46" i="41"/>
  <c r="I45" i="41"/>
  <c r="I44" i="41"/>
  <c r="I43" i="41"/>
  <c r="I42" i="41"/>
  <c r="I41" i="41"/>
  <c r="I40" i="41"/>
  <c r="I39" i="41"/>
  <c r="I38" i="41"/>
  <c r="I37" i="41"/>
  <c r="I36" i="41"/>
  <c r="I35" i="41"/>
  <c r="I34" i="41"/>
  <c r="H33" i="41"/>
  <c r="I33" i="41" s="1"/>
  <c r="I32" i="41"/>
  <c r="I31" i="41"/>
  <c r="I30" i="41"/>
  <c r="I29" i="41"/>
  <c r="I28" i="41"/>
  <c r="I27" i="41"/>
  <c r="I26" i="41"/>
  <c r="I25" i="41"/>
  <c r="I24" i="41"/>
  <c r="I23" i="41"/>
  <c r="I22" i="41"/>
  <c r="I21" i="41"/>
  <c r="I20" i="41"/>
  <c r="I19" i="41"/>
  <c r="I18" i="41"/>
  <c r="I17" i="41"/>
  <c r="I16" i="41"/>
  <c r="I15" i="41"/>
  <c r="I14" i="41"/>
  <c r="I13" i="41"/>
  <c r="I12" i="41"/>
  <c r="I11" i="41"/>
  <c r="I10" i="41"/>
  <c r="I9" i="41"/>
  <c r="I8" i="41"/>
  <c r="I7" i="41"/>
  <c r="I6" i="41"/>
  <c r="I5" i="41"/>
  <c r="I4" i="41"/>
  <c r="I3" i="41"/>
  <c r="I2" i="41"/>
  <c r="I1" i="41"/>
  <c r="I71" i="41"/>
  <c r="I70" i="41"/>
  <c r="I69" i="41"/>
  <c r="I68" i="41"/>
  <c r="I67" i="41"/>
  <c r="I66" i="41"/>
  <c r="I65" i="41"/>
  <c r="I64" i="41"/>
  <c r="I63" i="41"/>
  <c r="I62" i="41"/>
  <c r="D4" i="41"/>
  <c r="D5" i="41" s="1"/>
  <c r="D6" i="41" s="1"/>
  <c r="D7" i="41" s="1"/>
  <c r="D8" i="41" s="1"/>
  <c r="D9" i="41" s="1"/>
  <c r="D10" i="41" s="1"/>
  <c r="D11" i="41" s="1"/>
  <c r="D12" i="41" s="1"/>
  <c r="D13" i="41" s="1"/>
  <c r="D14" i="41" s="1"/>
  <c r="D15" i="41" s="1"/>
  <c r="D16" i="41" s="1"/>
  <c r="D17" i="41" s="1"/>
  <c r="D18" i="41" s="1"/>
  <c r="D19" i="41" s="1"/>
  <c r="D20" i="41" s="1"/>
  <c r="D21" i="41" s="1"/>
  <c r="D22" i="41" s="1"/>
  <c r="D23" i="41" s="1"/>
  <c r="D24" i="41" s="1"/>
  <c r="D25" i="41" s="1"/>
  <c r="D26" i="41" s="1"/>
  <c r="D27" i="41" s="1"/>
  <c r="D28" i="41" s="1"/>
  <c r="D29" i="41" s="1"/>
  <c r="D30" i="41" s="1"/>
  <c r="D31" i="41" s="1"/>
  <c r="D32" i="41" s="1"/>
  <c r="D33" i="41" s="1"/>
  <c r="D34" i="41" s="1"/>
  <c r="D35" i="41" s="1"/>
  <c r="D36" i="41" s="1"/>
  <c r="D37" i="41" s="1"/>
  <c r="D38" i="41" s="1"/>
  <c r="D39" i="41" s="1"/>
  <c r="D40" i="41" s="1"/>
  <c r="D41" i="41" s="1"/>
  <c r="D42" i="41" s="1"/>
  <c r="D43" i="41" s="1"/>
  <c r="D44" i="41" s="1"/>
  <c r="D45" i="41" s="1"/>
  <c r="D46" i="41" s="1"/>
  <c r="D47" i="41" s="1"/>
  <c r="D48" i="41" s="1"/>
  <c r="D49" i="41" s="1"/>
  <c r="D50" i="41" s="1"/>
  <c r="D51" i="41" s="1"/>
  <c r="D52" i="41" s="1"/>
  <c r="D53" i="41" s="1"/>
  <c r="D54" i="41" s="1"/>
  <c r="D55" i="41" s="1"/>
  <c r="D56" i="41" s="1"/>
  <c r="D57" i="41" s="1"/>
  <c r="D58" i="41" s="1"/>
  <c r="D59" i="41" s="1"/>
  <c r="D60" i="41" s="1"/>
  <c r="D61" i="41" s="1"/>
  <c r="D62" i="41" s="1"/>
  <c r="D63" i="41" s="1"/>
  <c r="D64" i="41" s="1"/>
  <c r="D65" i="41" s="1"/>
  <c r="D66" i="41" s="1"/>
  <c r="D67" i="41" s="1"/>
  <c r="D68" i="41" s="1"/>
  <c r="D69" i="41" s="1"/>
  <c r="D70" i="41" s="1"/>
  <c r="D71" i="41" s="1"/>
  <c r="D3" i="41"/>
  <c r="B2" i="41"/>
  <c r="I61" i="40"/>
  <c r="I60" i="40"/>
  <c r="I59" i="40"/>
  <c r="I58" i="40"/>
  <c r="I57" i="40"/>
  <c r="I56" i="40"/>
  <c r="I55" i="40"/>
  <c r="I54" i="40"/>
  <c r="I53" i="40"/>
  <c r="I52" i="40"/>
  <c r="I51" i="40"/>
  <c r="I50" i="40"/>
  <c r="I49" i="40"/>
  <c r="I48" i="40"/>
  <c r="I47" i="40"/>
  <c r="I46" i="40"/>
  <c r="I45" i="40"/>
  <c r="I44" i="40"/>
  <c r="I43" i="40"/>
  <c r="I42" i="40"/>
  <c r="I41" i="40"/>
  <c r="I40" i="40"/>
  <c r="I39" i="40"/>
  <c r="I38" i="40"/>
  <c r="I37" i="40"/>
  <c r="I36" i="40"/>
  <c r="I35" i="40"/>
  <c r="I34" i="40"/>
  <c r="H33" i="40"/>
  <c r="I33" i="40" s="1"/>
  <c r="I32" i="40"/>
  <c r="I31" i="40"/>
  <c r="I30" i="40"/>
  <c r="I29" i="40"/>
  <c r="I28" i="40"/>
  <c r="I27" i="40"/>
  <c r="I26" i="40"/>
  <c r="I25" i="40"/>
  <c r="I24" i="40"/>
  <c r="I23" i="40"/>
  <c r="I22" i="40"/>
  <c r="I21" i="40"/>
  <c r="I20" i="40"/>
  <c r="I19" i="40"/>
  <c r="I18" i="40"/>
  <c r="I17" i="40"/>
  <c r="I16" i="40"/>
  <c r="I15" i="40"/>
  <c r="I14" i="40"/>
  <c r="I13" i="40"/>
  <c r="I12" i="40"/>
  <c r="I11" i="40"/>
  <c r="I10" i="40"/>
  <c r="I9" i="40"/>
  <c r="I8" i="40"/>
  <c r="I7" i="40"/>
  <c r="I6" i="40"/>
  <c r="I5" i="40"/>
  <c r="I4" i="40"/>
  <c r="I3" i="40"/>
  <c r="I2" i="40"/>
  <c r="I1" i="40"/>
  <c r="I71" i="40"/>
  <c r="I70" i="40"/>
  <c r="I69" i="40"/>
  <c r="I68" i="40"/>
  <c r="I67" i="40"/>
  <c r="I66" i="40"/>
  <c r="I65" i="40"/>
  <c r="I64" i="40"/>
  <c r="I63" i="40"/>
  <c r="I62" i="40"/>
  <c r="D3" i="40"/>
  <c r="D4" i="40" s="1"/>
  <c r="D5" i="40" s="1"/>
  <c r="D6" i="40" s="1"/>
  <c r="D7" i="40" s="1"/>
  <c r="D8" i="40" s="1"/>
  <c r="D9" i="40" s="1"/>
  <c r="D10" i="40" s="1"/>
  <c r="D11" i="40" s="1"/>
  <c r="D12" i="40" s="1"/>
  <c r="D13" i="40" s="1"/>
  <c r="D14" i="40" s="1"/>
  <c r="D15" i="40" s="1"/>
  <c r="D16" i="40" s="1"/>
  <c r="D17" i="40" s="1"/>
  <c r="D18" i="40" s="1"/>
  <c r="D19" i="40" s="1"/>
  <c r="D20" i="40" s="1"/>
  <c r="D21" i="40" s="1"/>
  <c r="D22" i="40" s="1"/>
  <c r="D23" i="40" s="1"/>
  <c r="D24" i="40" s="1"/>
  <c r="D25" i="40" s="1"/>
  <c r="D26" i="40" s="1"/>
  <c r="D27" i="40" s="1"/>
  <c r="D28" i="40" s="1"/>
  <c r="D29" i="40" s="1"/>
  <c r="D30" i="40" s="1"/>
  <c r="D31" i="40" s="1"/>
  <c r="D32" i="40" s="1"/>
  <c r="D33" i="40" s="1"/>
  <c r="D34" i="40" s="1"/>
  <c r="D35" i="40" s="1"/>
  <c r="D36" i="40" s="1"/>
  <c r="D37" i="40" s="1"/>
  <c r="D38" i="40" s="1"/>
  <c r="D39" i="40" s="1"/>
  <c r="D40" i="40" s="1"/>
  <c r="D41" i="40" s="1"/>
  <c r="D42" i="40" s="1"/>
  <c r="D43" i="40" s="1"/>
  <c r="D44" i="40" s="1"/>
  <c r="D45" i="40" s="1"/>
  <c r="D46" i="40" s="1"/>
  <c r="D47" i="40" s="1"/>
  <c r="D48" i="40" s="1"/>
  <c r="D49" i="40" s="1"/>
  <c r="D50" i="40" s="1"/>
  <c r="D51" i="40" s="1"/>
  <c r="D52" i="40" s="1"/>
  <c r="D53" i="40" s="1"/>
  <c r="D54" i="40" s="1"/>
  <c r="D55" i="40" s="1"/>
  <c r="D56" i="40" s="1"/>
  <c r="D57" i="40" s="1"/>
  <c r="D58" i="40" s="1"/>
  <c r="D59" i="40" s="1"/>
  <c r="D60" i="40" s="1"/>
  <c r="D61" i="40" s="1"/>
  <c r="D62" i="40" s="1"/>
  <c r="D63" i="40" s="1"/>
  <c r="D64" i="40" s="1"/>
  <c r="D65" i="40" s="1"/>
  <c r="D66" i="40" s="1"/>
  <c r="D67" i="40" s="1"/>
  <c r="D68" i="40" s="1"/>
  <c r="D69" i="40" s="1"/>
  <c r="D70" i="40" s="1"/>
  <c r="D71" i="40" s="1"/>
  <c r="B2" i="40"/>
  <c r="I62" i="39"/>
  <c r="I63" i="39"/>
  <c r="I64" i="39"/>
  <c r="I65" i="39"/>
  <c r="I66" i="39"/>
  <c r="I67" i="39"/>
  <c r="I68" i="39"/>
  <c r="I69" i="39"/>
  <c r="I70" i="39"/>
  <c r="I71" i="39"/>
  <c r="I1"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D4" i="39"/>
  <c r="D5" i="39" s="1"/>
  <c r="D6" i="39" s="1"/>
  <c r="D7" i="39" s="1"/>
  <c r="D8" i="39" s="1"/>
  <c r="D9" i="39" s="1"/>
  <c r="D10" i="39" s="1"/>
  <c r="D11" i="39" s="1"/>
  <c r="D12" i="39" s="1"/>
  <c r="D13" i="39" s="1"/>
  <c r="D14" i="39" s="1"/>
  <c r="D15" i="39" s="1"/>
  <c r="D16" i="39" s="1"/>
  <c r="D17" i="39" s="1"/>
  <c r="D18" i="39" s="1"/>
  <c r="D19" i="39" s="1"/>
  <c r="D20" i="39" s="1"/>
  <c r="D21" i="39" s="1"/>
  <c r="D22" i="39" s="1"/>
  <c r="D23" i="39" s="1"/>
  <c r="D24" i="39" s="1"/>
  <c r="D25" i="39" s="1"/>
  <c r="D26" i="39" s="1"/>
  <c r="D27" i="39" s="1"/>
  <c r="D28" i="39" s="1"/>
  <c r="D29" i="39" s="1"/>
  <c r="D30" i="39" s="1"/>
  <c r="D31" i="39" s="1"/>
  <c r="D32" i="39" s="1"/>
  <c r="D33" i="39" s="1"/>
  <c r="D34" i="39" s="1"/>
  <c r="D35" i="39" s="1"/>
  <c r="D36" i="39" s="1"/>
  <c r="D37" i="39" s="1"/>
  <c r="D38" i="39" s="1"/>
  <c r="D39" i="39" s="1"/>
  <c r="D40" i="39" s="1"/>
  <c r="D41" i="39" s="1"/>
  <c r="D42" i="39" s="1"/>
  <c r="D43" i="39" s="1"/>
  <c r="D44" i="39" s="1"/>
  <c r="D45" i="39" s="1"/>
  <c r="D46" i="39" s="1"/>
  <c r="D47" i="39" s="1"/>
  <c r="D48" i="39" s="1"/>
  <c r="D49" i="39" s="1"/>
  <c r="D50" i="39" s="1"/>
  <c r="D51" i="39" s="1"/>
  <c r="D52" i="39" s="1"/>
  <c r="D53" i="39" s="1"/>
  <c r="D54" i="39" s="1"/>
  <c r="D55" i="39" s="1"/>
  <c r="D56" i="39" s="1"/>
  <c r="D57" i="39" s="1"/>
  <c r="D58" i="39" s="1"/>
  <c r="D59" i="39" s="1"/>
  <c r="D60" i="39" s="1"/>
  <c r="D61" i="39" s="1"/>
  <c r="D62" i="39" s="1"/>
  <c r="D63" i="39" s="1"/>
  <c r="D64" i="39" s="1"/>
  <c r="D65" i="39" s="1"/>
  <c r="D66" i="39" s="1"/>
  <c r="D67" i="39" s="1"/>
  <c r="D68" i="39" s="1"/>
  <c r="D69" i="39" s="1"/>
  <c r="D70" i="39" s="1"/>
  <c r="D71" i="39" s="1"/>
  <c r="D3" i="39"/>
  <c r="B2" i="39"/>
  <c r="D3" i="38"/>
  <c r="D4" i="38" s="1"/>
  <c r="D5" i="38" s="1"/>
  <c r="D6" i="38" s="1"/>
  <c r="D7" i="38" s="1"/>
  <c r="D8" i="38" s="1"/>
  <c r="D9" i="38" s="1"/>
  <c r="D10" i="38" s="1"/>
  <c r="D11" i="38" s="1"/>
  <c r="D12" i="38" s="1"/>
  <c r="D13" i="38" s="1"/>
  <c r="D14" i="38" s="1"/>
  <c r="D15" i="38" s="1"/>
  <c r="D16" i="38" s="1"/>
  <c r="D17" i="38" s="1"/>
  <c r="D18" i="38" s="1"/>
  <c r="D19" i="38" s="1"/>
  <c r="D20" i="38" s="1"/>
  <c r="D21" i="38" s="1"/>
  <c r="D22" i="38" s="1"/>
  <c r="D23" i="38" s="1"/>
  <c r="D24" i="38" s="1"/>
  <c r="D25" i="38" s="1"/>
  <c r="D26" i="38" s="1"/>
  <c r="D27" i="38" s="1"/>
  <c r="D28" i="38" s="1"/>
  <c r="D29" i="38" s="1"/>
  <c r="D30" i="38" s="1"/>
  <c r="D31" i="38" s="1"/>
  <c r="D32" i="38" s="1"/>
  <c r="D33" i="38" s="1"/>
  <c r="D34" i="38" s="1"/>
  <c r="D35" i="38" s="1"/>
  <c r="D36" i="38" s="1"/>
  <c r="D37" i="38" s="1"/>
  <c r="D38" i="38" s="1"/>
  <c r="D39" i="38" s="1"/>
  <c r="D40" i="38" s="1"/>
  <c r="D41" i="38" s="1"/>
  <c r="D42" i="38" s="1"/>
  <c r="D43" i="38" s="1"/>
  <c r="D44" i="38" s="1"/>
  <c r="D45" i="38" s="1"/>
  <c r="D46" i="38" s="1"/>
  <c r="D47" i="38" s="1"/>
  <c r="D48" i="38" s="1"/>
  <c r="D49" i="38" s="1"/>
  <c r="D50" i="38" s="1"/>
  <c r="D51" i="38" s="1"/>
  <c r="D52" i="38" s="1"/>
  <c r="D53" i="38" s="1"/>
  <c r="D54" i="38" s="1"/>
  <c r="D55" i="38" s="1"/>
  <c r="D56" i="38" s="1"/>
  <c r="D57" i="38" s="1"/>
  <c r="D58" i="38" s="1"/>
  <c r="D59" i="38" s="1"/>
  <c r="D60" i="38" s="1"/>
  <c r="D61" i="38" s="1"/>
  <c r="D62" i="38" s="1"/>
  <c r="D63" i="38" s="1"/>
  <c r="D64" i="38" s="1"/>
  <c r="D65" i="38" s="1"/>
  <c r="D66" i="38" s="1"/>
  <c r="D67" i="38" s="1"/>
  <c r="D68" i="38" s="1"/>
  <c r="D69" i="38" s="1"/>
  <c r="D70" i="38" s="1"/>
  <c r="D71" i="38" s="1"/>
  <c r="B2" i="38"/>
  <c r="I51" i="37"/>
  <c r="I50" i="37"/>
  <c r="I49" i="37"/>
  <c r="I48" i="37"/>
  <c r="I47" i="37"/>
  <c r="I46" i="37"/>
  <c r="I45" i="37"/>
  <c r="I44" i="37"/>
  <c r="I43" i="37"/>
  <c r="I42" i="37"/>
  <c r="I41" i="37"/>
  <c r="I40" i="37"/>
  <c r="I39" i="37"/>
  <c r="I38" i="37"/>
  <c r="I37" i="37"/>
  <c r="I36" i="37"/>
  <c r="I35" i="37"/>
  <c r="I34" i="37"/>
  <c r="H33" i="37"/>
  <c r="I33" i="37" s="1"/>
  <c r="I32" i="37"/>
  <c r="I31" i="37"/>
  <c r="I30" i="37"/>
  <c r="I29" i="37"/>
  <c r="I28" i="37"/>
  <c r="I27" i="37"/>
  <c r="I26" i="37"/>
  <c r="I25" i="37"/>
  <c r="I24" i="37"/>
  <c r="I23" i="37"/>
  <c r="I22" i="37"/>
  <c r="I21" i="37"/>
  <c r="I20" i="37"/>
  <c r="I19" i="37"/>
  <c r="I18" i="37"/>
  <c r="I17" i="37"/>
  <c r="I16" i="37"/>
  <c r="I15" i="37"/>
  <c r="I14" i="37"/>
  <c r="I13" i="37"/>
  <c r="I12" i="37"/>
  <c r="I11" i="37"/>
  <c r="I10" i="37"/>
  <c r="I9" i="37"/>
  <c r="I8" i="37"/>
  <c r="I7" i="37"/>
  <c r="I6" i="37"/>
  <c r="I5" i="37"/>
  <c r="I4" i="37"/>
  <c r="I3" i="37"/>
  <c r="I2" i="37"/>
  <c r="I1" i="37"/>
  <c r="I61" i="37"/>
  <c r="I60" i="37"/>
  <c r="I59" i="37"/>
  <c r="I58" i="37"/>
  <c r="I57" i="37"/>
  <c r="I56" i="37"/>
  <c r="I55" i="37"/>
  <c r="I54" i="37"/>
  <c r="I53" i="37"/>
  <c r="I52" i="37"/>
  <c r="D3" i="37"/>
  <c r="D4" i="37" s="1"/>
  <c r="D5" i="37" s="1"/>
  <c r="D6" i="37" s="1"/>
  <c r="D7" i="37" s="1"/>
  <c r="D8" i="37" s="1"/>
  <c r="D9" i="37" s="1"/>
  <c r="D10" i="37" s="1"/>
  <c r="D11" i="37" s="1"/>
  <c r="D12" i="37" s="1"/>
  <c r="D13" i="37" s="1"/>
  <c r="D14" i="37" s="1"/>
  <c r="D15" i="37" s="1"/>
  <c r="D16" i="37" s="1"/>
  <c r="D17" i="37" s="1"/>
  <c r="D18" i="37" s="1"/>
  <c r="D19" i="37" s="1"/>
  <c r="D20" i="37" s="1"/>
  <c r="D21" i="37" s="1"/>
  <c r="D22" i="37" s="1"/>
  <c r="D23" i="37" s="1"/>
  <c r="D24" i="37" s="1"/>
  <c r="D25" i="37" s="1"/>
  <c r="D26" i="37" s="1"/>
  <c r="D27" i="37" s="1"/>
  <c r="D28" i="37" s="1"/>
  <c r="D29" i="37" s="1"/>
  <c r="D30" i="37" s="1"/>
  <c r="D31" i="37" s="1"/>
  <c r="D32" i="37" s="1"/>
  <c r="D33" i="37" s="1"/>
  <c r="D34" i="37" s="1"/>
  <c r="D35" i="37" s="1"/>
  <c r="D36" i="37" s="1"/>
  <c r="D37" i="37" s="1"/>
  <c r="D38" i="37" s="1"/>
  <c r="D39" i="37" s="1"/>
  <c r="D40" i="37" s="1"/>
  <c r="D41" i="37" s="1"/>
  <c r="D42" i="37" s="1"/>
  <c r="D43" i="37" s="1"/>
  <c r="D44" i="37" s="1"/>
  <c r="D45" i="37" s="1"/>
  <c r="D46" i="37" s="1"/>
  <c r="D47" i="37" s="1"/>
  <c r="D48" i="37" s="1"/>
  <c r="D49" i="37" s="1"/>
  <c r="D50" i="37" s="1"/>
  <c r="D51" i="37" s="1"/>
  <c r="D52" i="37" s="1"/>
  <c r="D53" i="37" s="1"/>
  <c r="D54" i="37" s="1"/>
  <c r="D55" i="37" s="1"/>
  <c r="D56" i="37" s="1"/>
  <c r="D57" i="37" s="1"/>
  <c r="D58" i="37" s="1"/>
  <c r="D59" i="37" s="1"/>
  <c r="D60" i="37" s="1"/>
  <c r="D61" i="37" s="1"/>
  <c r="B2" i="37"/>
  <c r="I51" i="36"/>
  <c r="I50" i="36"/>
  <c r="I49" i="36"/>
  <c r="I48" i="36"/>
  <c r="I47" i="36"/>
  <c r="I46" i="36"/>
  <c r="I45" i="36"/>
  <c r="I44" i="36"/>
  <c r="I43" i="36"/>
  <c r="I42" i="36"/>
  <c r="I41" i="36"/>
  <c r="I40" i="36"/>
  <c r="I39" i="36"/>
  <c r="I38" i="36"/>
  <c r="I37" i="36"/>
  <c r="I36" i="36"/>
  <c r="I35" i="36"/>
  <c r="I34" i="36"/>
  <c r="H33" i="36"/>
  <c r="I33" i="36" s="1"/>
  <c r="I32" i="36"/>
  <c r="I31" i="36"/>
  <c r="I30" i="36"/>
  <c r="I29" i="36"/>
  <c r="I28" i="36"/>
  <c r="I27" i="36"/>
  <c r="I26" i="36"/>
  <c r="I25" i="36"/>
  <c r="I24" i="36"/>
  <c r="I23" i="36"/>
  <c r="I22" i="36"/>
  <c r="I21" i="36"/>
  <c r="I20" i="36"/>
  <c r="I19" i="36"/>
  <c r="I18" i="36"/>
  <c r="I17" i="36"/>
  <c r="I16" i="36"/>
  <c r="I15" i="36"/>
  <c r="I14" i="36"/>
  <c r="I13" i="36"/>
  <c r="I12" i="36"/>
  <c r="I11" i="36"/>
  <c r="I10" i="36"/>
  <c r="I9" i="36"/>
  <c r="I8" i="36"/>
  <c r="I7" i="36"/>
  <c r="I6" i="36"/>
  <c r="I5" i="36"/>
  <c r="I4" i="36"/>
  <c r="I3" i="36"/>
  <c r="I2" i="36"/>
  <c r="I1" i="36"/>
  <c r="I61" i="36"/>
  <c r="I60" i="36"/>
  <c r="I59" i="36"/>
  <c r="I58" i="36"/>
  <c r="I57" i="36"/>
  <c r="I56" i="36"/>
  <c r="I55" i="36"/>
  <c r="I54" i="36"/>
  <c r="I53" i="36"/>
  <c r="I52" i="36"/>
  <c r="D3" i="36"/>
  <c r="D4" i="36" s="1"/>
  <c r="D5" i="36" s="1"/>
  <c r="D6" i="36" s="1"/>
  <c r="D7" i="36" s="1"/>
  <c r="D8" i="36" s="1"/>
  <c r="D9" i="36" s="1"/>
  <c r="D10" i="36" s="1"/>
  <c r="D11" i="36" s="1"/>
  <c r="D12" i="36" s="1"/>
  <c r="D13" i="36" s="1"/>
  <c r="D14" i="36" s="1"/>
  <c r="D15" i="36" s="1"/>
  <c r="D16" i="36" s="1"/>
  <c r="D17" i="36" s="1"/>
  <c r="D18" i="36" s="1"/>
  <c r="D19" i="36" s="1"/>
  <c r="D20" i="36" s="1"/>
  <c r="D21" i="36" s="1"/>
  <c r="D22" i="36" s="1"/>
  <c r="D23" i="36" s="1"/>
  <c r="D24" i="36" s="1"/>
  <c r="D25" i="36" s="1"/>
  <c r="D26" i="36" s="1"/>
  <c r="D27" i="36" s="1"/>
  <c r="D28" i="36" s="1"/>
  <c r="D29" i="36" s="1"/>
  <c r="D30" i="36" s="1"/>
  <c r="D31" i="36" s="1"/>
  <c r="D32" i="36" s="1"/>
  <c r="D33" i="36" s="1"/>
  <c r="D34" i="36" s="1"/>
  <c r="D35" i="36" s="1"/>
  <c r="D36" i="36" s="1"/>
  <c r="D37" i="36" s="1"/>
  <c r="D38" i="36" s="1"/>
  <c r="D39" i="36" s="1"/>
  <c r="D40" i="36" s="1"/>
  <c r="D41" i="36" s="1"/>
  <c r="D42" i="36" s="1"/>
  <c r="D43" i="36" s="1"/>
  <c r="D44" i="36" s="1"/>
  <c r="D45" i="36" s="1"/>
  <c r="D46" i="36" s="1"/>
  <c r="D47" i="36" s="1"/>
  <c r="D48" i="36" s="1"/>
  <c r="D49" i="36" s="1"/>
  <c r="D50" i="36" s="1"/>
  <c r="D51" i="36" s="1"/>
  <c r="D52" i="36" s="1"/>
  <c r="D53" i="36" s="1"/>
  <c r="D54" i="36" s="1"/>
  <c r="D55" i="36" s="1"/>
  <c r="D56" i="36" s="1"/>
  <c r="D57" i="36" s="1"/>
  <c r="D58" i="36" s="1"/>
  <c r="D59" i="36" s="1"/>
  <c r="D60" i="36" s="1"/>
  <c r="D61" i="36" s="1"/>
  <c r="B2" i="36"/>
  <c r="I52" i="35"/>
  <c r="I53" i="35"/>
  <c r="I54" i="35"/>
  <c r="I55" i="35"/>
  <c r="I56" i="35"/>
  <c r="I57" i="35"/>
  <c r="I58" i="35"/>
  <c r="I59" i="35"/>
  <c r="I60" i="35"/>
  <c r="I61" i="35"/>
  <c r="I1" i="35"/>
  <c r="I51" i="35"/>
  <c r="I50" i="35"/>
  <c r="I49" i="35"/>
  <c r="I48" i="35"/>
  <c r="I47" i="35"/>
  <c r="I46" i="35"/>
  <c r="I45" i="35"/>
  <c r="I44" i="35"/>
  <c r="I43" i="35"/>
  <c r="I42" i="35"/>
  <c r="I41" i="35"/>
  <c r="I40" i="35"/>
  <c r="I39" i="35"/>
  <c r="I38" i="35"/>
  <c r="I37" i="35"/>
  <c r="I36" i="35"/>
  <c r="I35" i="35"/>
  <c r="I34" i="35"/>
  <c r="I33" i="35"/>
  <c r="I32" i="35"/>
  <c r="I31" i="35"/>
  <c r="I30" i="35"/>
  <c r="I29" i="35"/>
  <c r="I28" i="35"/>
  <c r="I27" i="35"/>
  <c r="I26" i="35"/>
  <c r="I25" i="35"/>
  <c r="I24" i="35"/>
  <c r="I23" i="35"/>
  <c r="I22" i="35"/>
  <c r="I21" i="35"/>
  <c r="I20" i="35"/>
  <c r="I19" i="35"/>
  <c r="I18" i="35"/>
  <c r="I17" i="35"/>
  <c r="I16" i="35"/>
  <c r="I15" i="35"/>
  <c r="I14" i="35"/>
  <c r="I13" i="35"/>
  <c r="I12" i="35"/>
  <c r="I11" i="35"/>
  <c r="I10" i="35"/>
  <c r="I9" i="35"/>
  <c r="I8" i="35"/>
  <c r="I7" i="35"/>
  <c r="I6" i="35"/>
  <c r="I5" i="35"/>
  <c r="I4" i="35"/>
  <c r="I3" i="35"/>
  <c r="I2" i="35"/>
  <c r="D3" i="35"/>
  <c r="D4" i="35" s="1"/>
  <c r="D5" i="35" s="1"/>
  <c r="D6" i="35" s="1"/>
  <c r="D7" i="35" s="1"/>
  <c r="D8" i="35" s="1"/>
  <c r="D9" i="35" s="1"/>
  <c r="D10" i="35" s="1"/>
  <c r="D11" i="35" s="1"/>
  <c r="D12" i="35" s="1"/>
  <c r="D13" i="35" s="1"/>
  <c r="D14" i="35" s="1"/>
  <c r="D15" i="35" s="1"/>
  <c r="D16" i="35" s="1"/>
  <c r="D17" i="35" s="1"/>
  <c r="D18" i="35" s="1"/>
  <c r="D19" i="35" s="1"/>
  <c r="D20" i="35" s="1"/>
  <c r="D21" i="35" s="1"/>
  <c r="D22" i="35" s="1"/>
  <c r="D23" i="35" s="1"/>
  <c r="D24" i="35" s="1"/>
  <c r="D25" i="35" s="1"/>
  <c r="D26" i="35" s="1"/>
  <c r="D27" i="35" s="1"/>
  <c r="D28" i="35" s="1"/>
  <c r="D29" i="35" s="1"/>
  <c r="D30" i="35" s="1"/>
  <c r="D31" i="35" s="1"/>
  <c r="D32" i="35" s="1"/>
  <c r="D33" i="35" s="1"/>
  <c r="D34" i="35" s="1"/>
  <c r="D35" i="35" s="1"/>
  <c r="D36" i="35" s="1"/>
  <c r="D37" i="35" s="1"/>
  <c r="D38" i="35" s="1"/>
  <c r="D39" i="35" s="1"/>
  <c r="D40" i="35" s="1"/>
  <c r="D41" i="35" s="1"/>
  <c r="D42" i="35" s="1"/>
  <c r="D43" i="35" s="1"/>
  <c r="D44" i="35" s="1"/>
  <c r="D45" i="35" s="1"/>
  <c r="D46" i="35" s="1"/>
  <c r="D47" i="35" s="1"/>
  <c r="D48" i="35" s="1"/>
  <c r="D49" i="35" s="1"/>
  <c r="D50" i="35" s="1"/>
  <c r="D51" i="35" s="1"/>
  <c r="D52" i="35" s="1"/>
  <c r="D53" i="35" s="1"/>
  <c r="D54" i="35" s="1"/>
  <c r="D55" i="35" s="1"/>
  <c r="D56" i="35" s="1"/>
  <c r="D57" i="35" s="1"/>
  <c r="D58" i="35" s="1"/>
  <c r="D59" i="35" s="1"/>
  <c r="D60" i="35" s="1"/>
  <c r="D61" i="35" s="1"/>
  <c r="B2" i="35"/>
  <c r="D3" i="34"/>
  <c r="D4" i="34" s="1"/>
  <c r="D5" i="34" s="1"/>
  <c r="D6" i="34" s="1"/>
  <c r="D7" i="34" s="1"/>
  <c r="D8" i="34" s="1"/>
  <c r="D9" i="34" s="1"/>
  <c r="D10" i="34" s="1"/>
  <c r="D11" i="34" s="1"/>
  <c r="D12" i="34" s="1"/>
  <c r="D13" i="34" s="1"/>
  <c r="D14" i="34" s="1"/>
  <c r="D15" i="34" s="1"/>
  <c r="D16" i="34" s="1"/>
  <c r="D17" i="34" s="1"/>
  <c r="D18" i="34" s="1"/>
  <c r="D19" i="34" s="1"/>
  <c r="D20" i="34" s="1"/>
  <c r="D21" i="34" s="1"/>
  <c r="D22" i="34" s="1"/>
  <c r="D23" i="34" s="1"/>
  <c r="D24" i="34" s="1"/>
  <c r="D25" i="34" s="1"/>
  <c r="D26" i="34" s="1"/>
  <c r="D27" i="34" s="1"/>
  <c r="D28" i="34" s="1"/>
  <c r="D29" i="34" s="1"/>
  <c r="D30" i="34" s="1"/>
  <c r="D31" i="34" s="1"/>
  <c r="D32" i="34" s="1"/>
  <c r="D33" i="34" s="1"/>
  <c r="D34" i="34" s="1"/>
  <c r="D35" i="34" s="1"/>
  <c r="D36" i="34" s="1"/>
  <c r="D37" i="34" s="1"/>
  <c r="D38" i="34" s="1"/>
  <c r="D39" i="34" s="1"/>
  <c r="D40" i="34" s="1"/>
  <c r="D41" i="34" s="1"/>
  <c r="D42" i="34" s="1"/>
  <c r="D43" i="34" s="1"/>
  <c r="D44" i="34" s="1"/>
  <c r="D45" i="34" s="1"/>
  <c r="D46" i="34" s="1"/>
  <c r="D47" i="34" s="1"/>
  <c r="D48" i="34" s="1"/>
  <c r="D49" i="34" s="1"/>
  <c r="D50" i="34" s="1"/>
  <c r="D51" i="34" s="1"/>
  <c r="D52" i="34" s="1"/>
  <c r="D53" i="34" s="1"/>
  <c r="D54" i="34" s="1"/>
  <c r="D55" i="34" s="1"/>
  <c r="D56" i="34" s="1"/>
  <c r="D57" i="34" s="1"/>
  <c r="D58" i="34" s="1"/>
  <c r="D59" i="34" s="1"/>
  <c r="D60" i="34" s="1"/>
  <c r="D61" i="34" s="1"/>
  <c r="B2" i="34"/>
  <c r="I46" i="33"/>
  <c r="I45" i="33"/>
  <c r="I44" i="33"/>
  <c r="I43" i="33"/>
  <c r="I42" i="33"/>
  <c r="I41" i="33"/>
  <c r="I40" i="33"/>
  <c r="I39" i="33"/>
  <c r="I38" i="33"/>
  <c r="I37" i="33"/>
  <c r="I36" i="33"/>
  <c r="I35" i="33"/>
  <c r="I34" i="33"/>
  <c r="H33" i="33"/>
  <c r="I33" i="33" s="1"/>
  <c r="I32" i="33"/>
  <c r="I31" i="33"/>
  <c r="I30" i="33"/>
  <c r="I29" i="33"/>
  <c r="I28" i="33"/>
  <c r="I27" i="33"/>
  <c r="I26" i="33"/>
  <c r="I25" i="33"/>
  <c r="I24" i="33"/>
  <c r="I23" i="33"/>
  <c r="I22" i="33"/>
  <c r="I21" i="33"/>
  <c r="I20" i="33"/>
  <c r="I19" i="33"/>
  <c r="I18" i="33"/>
  <c r="I17" i="33"/>
  <c r="I16" i="33"/>
  <c r="I15" i="33"/>
  <c r="I14" i="33"/>
  <c r="I13" i="33"/>
  <c r="I12" i="33"/>
  <c r="I11" i="33"/>
  <c r="I10" i="33"/>
  <c r="I9" i="33"/>
  <c r="I8" i="33"/>
  <c r="I7" i="33"/>
  <c r="I6" i="33"/>
  <c r="I5" i="33"/>
  <c r="I4" i="33"/>
  <c r="I3" i="33"/>
  <c r="I2" i="33"/>
  <c r="I1" i="33"/>
  <c r="I51" i="33"/>
  <c r="I50" i="33"/>
  <c r="I49" i="33"/>
  <c r="I48" i="33"/>
  <c r="I47" i="33"/>
  <c r="D3" i="33"/>
  <c r="D4" i="33" s="1"/>
  <c r="D5" i="33" s="1"/>
  <c r="D6" i="33" s="1"/>
  <c r="D7" i="33" s="1"/>
  <c r="D8" i="33" s="1"/>
  <c r="D9" i="33" s="1"/>
  <c r="D10" i="33" s="1"/>
  <c r="D11" i="33" s="1"/>
  <c r="D12" i="33" s="1"/>
  <c r="D13" i="33" s="1"/>
  <c r="D14" i="33" s="1"/>
  <c r="D15" i="33" s="1"/>
  <c r="D16" i="33" s="1"/>
  <c r="D17" i="33" s="1"/>
  <c r="D18" i="33" s="1"/>
  <c r="D19" i="33" s="1"/>
  <c r="D20" i="33" s="1"/>
  <c r="D21" i="33" s="1"/>
  <c r="D22" i="33" s="1"/>
  <c r="D23" i="33" s="1"/>
  <c r="D24" i="33" s="1"/>
  <c r="D25" i="33" s="1"/>
  <c r="D26" i="33" s="1"/>
  <c r="D27" i="33" s="1"/>
  <c r="D28" i="33" s="1"/>
  <c r="D29" i="33" s="1"/>
  <c r="D30" i="33" s="1"/>
  <c r="D31" i="33" s="1"/>
  <c r="D32" i="33" s="1"/>
  <c r="D33" i="33" s="1"/>
  <c r="D34" i="33" s="1"/>
  <c r="D35" i="33" s="1"/>
  <c r="D36" i="33" s="1"/>
  <c r="D37" i="33" s="1"/>
  <c r="D38" i="33" s="1"/>
  <c r="D39" i="33" s="1"/>
  <c r="D40" i="33" s="1"/>
  <c r="D41" i="33" s="1"/>
  <c r="D42" i="33" s="1"/>
  <c r="D43" i="33" s="1"/>
  <c r="D44" i="33" s="1"/>
  <c r="D45" i="33" s="1"/>
  <c r="D46" i="33" s="1"/>
  <c r="D47" i="33" s="1"/>
  <c r="D48" i="33" s="1"/>
  <c r="D49" i="33" s="1"/>
  <c r="D50" i="33" s="1"/>
  <c r="D51" i="33" s="1"/>
  <c r="B2" i="33"/>
  <c r="I46" i="32"/>
  <c r="I45" i="32"/>
  <c r="I44" i="32"/>
  <c r="I43" i="32"/>
  <c r="I42" i="32"/>
  <c r="I41" i="32"/>
  <c r="I40" i="32"/>
  <c r="I39" i="32"/>
  <c r="I38" i="32"/>
  <c r="I37" i="32"/>
  <c r="I36" i="32"/>
  <c r="I35" i="32"/>
  <c r="I34" i="32"/>
  <c r="H33" i="32"/>
  <c r="I33" i="32" s="1"/>
  <c r="I32" i="32"/>
  <c r="I31" i="32"/>
  <c r="I30" i="32"/>
  <c r="I29" i="32"/>
  <c r="I28" i="32"/>
  <c r="I27" i="32"/>
  <c r="I26" i="32"/>
  <c r="I25" i="32"/>
  <c r="I24" i="32"/>
  <c r="I23" i="32"/>
  <c r="I22" i="32"/>
  <c r="I21" i="32"/>
  <c r="I20" i="32"/>
  <c r="I19" i="32"/>
  <c r="I18" i="32"/>
  <c r="I17" i="32"/>
  <c r="I16" i="32"/>
  <c r="I15" i="32"/>
  <c r="I14" i="32"/>
  <c r="I13" i="32"/>
  <c r="I12" i="32"/>
  <c r="I11" i="32"/>
  <c r="I10" i="32"/>
  <c r="I9" i="32"/>
  <c r="I8" i="32"/>
  <c r="I7" i="32"/>
  <c r="I6" i="32"/>
  <c r="I5" i="32"/>
  <c r="I4" i="32"/>
  <c r="I3" i="32"/>
  <c r="I2" i="32"/>
  <c r="I1" i="32"/>
  <c r="I51" i="32"/>
  <c r="I50" i="32"/>
  <c r="I49" i="32"/>
  <c r="I48" i="32"/>
  <c r="I47" i="32"/>
  <c r="D3" i="32"/>
  <c r="D4" i="32" s="1"/>
  <c r="D5" i="32" s="1"/>
  <c r="D6" i="32" s="1"/>
  <c r="D7" i="32" s="1"/>
  <c r="D8" i="32" s="1"/>
  <c r="D9" i="32" s="1"/>
  <c r="D10" i="32" s="1"/>
  <c r="D11" i="32" s="1"/>
  <c r="D12" i="32" s="1"/>
  <c r="D13" i="32" s="1"/>
  <c r="D14" i="32" s="1"/>
  <c r="D15" i="32" s="1"/>
  <c r="D16" i="32" s="1"/>
  <c r="D17" i="32" s="1"/>
  <c r="D18" i="32" s="1"/>
  <c r="D19" i="32" s="1"/>
  <c r="D20" i="32" s="1"/>
  <c r="D21" i="32" s="1"/>
  <c r="D22" i="32" s="1"/>
  <c r="D23" i="32" s="1"/>
  <c r="D24" i="32" s="1"/>
  <c r="D25" i="32" s="1"/>
  <c r="D26" i="32" s="1"/>
  <c r="D27" i="32" s="1"/>
  <c r="D28" i="32" s="1"/>
  <c r="D29" i="32" s="1"/>
  <c r="D30" i="32" s="1"/>
  <c r="D31" i="32" s="1"/>
  <c r="D32" i="32" s="1"/>
  <c r="D33" i="32" s="1"/>
  <c r="D34" i="32" s="1"/>
  <c r="D35" i="32" s="1"/>
  <c r="D36" i="32" s="1"/>
  <c r="D37" i="32" s="1"/>
  <c r="D38" i="32" s="1"/>
  <c r="D39" i="32" s="1"/>
  <c r="D40" i="32" s="1"/>
  <c r="D41" i="32" s="1"/>
  <c r="D42" i="32" s="1"/>
  <c r="D43" i="32" s="1"/>
  <c r="D44" i="32" s="1"/>
  <c r="D45" i="32" s="1"/>
  <c r="D46" i="32" s="1"/>
  <c r="D47" i="32" s="1"/>
  <c r="D48" i="32" s="1"/>
  <c r="D49" i="32" s="1"/>
  <c r="D50" i="32" s="1"/>
  <c r="D51" i="32" s="1"/>
  <c r="B2" i="32"/>
  <c r="I47" i="31"/>
  <c r="I48" i="31"/>
  <c r="I49" i="31"/>
  <c r="I50" i="31"/>
  <c r="I51" i="31"/>
  <c r="I1" i="31"/>
  <c r="I46" i="31"/>
  <c r="I45" i="31"/>
  <c r="I44" i="31"/>
  <c r="I43" i="31"/>
  <c r="I42" i="31"/>
  <c r="I41" i="31"/>
  <c r="I40" i="31"/>
  <c r="I39" i="31"/>
  <c r="I38" i="31"/>
  <c r="I37" i="31"/>
  <c r="I36" i="31"/>
  <c r="I35" i="31"/>
  <c r="I34" i="31"/>
  <c r="I33" i="31"/>
  <c r="I32" i="31"/>
  <c r="I31" i="31"/>
  <c r="I30" i="31"/>
  <c r="I29" i="31"/>
  <c r="I28" i="31"/>
  <c r="I27" i="31"/>
  <c r="I26" i="31"/>
  <c r="I25" i="31"/>
  <c r="I24" i="31"/>
  <c r="I23" i="31"/>
  <c r="I22" i="31"/>
  <c r="I21" i="31"/>
  <c r="I20" i="31"/>
  <c r="I19" i="31"/>
  <c r="I18" i="31"/>
  <c r="I17" i="31"/>
  <c r="I16" i="31"/>
  <c r="I15" i="31"/>
  <c r="I14" i="31"/>
  <c r="I13" i="31"/>
  <c r="I12" i="31"/>
  <c r="I11" i="31"/>
  <c r="I10" i="31"/>
  <c r="I9" i="31"/>
  <c r="I8" i="31"/>
  <c r="I7" i="31"/>
  <c r="I6" i="31"/>
  <c r="I5" i="31"/>
  <c r="I4" i="31"/>
  <c r="I3" i="31"/>
  <c r="I2" i="31"/>
  <c r="D3" i="31"/>
  <c r="D4" i="31" s="1"/>
  <c r="D5" i="31" s="1"/>
  <c r="D6" i="31" s="1"/>
  <c r="D7" i="31" s="1"/>
  <c r="D8" i="31" s="1"/>
  <c r="D9" i="31" s="1"/>
  <c r="D10" i="31" s="1"/>
  <c r="D11" i="31" s="1"/>
  <c r="D12" i="31" s="1"/>
  <c r="D13" i="31" s="1"/>
  <c r="D14" i="31" s="1"/>
  <c r="D15" i="31" s="1"/>
  <c r="D16" i="31" s="1"/>
  <c r="D17" i="31" s="1"/>
  <c r="D18" i="31" s="1"/>
  <c r="D19" i="31" s="1"/>
  <c r="D20" i="31" s="1"/>
  <c r="D21" i="31" s="1"/>
  <c r="D22" i="31" s="1"/>
  <c r="D23" i="31" s="1"/>
  <c r="D24" i="31" s="1"/>
  <c r="D25" i="31" s="1"/>
  <c r="D26" i="31" s="1"/>
  <c r="D27" i="31" s="1"/>
  <c r="D28" i="31" s="1"/>
  <c r="D29" i="31" s="1"/>
  <c r="D30" i="31" s="1"/>
  <c r="D31" i="31" s="1"/>
  <c r="D32" i="31" s="1"/>
  <c r="D33" i="31" s="1"/>
  <c r="D34" i="31" s="1"/>
  <c r="D35" i="31" s="1"/>
  <c r="D36" i="31" s="1"/>
  <c r="D37" i="31" s="1"/>
  <c r="D38" i="31" s="1"/>
  <c r="D39" i="31" s="1"/>
  <c r="D40" i="31" s="1"/>
  <c r="D41" i="31" s="1"/>
  <c r="D42" i="31" s="1"/>
  <c r="D43" i="31" s="1"/>
  <c r="D44" i="31" s="1"/>
  <c r="D45" i="31" s="1"/>
  <c r="D46" i="31" s="1"/>
  <c r="D47" i="31" s="1"/>
  <c r="D48" i="31" s="1"/>
  <c r="D49" i="31" s="1"/>
  <c r="D50" i="31" s="1"/>
  <c r="D51" i="31" s="1"/>
  <c r="B2" i="31"/>
  <c r="D3" i="30" l="1"/>
  <c r="D4" i="30" s="1"/>
  <c r="D5" i="30" s="1"/>
  <c r="D6" i="30" s="1"/>
  <c r="D7" i="30" s="1"/>
  <c r="D8" i="30" s="1"/>
  <c r="D9" i="30" s="1"/>
  <c r="D10" i="30" s="1"/>
  <c r="D11" i="30" s="1"/>
  <c r="D12" i="30" s="1"/>
  <c r="D13" i="30" s="1"/>
  <c r="D14" i="30" s="1"/>
  <c r="D15" i="30" s="1"/>
  <c r="D16" i="30" s="1"/>
  <c r="D17" i="30" s="1"/>
  <c r="D18" i="30" s="1"/>
  <c r="D19" i="30" s="1"/>
  <c r="D20" i="30" s="1"/>
  <c r="D21" i="30" s="1"/>
  <c r="D22" i="30" s="1"/>
  <c r="D23" i="30" s="1"/>
  <c r="D24" i="30" s="1"/>
  <c r="D25" i="30" s="1"/>
  <c r="D26" i="30" s="1"/>
  <c r="D27" i="30" s="1"/>
  <c r="D28" i="30" s="1"/>
  <c r="D29" i="30" s="1"/>
  <c r="D30" i="30" s="1"/>
  <c r="D31" i="30" s="1"/>
  <c r="D32" i="30" s="1"/>
  <c r="D33" i="30" s="1"/>
  <c r="D34" i="30" s="1"/>
  <c r="D35" i="30" s="1"/>
  <c r="D36" i="30" s="1"/>
  <c r="D37" i="30" s="1"/>
  <c r="D38" i="30" s="1"/>
  <c r="D39" i="30" s="1"/>
  <c r="D40" i="30" s="1"/>
  <c r="D41" i="30" s="1"/>
  <c r="D42" i="30" s="1"/>
  <c r="D43" i="30" s="1"/>
  <c r="D44" i="30" s="1"/>
  <c r="D45" i="30" s="1"/>
  <c r="D46" i="30" s="1"/>
  <c r="D47" i="30" s="1"/>
  <c r="D48" i="30" s="1"/>
  <c r="D49" i="30" s="1"/>
  <c r="D50" i="30" s="1"/>
  <c r="D51" i="30" s="1"/>
  <c r="B2" i="30"/>
  <c r="I46" i="29"/>
  <c r="I45" i="29"/>
  <c r="I44" i="29"/>
  <c r="I43" i="29"/>
  <c r="I42" i="29"/>
  <c r="I41" i="29"/>
  <c r="I40" i="29"/>
  <c r="I39" i="29"/>
  <c r="I38" i="29"/>
  <c r="I37" i="29"/>
  <c r="I36" i="29"/>
  <c r="I35" i="29"/>
  <c r="I34" i="29"/>
  <c r="I33" i="29"/>
  <c r="H33" i="29"/>
  <c r="I32" i="29"/>
  <c r="I31" i="29"/>
  <c r="I30" i="29"/>
  <c r="I29" i="29"/>
  <c r="I28" i="29"/>
  <c r="I27" i="29"/>
  <c r="I26" i="29"/>
  <c r="I25" i="29"/>
  <c r="I24" i="29"/>
  <c r="I23" i="29"/>
  <c r="I22" i="29"/>
  <c r="I21" i="29"/>
  <c r="I20" i="29"/>
  <c r="I19" i="29"/>
  <c r="I18" i="29"/>
  <c r="I17" i="29"/>
  <c r="I16" i="29"/>
  <c r="I15" i="29"/>
  <c r="I14" i="29"/>
  <c r="I13" i="29"/>
  <c r="I12" i="29"/>
  <c r="I11" i="29"/>
  <c r="I10" i="29"/>
  <c r="I9" i="29"/>
  <c r="I8" i="29"/>
  <c r="I7" i="29"/>
  <c r="I6" i="29"/>
  <c r="I5" i="29"/>
  <c r="I4" i="29"/>
  <c r="I3" i="29"/>
  <c r="I2" i="29"/>
  <c r="I1" i="29"/>
  <c r="D3" i="29"/>
  <c r="D4" i="29" s="1"/>
  <c r="D5" i="29" s="1"/>
  <c r="D6" i="29" s="1"/>
  <c r="D7" i="29" s="1"/>
  <c r="D8" i="29" s="1"/>
  <c r="D9" i="29" s="1"/>
  <c r="D10" i="29" s="1"/>
  <c r="D11" i="29" s="1"/>
  <c r="D12" i="29" s="1"/>
  <c r="D13" i="29" s="1"/>
  <c r="D14" i="29" s="1"/>
  <c r="D15" i="29" s="1"/>
  <c r="D16" i="29" s="1"/>
  <c r="D17" i="29" s="1"/>
  <c r="D18" i="29" s="1"/>
  <c r="D19" i="29" s="1"/>
  <c r="D20" i="29" s="1"/>
  <c r="D21" i="29" s="1"/>
  <c r="D22" i="29" s="1"/>
  <c r="D23" i="29" s="1"/>
  <c r="D24" i="29" s="1"/>
  <c r="D25" i="29" s="1"/>
  <c r="D26" i="29" s="1"/>
  <c r="D27" i="29" s="1"/>
  <c r="D28" i="29" s="1"/>
  <c r="D29" i="29" s="1"/>
  <c r="D30" i="29" s="1"/>
  <c r="D31" i="29" s="1"/>
  <c r="D32" i="29" s="1"/>
  <c r="D33" i="29" s="1"/>
  <c r="D34" i="29" s="1"/>
  <c r="D35" i="29" s="1"/>
  <c r="D36" i="29" s="1"/>
  <c r="D37" i="29" s="1"/>
  <c r="D38" i="29" s="1"/>
  <c r="D39" i="29" s="1"/>
  <c r="D40" i="29" s="1"/>
  <c r="D41" i="29" s="1"/>
  <c r="D42" i="29" s="1"/>
  <c r="D43" i="29" s="1"/>
  <c r="D44" i="29" s="1"/>
  <c r="D45" i="29" s="1"/>
  <c r="D46" i="29" s="1"/>
  <c r="B2" i="29"/>
  <c r="I41" i="28"/>
  <c r="I40" i="28"/>
  <c r="I39" i="28"/>
  <c r="I38" i="28"/>
  <c r="I37" i="28"/>
  <c r="I36" i="28"/>
  <c r="I35" i="28"/>
  <c r="I34" i="28"/>
  <c r="H33" i="28"/>
  <c r="I33" i="28" s="1"/>
  <c r="I32" i="28"/>
  <c r="I31" i="28"/>
  <c r="I30" i="28"/>
  <c r="I29" i="28"/>
  <c r="I28" i="28"/>
  <c r="I27" i="28"/>
  <c r="I26" i="28"/>
  <c r="I25" i="28"/>
  <c r="I24" i="28"/>
  <c r="I23" i="28"/>
  <c r="I22" i="28"/>
  <c r="I21" i="28"/>
  <c r="I20" i="28"/>
  <c r="I19" i="28"/>
  <c r="I18" i="28"/>
  <c r="I17" i="28"/>
  <c r="I16" i="28"/>
  <c r="I15" i="28"/>
  <c r="I14" i="28"/>
  <c r="I13" i="28"/>
  <c r="I12" i="28"/>
  <c r="I11" i="28"/>
  <c r="I10" i="28"/>
  <c r="I9" i="28"/>
  <c r="I8" i="28"/>
  <c r="I7" i="28"/>
  <c r="I6" i="28"/>
  <c r="I5" i="28"/>
  <c r="I4" i="28"/>
  <c r="I3" i="28"/>
  <c r="I2" i="28"/>
  <c r="I1" i="28"/>
  <c r="I46" i="28"/>
  <c r="I45" i="28"/>
  <c r="I44" i="28"/>
  <c r="I43" i="28"/>
  <c r="I42" i="28"/>
  <c r="D3" i="28"/>
  <c r="D4" i="28" s="1"/>
  <c r="D5" i="28" s="1"/>
  <c r="D6" i="28" s="1"/>
  <c r="D7" i="28" s="1"/>
  <c r="D8" i="28" s="1"/>
  <c r="D9" i="28" s="1"/>
  <c r="D10" i="28" s="1"/>
  <c r="D11" i="28" s="1"/>
  <c r="D12" i="28" s="1"/>
  <c r="D13" i="28" s="1"/>
  <c r="D14" i="28" s="1"/>
  <c r="D15" i="28" s="1"/>
  <c r="D16" i="28" s="1"/>
  <c r="D17" i="28" s="1"/>
  <c r="D18" i="28" s="1"/>
  <c r="D19" i="28" s="1"/>
  <c r="D20" i="28" s="1"/>
  <c r="D21" i="28" s="1"/>
  <c r="D22" i="28" s="1"/>
  <c r="D23" i="28" s="1"/>
  <c r="D24" i="28" s="1"/>
  <c r="D25" i="28" s="1"/>
  <c r="D26" i="28" s="1"/>
  <c r="D27" i="28" s="1"/>
  <c r="D28" i="28" s="1"/>
  <c r="D29" i="28" s="1"/>
  <c r="D30" i="28" s="1"/>
  <c r="D31" i="28" s="1"/>
  <c r="D32" i="28" s="1"/>
  <c r="D33" i="28" s="1"/>
  <c r="D34" i="28" s="1"/>
  <c r="D35" i="28" s="1"/>
  <c r="D36" i="28" s="1"/>
  <c r="D37" i="28" s="1"/>
  <c r="D38" i="28" s="1"/>
  <c r="D39" i="28" s="1"/>
  <c r="D40" i="28" s="1"/>
  <c r="D41" i="28" s="1"/>
  <c r="D42" i="28" s="1"/>
  <c r="D43" i="28" s="1"/>
  <c r="D44" i="28" s="1"/>
  <c r="D45" i="28" s="1"/>
  <c r="D46" i="28" s="1"/>
  <c r="B2" i="28"/>
  <c r="I42" i="27"/>
  <c r="I43" i="27"/>
  <c r="I44" i="27"/>
  <c r="I45" i="27"/>
  <c r="I46" i="27"/>
  <c r="I1" i="27"/>
  <c r="I41" i="27"/>
  <c r="I40" i="27"/>
  <c r="I39" i="27"/>
  <c r="I38" i="27"/>
  <c r="I37" i="27"/>
  <c r="I36" i="27"/>
  <c r="I35" i="27"/>
  <c r="I34" i="27"/>
  <c r="I33" i="27"/>
  <c r="I32" i="27"/>
  <c r="I31" i="27"/>
  <c r="I30" i="27"/>
  <c r="I29" i="27"/>
  <c r="I28" i="27"/>
  <c r="I27" i="27"/>
  <c r="I26" i="27"/>
  <c r="I25" i="27"/>
  <c r="I24" i="27"/>
  <c r="I23" i="27"/>
  <c r="I22" i="27"/>
  <c r="I21" i="27"/>
  <c r="I20" i="27"/>
  <c r="I19" i="27"/>
  <c r="I18" i="27"/>
  <c r="I17" i="27"/>
  <c r="I16" i="27"/>
  <c r="I15" i="27"/>
  <c r="I14" i="27"/>
  <c r="I13" i="27"/>
  <c r="I12" i="27"/>
  <c r="I11" i="27"/>
  <c r="I10" i="27"/>
  <c r="I9" i="27"/>
  <c r="I8" i="27"/>
  <c r="I7" i="27"/>
  <c r="I6" i="27"/>
  <c r="I5" i="27"/>
  <c r="I4" i="27"/>
  <c r="I3" i="27"/>
  <c r="I2" i="27"/>
  <c r="D4" i="27"/>
  <c r="D5" i="27" s="1"/>
  <c r="D6" i="27" s="1"/>
  <c r="D7" i="27" s="1"/>
  <c r="D8" i="27" s="1"/>
  <c r="D9" i="27" s="1"/>
  <c r="D10" i="27" s="1"/>
  <c r="D11" i="27" s="1"/>
  <c r="D12" i="27" s="1"/>
  <c r="D13" i="27" s="1"/>
  <c r="D14" i="27" s="1"/>
  <c r="D15" i="27" s="1"/>
  <c r="D16" i="27" s="1"/>
  <c r="D17" i="27" s="1"/>
  <c r="D18" i="27" s="1"/>
  <c r="D19" i="27" s="1"/>
  <c r="D20" i="27" s="1"/>
  <c r="D21" i="27" s="1"/>
  <c r="D22" i="27" s="1"/>
  <c r="D23" i="27" s="1"/>
  <c r="D24" i="27" s="1"/>
  <c r="D25" i="27" s="1"/>
  <c r="D26" i="27" s="1"/>
  <c r="D27" i="27" s="1"/>
  <c r="D28" i="27" s="1"/>
  <c r="D29" i="27" s="1"/>
  <c r="D30" i="27" s="1"/>
  <c r="D31" i="27" s="1"/>
  <c r="D32" i="27" s="1"/>
  <c r="D33" i="27" s="1"/>
  <c r="D34" i="27" s="1"/>
  <c r="D35" i="27" s="1"/>
  <c r="D36" i="27" s="1"/>
  <c r="D37" i="27" s="1"/>
  <c r="D38" i="27" s="1"/>
  <c r="D39" i="27" s="1"/>
  <c r="D40" i="27" s="1"/>
  <c r="D41" i="27" s="1"/>
  <c r="D42" i="27" s="1"/>
  <c r="D43" i="27" s="1"/>
  <c r="D44" i="27" s="1"/>
  <c r="D45" i="27" s="1"/>
  <c r="D46" i="27" s="1"/>
  <c r="D3" i="27"/>
  <c r="B2" i="27"/>
  <c r="D3" i="26"/>
  <c r="D4" i="26" s="1"/>
  <c r="D5" i="26" s="1"/>
  <c r="D6" i="26" s="1"/>
  <c r="D7" i="26" s="1"/>
  <c r="D8" i="26" s="1"/>
  <c r="D9" i="26" s="1"/>
  <c r="D10" i="26" s="1"/>
  <c r="D11" i="26" s="1"/>
  <c r="D12" i="26" s="1"/>
  <c r="D13" i="26" s="1"/>
  <c r="D14" i="26" s="1"/>
  <c r="D15" i="26" s="1"/>
  <c r="D16" i="26" s="1"/>
  <c r="D17" i="26" s="1"/>
  <c r="D18" i="26" s="1"/>
  <c r="D19" i="26" s="1"/>
  <c r="D20" i="26" s="1"/>
  <c r="D21" i="26" s="1"/>
  <c r="D22" i="26" s="1"/>
  <c r="D23" i="26" s="1"/>
  <c r="D24" i="26" s="1"/>
  <c r="D25" i="26" s="1"/>
  <c r="D26" i="26" s="1"/>
  <c r="D27" i="26" s="1"/>
  <c r="D28" i="26" s="1"/>
  <c r="D29" i="26" s="1"/>
  <c r="D30" i="26" s="1"/>
  <c r="D31" i="26" s="1"/>
  <c r="D32" i="26" s="1"/>
  <c r="D33" i="26" s="1"/>
  <c r="D34" i="26" s="1"/>
  <c r="D35" i="26" s="1"/>
  <c r="D36" i="26" s="1"/>
  <c r="D37" i="26" s="1"/>
  <c r="D38" i="26" s="1"/>
  <c r="D39" i="26" s="1"/>
  <c r="D40" i="26" s="1"/>
  <c r="D41" i="26" s="1"/>
  <c r="D42" i="26" s="1"/>
  <c r="D43" i="26" s="1"/>
  <c r="D44" i="26" s="1"/>
  <c r="D45" i="26" s="1"/>
  <c r="D46" i="26" s="1"/>
  <c r="B2" i="26"/>
  <c r="I41" i="25"/>
  <c r="I40" i="25"/>
  <c r="I39" i="25"/>
  <c r="I38" i="25"/>
  <c r="I37" i="25"/>
  <c r="I36" i="25"/>
  <c r="I35" i="25"/>
  <c r="I34" i="25"/>
  <c r="H33" i="25"/>
  <c r="I33" i="25" s="1"/>
  <c r="I32" i="25"/>
  <c r="I31" i="25"/>
  <c r="I30" i="25"/>
  <c r="I29" i="25"/>
  <c r="I28" i="25"/>
  <c r="I27" i="25"/>
  <c r="I26" i="25"/>
  <c r="I25" i="25"/>
  <c r="I24" i="25"/>
  <c r="I23" i="25"/>
  <c r="I22" i="25"/>
  <c r="I21" i="25"/>
  <c r="I20" i="25"/>
  <c r="I19" i="25"/>
  <c r="I18" i="25"/>
  <c r="I17" i="25"/>
  <c r="I16" i="25"/>
  <c r="I15" i="25"/>
  <c r="I14" i="25"/>
  <c r="I13" i="25"/>
  <c r="I12" i="25"/>
  <c r="I11" i="25"/>
  <c r="I10" i="25"/>
  <c r="I9" i="25"/>
  <c r="I8" i="25"/>
  <c r="I7" i="25"/>
  <c r="I6" i="25"/>
  <c r="I5" i="25"/>
  <c r="I4" i="25"/>
  <c r="I3" i="25"/>
  <c r="I2" i="25"/>
  <c r="I1" i="25"/>
  <c r="D4" i="25"/>
  <c r="D5" i="25" s="1"/>
  <c r="D6" i="25" s="1"/>
  <c r="D7" i="25" s="1"/>
  <c r="D8" i="25" s="1"/>
  <c r="D9" i="25" s="1"/>
  <c r="D10" i="25" s="1"/>
  <c r="D11" i="25" s="1"/>
  <c r="D12" i="25" s="1"/>
  <c r="D13" i="25" s="1"/>
  <c r="D14" i="25" s="1"/>
  <c r="D15" i="25" s="1"/>
  <c r="D16" i="25" s="1"/>
  <c r="D17" i="25" s="1"/>
  <c r="D18" i="25" s="1"/>
  <c r="D19" i="25" s="1"/>
  <c r="D20" i="25" s="1"/>
  <c r="D21" i="25" s="1"/>
  <c r="D22" i="25" s="1"/>
  <c r="D23" i="25" s="1"/>
  <c r="D24" i="25" s="1"/>
  <c r="D25" i="25" s="1"/>
  <c r="D26" i="25" s="1"/>
  <c r="D27" i="25" s="1"/>
  <c r="D28" i="25" s="1"/>
  <c r="D29" i="25" s="1"/>
  <c r="D30" i="25" s="1"/>
  <c r="D31" i="25" s="1"/>
  <c r="D32" i="25" s="1"/>
  <c r="D33" i="25" s="1"/>
  <c r="D34" i="25" s="1"/>
  <c r="D35" i="25" s="1"/>
  <c r="D36" i="25" s="1"/>
  <c r="D37" i="25" s="1"/>
  <c r="D38" i="25" s="1"/>
  <c r="D39" i="25" s="1"/>
  <c r="D40" i="25" s="1"/>
  <c r="D41" i="25" s="1"/>
  <c r="D3" i="25"/>
  <c r="B2" i="25"/>
  <c r="I36" i="24"/>
  <c r="I35" i="24"/>
  <c r="I34" i="24"/>
  <c r="H33" i="24"/>
  <c r="I33" i="24" s="1"/>
  <c r="I32" i="24"/>
  <c r="I31" i="24"/>
  <c r="I30" i="24"/>
  <c r="I29" i="24"/>
  <c r="I28" i="24"/>
  <c r="I27" i="24"/>
  <c r="I26" i="24"/>
  <c r="I25" i="24"/>
  <c r="I24" i="24"/>
  <c r="I23" i="24"/>
  <c r="I22" i="24"/>
  <c r="I21" i="24"/>
  <c r="I20" i="24"/>
  <c r="I19" i="24"/>
  <c r="I18" i="24"/>
  <c r="I17" i="24"/>
  <c r="I16" i="24"/>
  <c r="I15" i="24"/>
  <c r="I14" i="24"/>
  <c r="I13" i="24"/>
  <c r="I12" i="24"/>
  <c r="I11" i="24"/>
  <c r="I10" i="24"/>
  <c r="I9" i="24"/>
  <c r="I8" i="24"/>
  <c r="I7" i="24"/>
  <c r="I6" i="24"/>
  <c r="I5" i="24"/>
  <c r="I4" i="24"/>
  <c r="I3" i="24"/>
  <c r="I2" i="24"/>
  <c r="I1" i="24"/>
  <c r="I41" i="24"/>
  <c r="I40" i="24"/>
  <c r="I39" i="24"/>
  <c r="I38" i="24"/>
  <c r="I37" i="24"/>
  <c r="D3" i="24"/>
  <c r="D4" i="24" s="1"/>
  <c r="D5" i="24" s="1"/>
  <c r="D6" i="24" s="1"/>
  <c r="D7" i="24" s="1"/>
  <c r="D8" i="24" s="1"/>
  <c r="D9" i="24" s="1"/>
  <c r="D10" i="24" s="1"/>
  <c r="D11" i="24" s="1"/>
  <c r="D12" i="24" s="1"/>
  <c r="D13" i="24" s="1"/>
  <c r="D14" i="24" s="1"/>
  <c r="D15" i="24" s="1"/>
  <c r="D16" i="24" s="1"/>
  <c r="D17" i="24" s="1"/>
  <c r="D18" i="24" s="1"/>
  <c r="D19" i="24" s="1"/>
  <c r="D20" i="24" s="1"/>
  <c r="D21" i="24" s="1"/>
  <c r="D22" i="24" s="1"/>
  <c r="D23" i="24" s="1"/>
  <c r="D24" i="24" s="1"/>
  <c r="D25" i="24" s="1"/>
  <c r="D26" i="24" s="1"/>
  <c r="D27" i="24" s="1"/>
  <c r="D28" i="24" s="1"/>
  <c r="D29" i="24" s="1"/>
  <c r="D30" i="24" s="1"/>
  <c r="D31" i="24" s="1"/>
  <c r="D32" i="24" s="1"/>
  <c r="D33" i="24" s="1"/>
  <c r="D34" i="24" s="1"/>
  <c r="D35" i="24" s="1"/>
  <c r="D36" i="24" s="1"/>
  <c r="D37" i="24" s="1"/>
  <c r="D38" i="24" s="1"/>
  <c r="D39" i="24" s="1"/>
  <c r="D40" i="24" s="1"/>
  <c r="D41" i="24" s="1"/>
  <c r="B2" i="24"/>
  <c r="I37" i="23"/>
  <c r="I38" i="23"/>
  <c r="I39" i="23"/>
  <c r="I40" i="23"/>
  <c r="I41" i="23"/>
  <c r="I1" i="23"/>
  <c r="I36" i="23"/>
  <c r="I35" i="23"/>
  <c r="I34" i="23"/>
  <c r="I33" i="23"/>
  <c r="I32" i="23"/>
  <c r="I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I5" i="23"/>
  <c r="I4" i="23"/>
  <c r="I3" i="23"/>
  <c r="I2" i="23"/>
  <c r="D3" i="23"/>
  <c r="D4" i="23" s="1"/>
  <c r="D5" i="23" s="1"/>
  <c r="D6" i="23" s="1"/>
  <c r="D7" i="23" s="1"/>
  <c r="D8" i="23" s="1"/>
  <c r="D9" i="23" s="1"/>
  <c r="D10" i="23" s="1"/>
  <c r="D11" i="23" s="1"/>
  <c r="D12" i="23" s="1"/>
  <c r="D13" i="23" s="1"/>
  <c r="D14" i="23" s="1"/>
  <c r="D15" i="23" s="1"/>
  <c r="D16" i="23" s="1"/>
  <c r="D17" i="23" s="1"/>
  <c r="D18" i="23" s="1"/>
  <c r="D19" i="23" s="1"/>
  <c r="D20" i="23" s="1"/>
  <c r="D21" i="23" s="1"/>
  <c r="D22" i="23" s="1"/>
  <c r="D23" i="23" s="1"/>
  <c r="D24" i="23" s="1"/>
  <c r="D25" i="23" s="1"/>
  <c r="D26" i="23" s="1"/>
  <c r="D27" i="23" s="1"/>
  <c r="D28" i="23" s="1"/>
  <c r="D29" i="23" s="1"/>
  <c r="D30" i="23" s="1"/>
  <c r="D31" i="23" s="1"/>
  <c r="D32" i="23" s="1"/>
  <c r="D33" i="23" s="1"/>
  <c r="D34" i="23" s="1"/>
  <c r="D35" i="23" s="1"/>
  <c r="D36" i="23" s="1"/>
  <c r="D37" i="23" s="1"/>
  <c r="D38" i="23" s="1"/>
  <c r="D39" i="23" s="1"/>
  <c r="D40" i="23" s="1"/>
  <c r="D41" i="23" s="1"/>
  <c r="B2" i="23"/>
  <c r="D3" i="22"/>
  <c r="D4" i="22" s="1"/>
  <c r="D5" i="22" s="1"/>
  <c r="D6" i="22" s="1"/>
  <c r="D7" i="22" s="1"/>
  <c r="D8" i="22" s="1"/>
  <c r="D9" i="22" s="1"/>
  <c r="D10" i="22" s="1"/>
  <c r="D11" i="22" s="1"/>
  <c r="D12" i="22" s="1"/>
  <c r="D13" i="22" s="1"/>
  <c r="D14" i="22" s="1"/>
  <c r="D15" i="22" s="1"/>
  <c r="D16" i="22" s="1"/>
  <c r="D17" i="22" s="1"/>
  <c r="D18" i="22" s="1"/>
  <c r="D19" i="22" s="1"/>
  <c r="D20" i="22" s="1"/>
  <c r="D21" i="22" s="1"/>
  <c r="D22" i="22" s="1"/>
  <c r="D23" i="22" s="1"/>
  <c r="D24" i="22" s="1"/>
  <c r="D25" i="22" s="1"/>
  <c r="D26" i="22" s="1"/>
  <c r="D27" i="22" s="1"/>
  <c r="D28" i="22" s="1"/>
  <c r="D29" i="22" s="1"/>
  <c r="D30" i="22" s="1"/>
  <c r="D31" i="22" s="1"/>
  <c r="D32" i="22" s="1"/>
  <c r="D33" i="22" s="1"/>
  <c r="D34" i="22" s="1"/>
  <c r="D35" i="22" s="1"/>
  <c r="D36" i="22" s="1"/>
  <c r="D37" i="22" s="1"/>
  <c r="D38" i="22" s="1"/>
  <c r="D39" i="22" s="1"/>
  <c r="D40" i="22" s="1"/>
  <c r="D41" i="22" s="1"/>
  <c r="B2" i="22"/>
  <c r="I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2" i="21"/>
  <c r="I1" i="21"/>
  <c r="I36" i="21"/>
  <c r="I35" i="21"/>
  <c r="I34" i="21"/>
  <c r="H33" i="21"/>
  <c r="I33" i="21" s="1"/>
  <c r="I32" i="2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B2" i="21"/>
  <c r="H33" i="20"/>
  <c r="I33" i="20" s="1"/>
  <c r="I31" i="20"/>
  <c r="I30" i="20"/>
  <c r="I29" i="20"/>
  <c r="I28" i="20"/>
  <c r="I27" i="20"/>
  <c r="I26" i="20"/>
  <c r="I25" i="20"/>
  <c r="I24" i="20"/>
  <c r="I23" i="20"/>
  <c r="I22" i="20"/>
  <c r="I21" i="20"/>
  <c r="I20" i="20"/>
  <c r="I19" i="20"/>
  <c r="I18" i="20"/>
  <c r="I17" i="20"/>
  <c r="I16" i="20"/>
  <c r="I15" i="20"/>
  <c r="I14" i="20"/>
  <c r="I13" i="20"/>
  <c r="I12" i="20"/>
  <c r="I11" i="20"/>
  <c r="I10" i="20"/>
  <c r="I9" i="20"/>
  <c r="I8" i="20"/>
  <c r="I7" i="20"/>
  <c r="I6" i="20"/>
  <c r="I5" i="20"/>
  <c r="I4" i="20"/>
  <c r="I3" i="20"/>
  <c r="I2" i="20"/>
  <c r="I1" i="20"/>
  <c r="I36" i="20"/>
  <c r="I35" i="20"/>
  <c r="I34" i="20"/>
  <c r="I32" i="20"/>
  <c r="D3" i="20"/>
  <c r="D4" i="20" s="1"/>
  <c r="D5" i="20" s="1"/>
  <c r="D6" i="20" s="1"/>
  <c r="D7" i="20" s="1"/>
  <c r="D8" i="20" s="1"/>
  <c r="D9" i="20" s="1"/>
  <c r="D10" i="20" s="1"/>
  <c r="D11" i="20" s="1"/>
  <c r="D12" i="20" s="1"/>
  <c r="D13" i="20" s="1"/>
  <c r="D14" i="20" s="1"/>
  <c r="D15" i="20" s="1"/>
  <c r="D16" i="20" s="1"/>
  <c r="D17" i="20" s="1"/>
  <c r="D18" i="20" s="1"/>
  <c r="D19" i="20" s="1"/>
  <c r="D20" i="20" s="1"/>
  <c r="D21" i="20" s="1"/>
  <c r="D22" i="20" s="1"/>
  <c r="D23" i="20" s="1"/>
  <c r="D24" i="20" s="1"/>
  <c r="D25" i="20" s="1"/>
  <c r="D26" i="20" s="1"/>
  <c r="D27" i="20" s="1"/>
  <c r="D28" i="20" s="1"/>
  <c r="D29" i="20" s="1"/>
  <c r="D30" i="20" s="1"/>
  <c r="D31" i="20" s="1"/>
  <c r="D32" i="20" s="1"/>
  <c r="D33" i="20" s="1"/>
  <c r="D34" i="20" s="1"/>
  <c r="D35" i="20" s="1"/>
  <c r="D36" i="20" s="1"/>
  <c r="B2" i="20"/>
  <c r="I32" i="19"/>
  <c r="I33" i="19"/>
  <c r="I34" i="19"/>
  <c r="I35" i="19"/>
  <c r="I36" i="19"/>
  <c r="I1" i="19"/>
  <c r="I31" i="19"/>
  <c r="I30" i="19"/>
  <c r="I29" i="19"/>
  <c r="I28" i="19"/>
  <c r="I27" i="19"/>
  <c r="I26" i="19"/>
  <c r="I25" i="19"/>
  <c r="I24" i="19"/>
  <c r="I23" i="19"/>
  <c r="I22" i="19"/>
  <c r="I21" i="19"/>
  <c r="I20" i="19"/>
  <c r="I19" i="19"/>
  <c r="I18" i="19"/>
  <c r="I17" i="19"/>
  <c r="I16" i="19"/>
  <c r="I15" i="19"/>
  <c r="I14" i="19"/>
  <c r="I13" i="19"/>
  <c r="I12" i="19"/>
  <c r="I11" i="19"/>
  <c r="I10" i="19"/>
  <c r="I9" i="19"/>
  <c r="I8" i="19"/>
  <c r="I7" i="19"/>
  <c r="I6" i="19"/>
  <c r="I5" i="19"/>
  <c r="I4" i="19"/>
  <c r="I3" i="19"/>
  <c r="I2" i="19"/>
  <c r="D4" i="19"/>
  <c r="D5" i="19" s="1"/>
  <c r="D6" i="19" s="1"/>
  <c r="D7" i="19" s="1"/>
  <c r="D8" i="19" s="1"/>
  <c r="D9" i="19" s="1"/>
  <c r="D10" i="19" s="1"/>
  <c r="D11" i="19" s="1"/>
  <c r="D12" i="19" s="1"/>
  <c r="D13" i="19" s="1"/>
  <c r="D14" i="19" s="1"/>
  <c r="D15" i="19" s="1"/>
  <c r="D16" i="19" s="1"/>
  <c r="D17" i="19" s="1"/>
  <c r="D18" i="19" s="1"/>
  <c r="D19" i="19" s="1"/>
  <c r="D20" i="19" s="1"/>
  <c r="D21" i="19" s="1"/>
  <c r="D22" i="19" s="1"/>
  <c r="D23" i="19" s="1"/>
  <c r="D24" i="19" s="1"/>
  <c r="D25" i="19" s="1"/>
  <c r="D26" i="19" s="1"/>
  <c r="D27" i="19" s="1"/>
  <c r="D28" i="19" s="1"/>
  <c r="D29" i="19" s="1"/>
  <c r="D30" i="19" s="1"/>
  <c r="D31" i="19" s="1"/>
  <c r="D32" i="19" s="1"/>
  <c r="D33" i="19" s="1"/>
  <c r="D34" i="19" s="1"/>
  <c r="D35" i="19" s="1"/>
  <c r="D36" i="19" s="1"/>
  <c r="D3" i="19"/>
  <c r="B2" i="19"/>
  <c r="D3" i="18"/>
  <c r="D4" i="18" s="1"/>
  <c r="D5" i="18" s="1"/>
  <c r="D6" i="18" s="1"/>
  <c r="D7" i="18" s="1"/>
  <c r="D8" i="18" s="1"/>
  <c r="D9" i="18" s="1"/>
  <c r="D10" i="18" s="1"/>
  <c r="D11" i="18" s="1"/>
  <c r="D12" i="18" s="1"/>
  <c r="D13" i="18" s="1"/>
  <c r="D14" i="18" s="1"/>
  <c r="D15" i="18" s="1"/>
  <c r="D16" i="18" s="1"/>
  <c r="D17" i="18" s="1"/>
  <c r="D18" i="18" s="1"/>
  <c r="D19" i="18" s="1"/>
  <c r="D20" i="18" s="1"/>
  <c r="D21" i="18" s="1"/>
  <c r="D22" i="18" s="1"/>
  <c r="D23" i="18" s="1"/>
  <c r="D24" i="18" s="1"/>
  <c r="D25" i="18" s="1"/>
  <c r="D26" i="18" s="1"/>
  <c r="D27" i="18" s="1"/>
  <c r="D28" i="18" s="1"/>
  <c r="D29" i="18" s="1"/>
  <c r="D30" i="18" s="1"/>
  <c r="D31" i="18" s="1"/>
  <c r="D32" i="18" s="1"/>
  <c r="D33" i="18" s="1"/>
  <c r="D34" i="18" s="1"/>
  <c r="D35" i="18" s="1"/>
  <c r="D36" i="18" s="1"/>
  <c r="B2" i="18"/>
  <c r="I26" i="17"/>
  <c r="I25" i="17"/>
  <c r="I24" i="17"/>
  <c r="I23" i="17"/>
  <c r="I22" i="17"/>
  <c r="I21" i="17"/>
  <c r="I20" i="17"/>
  <c r="I19" i="17"/>
  <c r="I18" i="17"/>
  <c r="I17" i="17"/>
  <c r="I16" i="17"/>
  <c r="I15" i="17"/>
  <c r="I14" i="17"/>
  <c r="I13" i="17"/>
  <c r="I12" i="17"/>
  <c r="I11" i="17"/>
  <c r="I10" i="17"/>
  <c r="I9" i="17"/>
  <c r="I8" i="17"/>
  <c r="I7" i="17"/>
  <c r="I6" i="17"/>
  <c r="I5" i="17"/>
  <c r="I4" i="17"/>
  <c r="I3" i="17"/>
  <c r="I2" i="17"/>
  <c r="I1" i="17"/>
  <c r="I31" i="17"/>
  <c r="I30" i="17"/>
  <c r="I29" i="17"/>
  <c r="I28" i="17"/>
  <c r="I27" i="17"/>
  <c r="D4" i="17"/>
  <c r="D5" i="17" s="1"/>
  <c r="D6" i="17" s="1"/>
  <c r="D7" i="17" s="1"/>
  <c r="D8" i="17" s="1"/>
  <c r="D9" i="17" s="1"/>
  <c r="D10" i="17" s="1"/>
  <c r="D11" i="17" s="1"/>
  <c r="D12" i="17" s="1"/>
  <c r="D13" i="17" s="1"/>
  <c r="D14" i="17" s="1"/>
  <c r="D15" i="17" s="1"/>
  <c r="D16" i="17" s="1"/>
  <c r="D17" i="17" s="1"/>
  <c r="D18" i="17" s="1"/>
  <c r="D19" i="17" s="1"/>
  <c r="D20" i="17" s="1"/>
  <c r="D21" i="17" s="1"/>
  <c r="D22" i="17" s="1"/>
  <c r="D23" i="17" s="1"/>
  <c r="D24" i="17" s="1"/>
  <c r="D25" i="17" s="1"/>
  <c r="D26" i="17" s="1"/>
  <c r="D27" i="17" s="1"/>
  <c r="D28" i="17" s="1"/>
  <c r="D29" i="17" s="1"/>
  <c r="D30" i="17" s="1"/>
  <c r="D31" i="17" s="1"/>
  <c r="D3" i="17"/>
  <c r="B2" i="17"/>
  <c r="I26" i="16"/>
  <c r="I25" i="16"/>
  <c r="I24" i="16"/>
  <c r="I23" i="16"/>
  <c r="I22" i="16"/>
  <c r="I21" i="16"/>
  <c r="I20" i="16"/>
  <c r="I19" i="16"/>
  <c r="I18" i="16"/>
  <c r="I17" i="16"/>
  <c r="I16" i="16"/>
  <c r="I15" i="16"/>
  <c r="I14" i="16"/>
  <c r="I13" i="16"/>
  <c r="I12" i="16"/>
  <c r="I11" i="16"/>
  <c r="I10" i="16"/>
  <c r="I9" i="16"/>
  <c r="I8" i="16"/>
  <c r="I7" i="16"/>
  <c r="I6" i="16"/>
  <c r="I5" i="16"/>
  <c r="I4" i="16"/>
  <c r="I3" i="16"/>
  <c r="I2" i="16"/>
  <c r="I1" i="16"/>
  <c r="I31" i="16"/>
  <c r="I30" i="16"/>
  <c r="I29" i="16"/>
  <c r="I28" i="16"/>
  <c r="I27" i="16"/>
  <c r="D4" i="16"/>
  <c r="D5" i="16" s="1"/>
  <c r="D6" i="16" s="1"/>
  <c r="D7" i="16" s="1"/>
  <c r="D8" i="16" s="1"/>
  <c r="D9" i="16" s="1"/>
  <c r="D10" i="16" s="1"/>
  <c r="D11" i="16" s="1"/>
  <c r="D12" i="16" s="1"/>
  <c r="D13" i="16" s="1"/>
  <c r="D14" i="16" s="1"/>
  <c r="D15" i="16" s="1"/>
  <c r="D16" i="16" s="1"/>
  <c r="D17" i="16" s="1"/>
  <c r="D18" i="16" s="1"/>
  <c r="D19" i="16" s="1"/>
  <c r="D20" i="16" s="1"/>
  <c r="D21" i="16" s="1"/>
  <c r="D22" i="16" s="1"/>
  <c r="D23" i="16" s="1"/>
  <c r="D24" i="16" s="1"/>
  <c r="D25" i="16" s="1"/>
  <c r="D26" i="16" s="1"/>
  <c r="D27" i="16" s="1"/>
  <c r="D28" i="16" s="1"/>
  <c r="D29" i="16" s="1"/>
  <c r="D30" i="16" s="1"/>
  <c r="D31" i="16" s="1"/>
  <c r="D3" i="16"/>
  <c r="B2" i="16"/>
  <c r="I27" i="15"/>
  <c r="I28" i="15"/>
  <c r="I29" i="15"/>
  <c r="I30" i="15"/>
  <c r="I31" i="15"/>
  <c r="I1" i="15"/>
  <c r="I26" i="15"/>
  <c r="I25" i="15"/>
  <c r="I24" i="15"/>
  <c r="I23" i="15"/>
  <c r="I22" i="15"/>
  <c r="I21" i="15"/>
  <c r="I20" i="15"/>
  <c r="I19" i="15"/>
  <c r="I18" i="15"/>
  <c r="I17" i="15"/>
  <c r="I16" i="15"/>
  <c r="I15" i="15"/>
  <c r="I14" i="15"/>
  <c r="I13" i="15"/>
  <c r="I12" i="15"/>
  <c r="I11" i="15"/>
  <c r="I10" i="15"/>
  <c r="I9" i="15"/>
  <c r="I8" i="15"/>
  <c r="I7" i="15"/>
  <c r="I6" i="15"/>
  <c r="I5" i="15"/>
  <c r="I4" i="15"/>
  <c r="I3" i="15"/>
  <c r="I2" i="15"/>
  <c r="D3" i="15"/>
  <c r="D4" i="15" s="1"/>
  <c r="D5" i="15" s="1"/>
  <c r="D6" i="15" s="1"/>
  <c r="D7" i="15" s="1"/>
  <c r="D8" i="15" s="1"/>
  <c r="D9" i="15" s="1"/>
  <c r="D10" i="15" s="1"/>
  <c r="D11" i="15" s="1"/>
  <c r="D12" i="15" s="1"/>
  <c r="D13" i="15" s="1"/>
  <c r="D14" i="15" s="1"/>
  <c r="D15" i="15" s="1"/>
  <c r="D16" i="15" s="1"/>
  <c r="D17" i="15" s="1"/>
  <c r="D18" i="15" s="1"/>
  <c r="D19" i="15" s="1"/>
  <c r="D20" i="15" s="1"/>
  <c r="D21" i="15" s="1"/>
  <c r="D22" i="15" s="1"/>
  <c r="D23" i="15" s="1"/>
  <c r="D24" i="15" s="1"/>
  <c r="D25" i="15" s="1"/>
  <c r="D26" i="15" s="1"/>
  <c r="D27" i="15" s="1"/>
  <c r="D28" i="15" s="1"/>
  <c r="D29" i="15" s="1"/>
  <c r="D30" i="15" s="1"/>
  <c r="D31" i="15" s="1"/>
  <c r="B2" i="15"/>
  <c r="D3" i="14"/>
  <c r="D4" i="14" s="1"/>
  <c r="D5" i="14" s="1"/>
  <c r="D6" i="14" s="1"/>
  <c r="D7" i="14" s="1"/>
  <c r="D8" i="14" s="1"/>
  <c r="D9" i="14" s="1"/>
  <c r="D10" i="14" s="1"/>
  <c r="D11" i="14" s="1"/>
  <c r="D12" i="14" s="1"/>
  <c r="D13" i="14" s="1"/>
  <c r="D14" i="14" s="1"/>
  <c r="D15" i="14" s="1"/>
  <c r="D16" i="14" s="1"/>
  <c r="D17" i="14" s="1"/>
  <c r="D18" i="14" s="1"/>
  <c r="D19" i="14" s="1"/>
  <c r="D20" i="14" s="1"/>
  <c r="D21" i="14" s="1"/>
  <c r="D22" i="14" s="1"/>
  <c r="D23" i="14" s="1"/>
  <c r="D24" i="14" s="1"/>
  <c r="D25" i="14" s="1"/>
  <c r="D26" i="14" s="1"/>
  <c r="D27" i="14" s="1"/>
  <c r="D28" i="14" s="1"/>
  <c r="D29" i="14" s="1"/>
  <c r="D30" i="14" s="1"/>
  <c r="D31" i="14" s="1"/>
  <c r="B2" i="14"/>
  <c r="I1" i="13"/>
  <c r="I21" i="13"/>
  <c r="I20" i="13"/>
  <c r="I19" i="13"/>
  <c r="I18" i="13"/>
  <c r="I17" i="13"/>
  <c r="I16" i="13"/>
  <c r="I15" i="13"/>
  <c r="I14" i="13"/>
  <c r="I13" i="13"/>
  <c r="I12" i="13"/>
  <c r="I11" i="13"/>
  <c r="I10" i="13"/>
  <c r="I9" i="13"/>
  <c r="I8" i="13"/>
  <c r="I7" i="13"/>
  <c r="I6" i="13"/>
  <c r="I5" i="13"/>
  <c r="I4" i="13"/>
  <c r="I3" i="13"/>
  <c r="I2" i="13"/>
  <c r="I26" i="13"/>
  <c r="I25" i="13"/>
  <c r="I24" i="13"/>
  <c r="I23" i="13"/>
  <c r="I22" i="13"/>
  <c r="D3" i="13"/>
  <c r="D4" i="13" s="1"/>
  <c r="D5" i="13" s="1"/>
  <c r="D6" i="13" s="1"/>
  <c r="D7" i="13" s="1"/>
  <c r="D8" i="13" s="1"/>
  <c r="D9" i="13" s="1"/>
  <c r="D10" i="13" s="1"/>
  <c r="D11" i="13" s="1"/>
  <c r="D12" i="13" s="1"/>
  <c r="D13" i="13" s="1"/>
  <c r="D14" i="13" s="1"/>
  <c r="D15" i="13" s="1"/>
  <c r="D16" i="13" s="1"/>
  <c r="D17" i="13" s="1"/>
  <c r="D18" i="13" s="1"/>
  <c r="D19" i="13" s="1"/>
  <c r="D20" i="13" s="1"/>
  <c r="D21" i="13" s="1"/>
  <c r="D22" i="13" s="1"/>
  <c r="D23" i="13" s="1"/>
  <c r="D24" i="13" s="1"/>
  <c r="D25" i="13" s="1"/>
  <c r="D26" i="13" s="1"/>
  <c r="B2" i="13"/>
  <c r="I21" i="12"/>
  <c r="I20" i="12"/>
  <c r="I19" i="12"/>
  <c r="I18" i="12"/>
  <c r="I17" i="12"/>
  <c r="I16" i="12"/>
  <c r="I15" i="12"/>
  <c r="I14" i="12"/>
  <c r="I13" i="12"/>
  <c r="I12" i="12"/>
  <c r="I11" i="12"/>
  <c r="I10" i="12"/>
  <c r="I9" i="12"/>
  <c r="I8" i="12"/>
  <c r="I7" i="12"/>
  <c r="I6" i="12"/>
  <c r="I5" i="12"/>
  <c r="I4" i="12"/>
  <c r="I3" i="12"/>
  <c r="I2" i="12"/>
  <c r="I1" i="12"/>
  <c r="I26" i="12"/>
  <c r="I25" i="12"/>
  <c r="I24" i="12"/>
  <c r="I23" i="12"/>
  <c r="I22" i="12"/>
  <c r="D3" i="12"/>
  <c r="D4" i="12" s="1"/>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B2" i="12"/>
  <c r="I1" i="11"/>
  <c r="I22" i="11"/>
  <c r="I23" i="11"/>
  <c r="I24" i="11"/>
  <c r="I25" i="11"/>
  <c r="I26" i="11"/>
  <c r="I21" i="11"/>
  <c r="I20" i="11"/>
  <c r="I19" i="11"/>
  <c r="I18" i="11"/>
  <c r="I17" i="11"/>
  <c r="I16" i="11"/>
  <c r="I15" i="11"/>
  <c r="I14" i="11"/>
  <c r="I13" i="11"/>
  <c r="I12" i="11"/>
  <c r="I11" i="11"/>
  <c r="I10" i="11"/>
  <c r="I9" i="11"/>
  <c r="I8" i="11"/>
  <c r="I7" i="11"/>
  <c r="I6" i="11"/>
  <c r="I5" i="11"/>
  <c r="I4" i="11"/>
  <c r="I3" i="11"/>
  <c r="I2" i="11"/>
  <c r="D3" i="11"/>
  <c r="D4" i="11" s="1"/>
  <c r="D5" i="11" s="1"/>
  <c r="D6" i="11" s="1"/>
  <c r="D7" i="11" s="1"/>
  <c r="D8" i="11" s="1"/>
  <c r="D9" i="11" s="1"/>
  <c r="D10" i="11" s="1"/>
  <c r="D11" i="11" s="1"/>
  <c r="D12" i="11" s="1"/>
  <c r="D13" i="11" s="1"/>
  <c r="D14" i="11" s="1"/>
  <c r="D15" i="11" s="1"/>
  <c r="D16" i="11" s="1"/>
  <c r="D17" i="11" s="1"/>
  <c r="D18" i="11" s="1"/>
  <c r="D19" i="11" s="1"/>
  <c r="D20" i="11" s="1"/>
  <c r="D21" i="11" s="1"/>
  <c r="D22" i="11" s="1"/>
  <c r="D23" i="11" s="1"/>
  <c r="D24" i="11" s="1"/>
  <c r="D25" i="11" s="1"/>
  <c r="D26" i="11" s="1"/>
  <c r="B2" i="11"/>
  <c r="D3" i="10"/>
  <c r="D4" i="10" s="1"/>
  <c r="D5" i="10" s="1"/>
  <c r="D6" i="10" s="1"/>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B2" i="10"/>
  <c r="I16" i="9"/>
  <c r="I15" i="9"/>
  <c r="I14" i="9"/>
  <c r="I13" i="9"/>
  <c r="I12" i="9"/>
  <c r="I11" i="9"/>
  <c r="I10" i="9"/>
  <c r="I9" i="9"/>
  <c r="I8" i="9"/>
  <c r="I7" i="9"/>
  <c r="I6" i="9"/>
  <c r="I5" i="9"/>
  <c r="I4" i="9"/>
  <c r="I3" i="9"/>
  <c r="I2" i="9"/>
  <c r="I1" i="9"/>
  <c r="I21" i="9"/>
  <c r="I20" i="9"/>
  <c r="I19" i="9"/>
  <c r="I18" i="9"/>
  <c r="I17" i="9"/>
  <c r="D3" i="9"/>
  <c r="D4" i="9" s="1"/>
  <c r="D5" i="9" s="1"/>
  <c r="D6" i="9" s="1"/>
  <c r="D7" i="9" s="1"/>
  <c r="D8" i="9" s="1"/>
  <c r="D9" i="9" s="1"/>
  <c r="D10" i="9" s="1"/>
  <c r="D11" i="9" s="1"/>
  <c r="D12" i="9" s="1"/>
  <c r="D13" i="9" s="1"/>
  <c r="D14" i="9" s="1"/>
  <c r="D15" i="9" s="1"/>
  <c r="D16" i="9" s="1"/>
  <c r="D17" i="9" s="1"/>
  <c r="D18" i="9" s="1"/>
  <c r="D19" i="9" s="1"/>
  <c r="D20" i="9" s="1"/>
  <c r="D21" i="9" s="1"/>
  <c r="B2" i="9"/>
  <c r="I16" i="8"/>
  <c r="I15" i="8"/>
  <c r="I14" i="8"/>
  <c r="I13" i="8"/>
  <c r="I12" i="8"/>
  <c r="I11" i="8"/>
  <c r="I10" i="8"/>
  <c r="I9" i="8"/>
  <c r="I8" i="8"/>
  <c r="I7" i="8"/>
  <c r="I6" i="8"/>
  <c r="I5" i="8"/>
  <c r="I4" i="8"/>
  <c r="I3" i="8"/>
  <c r="I2" i="8"/>
  <c r="I1" i="8"/>
  <c r="I21" i="8"/>
  <c r="I20" i="8"/>
  <c r="I19" i="8"/>
  <c r="I18" i="8"/>
  <c r="I17" i="8"/>
  <c r="D3" i="8"/>
  <c r="D4" i="8" s="1"/>
  <c r="D5" i="8" s="1"/>
  <c r="D6" i="8" s="1"/>
  <c r="D7" i="8" s="1"/>
  <c r="D8" i="8" s="1"/>
  <c r="D9" i="8" s="1"/>
  <c r="D10" i="8" s="1"/>
  <c r="D11" i="8" s="1"/>
  <c r="D12" i="8" s="1"/>
  <c r="D13" i="8" s="1"/>
  <c r="D14" i="8" s="1"/>
  <c r="D15" i="8" s="1"/>
  <c r="D16" i="8" s="1"/>
  <c r="D17" i="8" s="1"/>
  <c r="D18" i="8" s="1"/>
  <c r="D19" i="8" s="1"/>
  <c r="D20" i="8" s="1"/>
  <c r="D21" i="8" s="1"/>
  <c r="B2" i="8"/>
  <c r="I17" i="7"/>
  <c r="I18" i="7"/>
  <c r="I19" i="7"/>
  <c r="I20" i="7"/>
  <c r="I21" i="7"/>
  <c r="I1" i="7"/>
  <c r="I16" i="7"/>
  <c r="I15" i="7"/>
  <c r="I14" i="7"/>
  <c r="I13" i="7"/>
  <c r="I12" i="7"/>
  <c r="I11" i="7"/>
  <c r="I10" i="7"/>
  <c r="I9" i="7"/>
  <c r="I8" i="7"/>
  <c r="I7" i="7"/>
  <c r="I6" i="7"/>
  <c r="I5" i="7"/>
  <c r="I4" i="7"/>
  <c r="I3" i="7"/>
  <c r="I2" i="7"/>
  <c r="D4" i="7"/>
  <c r="D5" i="7" s="1"/>
  <c r="D6" i="7" s="1"/>
  <c r="D7" i="7" s="1"/>
  <c r="D8" i="7" s="1"/>
  <c r="D9" i="7" s="1"/>
  <c r="D10" i="7" s="1"/>
  <c r="D11" i="7" s="1"/>
  <c r="D12" i="7" s="1"/>
  <c r="D13" i="7" s="1"/>
  <c r="D14" i="7" s="1"/>
  <c r="D15" i="7" s="1"/>
  <c r="D16" i="7" s="1"/>
  <c r="D17" i="7" s="1"/>
  <c r="D18" i="7" s="1"/>
  <c r="D19" i="7" s="1"/>
  <c r="D20" i="7" s="1"/>
  <c r="D21" i="7" s="1"/>
  <c r="D3" i="7"/>
  <c r="B2" i="7"/>
  <c r="D3" i="6" l="1"/>
  <c r="D4" i="6" s="1"/>
  <c r="D5" i="6" s="1"/>
  <c r="D6" i="6" s="1"/>
  <c r="D7" i="6" s="1"/>
  <c r="D8" i="6" s="1"/>
  <c r="D9" i="6" s="1"/>
  <c r="D10" i="6" s="1"/>
  <c r="D11" i="6" s="1"/>
  <c r="D12" i="6" s="1"/>
  <c r="D13" i="6" s="1"/>
  <c r="D14" i="6" s="1"/>
  <c r="D15" i="6" s="1"/>
  <c r="D16" i="6" s="1"/>
  <c r="D17" i="6" s="1"/>
  <c r="D18" i="6" s="1"/>
  <c r="D19" i="6" s="1"/>
  <c r="D20" i="6" s="1"/>
  <c r="D21" i="6" s="1"/>
  <c r="B2" i="6"/>
  <c r="I1" i="5"/>
  <c r="I16" i="5"/>
  <c r="I15" i="5"/>
  <c r="I14" i="5"/>
  <c r="I13" i="5"/>
  <c r="I12" i="5"/>
  <c r="I11" i="5"/>
  <c r="I10" i="5"/>
  <c r="I9" i="5"/>
  <c r="I8" i="5"/>
  <c r="I7" i="5"/>
  <c r="I6" i="5"/>
  <c r="I5" i="5"/>
  <c r="I4" i="5"/>
  <c r="I3" i="5"/>
  <c r="D3" i="5"/>
  <c r="D4" i="5" s="1"/>
  <c r="D5" i="5" s="1"/>
  <c r="D6" i="5" s="1"/>
  <c r="D7" i="5" s="1"/>
  <c r="D8" i="5" s="1"/>
  <c r="D9" i="5" s="1"/>
  <c r="D10" i="5" s="1"/>
  <c r="D11" i="5" s="1"/>
  <c r="D12" i="5" s="1"/>
  <c r="D13" i="5" s="1"/>
  <c r="D14" i="5" s="1"/>
  <c r="D15" i="5" s="1"/>
  <c r="D16" i="5" s="1"/>
  <c r="I2" i="5"/>
  <c r="B2" i="5"/>
  <c r="I1" i="4"/>
  <c r="I16" i="4"/>
  <c r="I15" i="4"/>
  <c r="I14" i="4"/>
  <c r="I13" i="4"/>
  <c r="I12" i="4"/>
  <c r="I11" i="4"/>
  <c r="I10" i="4"/>
  <c r="I9" i="4"/>
  <c r="I8" i="4"/>
  <c r="I7" i="4"/>
  <c r="I6" i="4"/>
  <c r="I5" i="4"/>
  <c r="I4" i="4"/>
  <c r="I3" i="4"/>
  <c r="D3" i="4"/>
  <c r="D4" i="4" s="1"/>
  <c r="D5" i="4" s="1"/>
  <c r="D6" i="4" s="1"/>
  <c r="D7" i="4" s="1"/>
  <c r="D8" i="4" s="1"/>
  <c r="D9" i="4" s="1"/>
  <c r="D10" i="4" s="1"/>
  <c r="D11" i="4" s="1"/>
  <c r="D12" i="4" s="1"/>
  <c r="D13" i="4" s="1"/>
  <c r="D14" i="4" s="1"/>
  <c r="D15" i="4" s="1"/>
  <c r="D16" i="4" s="1"/>
  <c r="I2" i="4"/>
  <c r="B2" i="4"/>
  <c r="I10" i="3"/>
  <c r="I11" i="3"/>
  <c r="I12" i="3"/>
  <c r="I13" i="3"/>
  <c r="I14" i="3"/>
  <c r="I15" i="3"/>
  <c r="I16" i="3"/>
  <c r="I2" i="3"/>
  <c r="I3" i="3"/>
  <c r="I4" i="3"/>
  <c r="I5" i="3"/>
  <c r="I6" i="3"/>
  <c r="I7" i="3"/>
  <c r="I8" i="3"/>
  <c r="I9" i="3"/>
  <c r="I1" i="3"/>
  <c r="D3" i="3"/>
  <c r="D4" i="3" s="1"/>
  <c r="D5" i="3" s="1"/>
  <c r="D6" i="3" s="1"/>
  <c r="D7" i="3" s="1"/>
  <c r="D8" i="3" s="1"/>
  <c r="D9" i="3" s="1"/>
  <c r="D10" i="3" s="1"/>
  <c r="D11" i="3" s="1"/>
  <c r="D12" i="3" s="1"/>
  <c r="D13" i="3" s="1"/>
  <c r="D14" i="3" s="1"/>
  <c r="D15" i="3" s="1"/>
  <c r="D16" i="3" s="1"/>
  <c r="B2" i="3"/>
  <c r="D16" i="1"/>
  <c r="D12" i="1"/>
  <c r="D13" i="1"/>
  <c r="D14" i="1" s="1"/>
  <c r="D15" i="1" s="1"/>
  <c r="C4" i="2"/>
  <c r="D4" i="1"/>
  <c r="D5" i="1" s="1"/>
  <c r="D6" i="1" s="1"/>
  <c r="D7" i="1" s="1"/>
  <c r="D8" i="1" s="1"/>
  <c r="D9" i="1" s="1"/>
  <c r="D10" i="1" s="1"/>
  <c r="D11" i="1" s="1"/>
  <c r="D3" i="1"/>
  <c r="D3" i="2"/>
  <c r="D4" i="2" s="1"/>
  <c r="B4" i="2"/>
  <c r="B2" i="1"/>
  <c r="E3" i="2" l="1"/>
  <c r="E4" i="2" l="1"/>
  <c r="F3" i="2"/>
  <c r="G3" i="2" l="1"/>
  <c r="F4" i="2"/>
  <c r="H3" i="2" l="1"/>
  <c r="G4" i="2"/>
  <c r="I3" i="2" l="1"/>
  <c r="H4" i="2"/>
  <c r="J3" i="2" l="1"/>
  <c r="I4" i="2"/>
  <c r="K3" i="2" l="1"/>
  <c r="J4" i="2"/>
  <c r="L3" i="2" l="1"/>
  <c r="L4" i="2" s="1"/>
  <c r="K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tc={10382969-AF00-4871-A0E1-54B079FA5068}</author>
    <author>tc={2999BF49-D98A-45F6-8203-729FE6490BCB}</author>
  </authors>
  <commentList>
    <comment ref="A5" authorId="0" shapeId="0" xr:uid="{10382969-AF00-4871-A0E1-54B079FA5068}">
      <text>
        <t>[Threaded comment]
Your version of Excel allows you to read this threaded comment; however, any edits to it will get removed if the file is opened in a newer version of Excel. Learn more: https://go.microsoft.com/fwlink/?linkid=870924
Comment:
    The run would consider 10 days and 24 hours in each day
With: p_bal = 0.09, p_min = 0.087, p_max = p_dso = 0.50</t>
      </text>
    </comment>
    <comment ref="A6" authorId="1" shapeId="0" xr:uid="{2999BF49-D98A-45F6-8203-729FE6490BCB}">
      <text>
        <t>[Threaded comment]
Your version of Excel allows you to read this threaded comment; however, any edits to it will get removed if the file is opened in a newer version of Excel. Learn more: https://go.microsoft.com/fwlink/?linkid=870924
Comment:
    The run would consider 10 days and 24 hours in each day
With: p_bal = 0.09, p_min = 0.087, p_max = p_dso = 0.155</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tc={2BF49F96-21A9-4932-8CD2-8375B639DCAC}</author>
    <author>tc={FAC3EEBA-4C96-44A5-99C7-06B95ED8A89C}</author>
    <author>tc={7FF4D406-DE96-490A-91F8-AFA3890D4E40}</author>
    <author>tc={B0C81A92-6F41-4782-B656-5A0056E51431}</author>
    <author>tc={98D8F369-798D-4066-AA7E-4549366E72D1}</author>
    <author>tc={40442B1A-B331-4895-AD9F-8CC63491BE6E}</author>
  </authors>
  <commentList>
    <comment ref="A4" authorId="0" shapeId="0" xr:uid="{2BF49F96-21A9-4932-8CD2-8375B639DCAC}">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FAC3EEBA-4C96-44A5-99C7-06B95ED8A89C}">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8" authorId="2" shapeId="0" xr:uid="{7FF4D406-DE96-490A-91F8-AFA3890D4E40}">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2" authorId="3" shapeId="0" xr:uid="{B0C81A92-6F41-4782-B656-5A0056E51431}">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4" shapeId="0" xr:uid="{98D8F369-798D-4066-AA7E-4549366E72D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9" authorId="5" shapeId="0" xr:uid="{40442B1A-B331-4895-AD9F-8CC63491BE6E}">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tc={F9BB7035-C390-4209-A9C5-30A2C9DFBE4F}</author>
    <author>tc={3F542ED8-3A8C-45DE-980A-0F3517AC4102}</author>
    <author>tc={3B30EFFC-D7EC-4932-BF3D-DA6228440847}</author>
    <author>tc={7B6B2687-E7B3-4E48-93FA-069A61A88FC9}</author>
    <author>tc={8A27E7B4-3350-4E0E-BB67-0182CD174AC0}</author>
    <author>tc={4E73B89A-A19F-435E-AF47-162E26E71A80}</author>
    <author>tc={34F04C99-A8E5-47EF-985A-87F5A015FBD6}</author>
    <author>tc={8E9E323E-5DE1-4431-8C2E-5AB4FFFD2A70}</author>
    <author>tc={2F4AA735-8A7D-42F9-9875-21E6C4048F31}</author>
    <author>tc={4B016A6E-4711-4B10-A8E4-506B8049F077}</author>
    <author>tc={0E0C4CC4-FF72-417F-AF50-5120299A2C84}</author>
  </authors>
  <commentList>
    <comment ref="H1" authorId="0" shapeId="0" xr:uid="{F9BB7035-C390-4209-A9C5-30A2C9DFBE4F}">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3F542ED8-3A8C-45DE-980A-0F3517AC4102}">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3B30EFFC-D7EC-4932-BF3D-DA6228440847}">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7B6B2687-E7B3-4E48-93FA-069A61A88FC9}">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8A27E7B4-3350-4E0E-BB67-0182CD174AC0}">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4E73B89A-A19F-435E-AF47-162E26E71A80}">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34F04C99-A8E5-47EF-985A-87F5A015FBD6}">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8E9E323E-5DE1-4431-8C2E-5AB4FFFD2A70}">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2F4AA735-8A7D-42F9-9875-21E6C4048F31}">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4B016A6E-4711-4B10-A8E4-506B8049F077}">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0E0C4CC4-FF72-417F-AF50-5120299A2C84}">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tc={09D25D79-A070-43F4-8BE2-1F74CC73C228}</author>
    <author>tc={EDCC8EAF-70F9-49A2-91DF-3D637F5ACA2D}</author>
    <author>tc={7D294E2E-FB74-4D0A-BC37-97C8BE9E9D84}</author>
    <author>tc={F9BB1BA7-FF02-4C20-B8B2-4694A4746388}</author>
    <author>tc={A337090D-CDAD-4DF3-97FD-FF36EB2AF52A}</author>
    <author>tc={EE7A74C0-D0E9-4A40-8289-4AE152758737}</author>
    <author>tc={A7A8F352-3C82-4F90-AF8D-425A6FA20139}</author>
    <author>tc={4F930395-58B1-46A1-8282-A5172881E191}</author>
    <author>tc={D0055E92-775A-4CF8-B92E-DAF63E5F9613}</author>
    <author>tc={9FD5A320-394F-4F9D-A30B-CE0C4281379A}</author>
    <author>tc={A97F46E3-B48E-4503-8ADA-75A650ECD700}</author>
  </authors>
  <commentList>
    <comment ref="H1" authorId="0" shapeId="0" xr:uid="{09D25D79-A070-43F4-8BE2-1F74CC73C228}">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EDCC8EAF-70F9-49A2-91DF-3D637F5ACA2D}">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7D294E2E-FB74-4D0A-BC37-97C8BE9E9D84}">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F9BB1BA7-FF02-4C20-B8B2-4694A4746388}">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A337090D-CDAD-4DF3-97FD-FF36EB2AF52A}">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EE7A74C0-D0E9-4A40-8289-4AE152758737}">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A7A8F352-3C82-4F90-AF8D-425A6FA20139}">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4F930395-58B1-46A1-8282-A5172881E19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D0055E92-775A-4CF8-B92E-DAF63E5F9613}">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9FD5A320-394F-4F9D-A30B-CE0C4281379A}">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A97F46E3-B48E-4503-8ADA-75A650ECD700}">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tc={E504EB5E-0AFB-4050-AA77-4A5067A6493C}</author>
    <author>tc={93B8DA62-EC82-4AF7-AA88-F49948BEE066}</author>
    <author>tc={E4C08A67-D085-461A-91B1-23E3C11347B7}</author>
    <author>tc={1FAC45CF-6B1A-4883-B54D-FAE8A007BD0A}</author>
    <author>tc={078A5EA2-F7B7-45CE-B430-3F29D8417168}</author>
    <author>tc={1FD9DD11-71D2-4010-B41B-252B7E56A9E5}</author>
    <author>tc={BD725790-887B-4E88-864E-A52AF8586F42}</author>
    <author>tc={FC40699F-9CC6-4C81-98E7-9E26E2CEB71C}</author>
    <author>tc={252012FE-2C59-44E4-98C7-01B2AD30D4BF}</author>
    <author>tc={D4F4C5F3-0AC5-40DA-9E39-ECA46EBD25F7}</author>
    <author>tc={47DEA0C2-0B2F-4FCB-9337-F70C7D9B8A5F}</author>
  </authors>
  <commentList>
    <comment ref="H1" authorId="0" shapeId="0" xr:uid="{E504EB5E-0AFB-4050-AA77-4A5067A6493C}">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93B8DA62-EC82-4AF7-AA88-F49948BEE066}">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E4C08A67-D085-461A-91B1-23E3C11347B7}">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1FAC45CF-6B1A-4883-B54D-FAE8A007BD0A}">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078A5EA2-F7B7-45CE-B430-3F29D8417168}">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1FD9DD11-71D2-4010-B41B-252B7E56A9E5}">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BD725790-887B-4E88-864E-A52AF8586F42}">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FC40699F-9CC6-4C81-98E7-9E26E2CEB71C}">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252012FE-2C59-44E4-98C7-01B2AD30D4BF}">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D4F4C5F3-0AC5-40DA-9E39-ECA46EBD25F7}">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47DEA0C2-0B2F-4FCB-9337-F70C7D9B8A5F}">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tc={D8E64FFF-BB62-41FF-99C6-B9826DEED51C}</author>
    <author>tc={D96A2F13-8FEC-4F42-B5B7-834386D5A36C}</author>
    <author>tc={229CC892-DE84-4601-AEB5-021AFAD005F4}</author>
    <author>tc={F83662E3-E431-49F6-BB27-81EEF9A83AC5}</author>
    <author>tc={A4D39C1F-36B6-4623-80C7-033AC3810595}</author>
    <author>tc={4B525A63-DF73-42A0-8881-C0455E653085}</author>
  </authors>
  <commentList>
    <comment ref="A4" authorId="0" shapeId="0" xr:uid="{D8E64FFF-BB62-41FF-99C6-B9826DEED51C}">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D96A2F13-8FEC-4F42-B5B7-834386D5A36C}">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8" authorId="2" shapeId="0" xr:uid="{229CC892-DE84-4601-AEB5-021AFAD005F4}">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2" authorId="3" shapeId="0" xr:uid="{F83662E3-E431-49F6-BB27-81EEF9A83AC5}">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4" shapeId="0" xr:uid="{A4D39C1F-36B6-4623-80C7-033AC3810595}">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9" authorId="5" shapeId="0" xr:uid="{4B525A63-DF73-42A0-8881-C0455E653085}">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tc={9309259C-AD01-4EAC-952E-CB35E4256112}</author>
    <author>tc={44460384-B9A9-4168-80F2-51E187DF6B0A}</author>
    <author>tc={DB75471D-E3FE-4331-83E0-08DF514865D3}</author>
    <author>tc={55E08525-D695-4E78-9FCE-430588C62A38}</author>
    <author>tc={A3AC4BAE-9801-43C7-986C-986B8186B0C4}</author>
    <author>tc={5B697C23-21BF-4276-B396-15C4182D755A}</author>
    <author>tc={D15B399C-750B-4B19-85D6-326F290A2DA4}</author>
    <author>tc={352DF509-427F-4A98-A76A-1A057F799971}</author>
    <author>tc={A2169A98-B3F4-472B-B78B-918CEC7BA92D}</author>
    <author>tc={C397536D-17F3-42EF-82B6-B162A4ED356B}</author>
    <author>tc={5B629A28-27AC-4956-B08B-91092CD39402}</author>
  </authors>
  <commentList>
    <comment ref="H1" authorId="0" shapeId="0" xr:uid="{9309259C-AD01-4EAC-952E-CB35E4256112}">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44460384-B9A9-4168-80F2-51E187DF6B0A}">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DB75471D-E3FE-4331-83E0-08DF514865D3}">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55E08525-D695-4E78-9FCE-430588C62A38}">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A3AC4BAE-9801-43C7-986C-986B8186B0C4}">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5B697C23-21BF-4276-B396-15C4182D755A}">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D15B399C-750B-4B19-85D6-326F290A2DA4}">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352DF509-427F-4A98-A76A-1A057F79997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A2169A98-B3F4-472B-B78B-918CEC7BA92D}">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C397536D-17F3-42EF-82B6-B162A4ED356B}">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5B629A28-27AC-4956-B08B-91092CD39402}">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tc={EAFA8FA0-1BEE-4B11-AE91-72456162966C}</author>
    <author>tc={B5477871-8797-4097-AECA-C35878A88B5B}</author>
    <author>tc={402537DA-3B7A-4AF0-AB78-2FA42842B952}</author>
    <author>tc={CC842670-7515-4D07-B167-C6B312431943}</author>
    <author>tc={0DB9D242-C2B1-4B48-92A3-E835022BE589}</author>
    <author>tc={5663815B-4BEC-4E51-82C3-0AFF5E9913CB}</author>
    <author>tc={79A3AB78-E691-4E3F-A4C2-AEF86E00A2FA}</author>
    <author>tc={BAA43574-452B-4352-8D62-F5D8CC2DE13B}</author>
    <author>tc={0C05D68F-592D-4132-9A45-1003AEBD3FF7}</author>
    <author>tc={C8446C4F-0EB0-44F9-9980-47123E9CA427}</author>
    <author>tc={1313B1D6-F7C7-4271-928C-9347EE2F65C9}</author>
  </authors>
  <commentList>
    <comment ref="H1" authorId="0" shapeId="0" xr:uid="{EAFA8FA0-1BEE-4B11-AE91-72456162966C}">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B5477871-8797-4097-AECA-C35878A88B5B}">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402537DA-3B7A-4AF0-AB78-2FA42842B952}">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CC842670-7515-4D07-B167-C6B312431943}">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0DB9D242-C2B1-4B48-92A3-E835022BE589}">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5663815B-4BEC-4E51-82C3-0AFF5E9913CB}">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79A3AB78-E691-4E3F-A4C2-AEF86E00A2FA}">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BAA43574-452B-4352-8D62-F5D8CC2DE13B}">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0C05D68F-592D-4132-9A45-1003AEBD3FF7}">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C8446C4F-0EB0-44F9-9980-47123E9CA427}">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1313B1D6-F7C7-4271-928C-9347EE2F65C9}">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tc={51A162C5-D1BC-4867-99C9-7DF9FDDA6868}</author>
    <author>tc={AB765D15-B5DD-42CD-87D6-D87595651054}</author>
    <author>tc={2B70A774-4014-443A-99D3-0A49F29DBBEA}</author>
    <author>tc={2B03B663-BB27-42A1-8C0B-681E3EC7AEAD}</author>
    <author>tc={00965ED9-BE59-4154-A8AF-EDC297DE9E6A}</author>
    <author>tc={B0F4E222-6AAF-4BBA-960C-76808C68ADEC}</author>
    <author>tc={34C7E9A1-FAC5-4E57-91AD-7EC3B127B88B}</author>
    <author>tc={02C2590E-D5B3-4499-858C-F9C7D7E86476}</author>
    <author>tc={71CECF6E-908C-41EE-BA3D-0EA16142E2E2}</author>
    <author>tc={D7641693-C0EF-4EBB-985E-3BE7832F5A38}</author>
    <author>tc={37C45DB1-959F-4CE2-9961-4AE282817D88}</author>
  </authors>
  <commentList>
    <comment ref="H1" authorId="0" shapeId="0" xr:uid="{51A162C5-D1BC-4867-99C9-7DF9FDDA6868}">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AB765D15-B5DD-42CD-87D6-D87595651054}">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2B70A774-4014-443A-99D3-0A49F29DBBEA}">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2B03B663-BB27-42A1-8C0B-681E3EC7AEAD}">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00965ED9-BE59-4154-A8AF-EDC297DE9E6A}">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B0F4E222-6AAF-4BBA-960C-76808C68ADEC}">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34C7E9A1-FAC5-4E57-91AD-7EC3B127B88B}">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02C2590E-D5B3-4499-858C-F9C7D7E86476}">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71CECF6E-908C-41EE-BA3D-0EA16142E2E2}">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D7641693-C0EF-4EBB-985E-3BE7832F5A38}">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37C45DB1-959F-4CE2-9961-4AE282817D88}">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tc={BAD2CCBD-ED06-4682-AB96-060E5F522B13}</author>
    <author>tc={FDC086AF-4173-435F-9935-2DD3A0FB442D}</author>
    <author>tc={6A66236D-F6D4-4645-B1C1-83952B1BFC4F}</author>
    <author>tc={FE0A33F8-3247-4426-8ABB-A6BA8D164DCC}</author>
    <author>tc={5C0FA75D-9456-4829-8589-5BD27FB24B00}</author>
    <author>tc={84128F86-95B4-48AA-8942-0A628EB2E975}</author>
  </authors>
  <commentList>
    <comment ref="A4" authorId="0" shapeId="0" xr:uid="{BAD2CCBD-ED06-4682-AB96-060E5F522B13}">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FDC086AF-4173-435F-9935-2DD3A0FB442D}">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8" authorId="2" shapeId="0" xr:uid="{6A66236D-F6D4-4645-B1C1-83952B1BFC4F}">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2" authorId="3" shapeId="0" xr:uid="{FE0A33F8-3247-4426-8ABB-A6BA8D164DCC}">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4" shapeId="0" xr:uid="{5C0FA75D-9456-4829-8589-5BD27FB24B00}">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9" authorId="5" shapeId="0" xr:uid="{84128F86-95B4-48AA-8942-0A628EB2E975}">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tc={22DB05C0-A10B-4C00-BF2D-3B73DF581E80}</author>
    <author>tc={362AC644-BE34-4447-A6B8-8E7F3311D9E1}</author>
    <author>tc={41E4EF0D-0680-454A-B339-DD8717387683}</author>
    <author>tc={65EBF116-8CEC-4F51-AA41-D0A493D1376B}</author>
    <author>tc={117E9711-188E-4F67-A074-72AA7E3CB2AA}</author>
    <author>tc={1C448F11-43F8-43D5-AF0F-7A8070877A6E}</author>
    <author>tc={2F102575-9301-489E-9EDA-783C70CC3C96}</author>
    <author>tc={B001B717-BFC0-4163-B84B-B245DE2C778C}</author>
    <author>tc={9B071E5D-49C5-47E4-842B-FC38A6A47A73}</author>
    <author>tc={5FEC87C2-3F61-4490-BE4B-3E3EF2A6B728}</author>
    <author>tc={AF77D80F-4ABD-4ECE-ADFC-78258E933287}</author>
  </authors>
  <commentList>
    <comment ref="H1" authorId="0" shapeId="0" xr:uid="{22DB05C0-A10B-4C00-BF2D-3B73DF581E80}">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362AC644-BE34-4447-A6B8-8E7F3311D9E1}">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41E4EF0D-0680-454A-B339-DD8717387683}">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65EBF116-8CEC-4F51-AA41-D0A493D1376B}">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117E9711-188E-4F67-A074-72AA7E3CB2AA}">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1C448F11-43F8-43D5-AF0F-7A8070877A6E}">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2F102575-9301-489E-9EDA-783C70CC3C96}">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B001B717-BFC0-4163-B84B-B245DE2C778C}">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9B071E5D-49C5-47E4-842B-FC38A6A47A73}">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5FEC87C2-3F61-4490-BE4B-3E3EF2A6B728}">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AF77D80F-4ABD-4ECE-ADFC-78258E933287}">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tc={7DFC90B3-611A-49E2-A297-1545EF32DD3C}</author>
    <author>tc={ABB6D329-5585-4745-9E01-4A995C46B701}</author>
    <author>tc={3DEB72C5-3FC7-49FB-8CEF-E3AA5F4336E9}</author>
    <author>tc={3FA0673B-63AF-446C-953B-827ED844EDF7}</author>
    <author>tc={CCE1721A-C34B-414B-BE57-A6F1FD2DC6BF}</author>
    <author>tc={498D2BA8-208D-4629-B4FD-B01AFFFC2291}</author>
  </authors>
  <commentList>
    <comment ref="A4" authorId="0" shapeId="0" xr:uid="{7DFC90B3-611A-49E2-A297-1545EF32DD3C}">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ABB6D329-5585-4745-9E01-4A995C46B701}">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7" authorId="2" shapeId="0" xr:uid="{3DEB72C5-3FC7-49FB-8CEF-E3AA5F4336E9}">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1" authorId="3" shapeId="0" xr:uid="{3FA0673B-63AF-446C-953B-827ED844EDF7}">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3" authorId="4" shapeId="0" xr:uid="{CCE1721A-C34B-414B-BE57-A6F1FD2DC6BF}">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8" authorId="5" shapeId="0" xr:uid="{498D2BA8-208D-4629-B4FD-B01AFFFC229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tc={511A7413-65B6-48F6-8032-F2FA3BA0630A}</author>
    <author>tc={297B8F62-93E4-466F-B62E-EE2907B9F300}</author>
    <author>tc={D327ABFF-EC77-4450-8F0C-CF7B4D8480C2}</author>
    <author>tc={38002A30-64EF-4202-B205-8B73074F1125}</author>
    <author>tc={864A0FD6-B027-44E7-B108-F5958E8A6E06}</author>
    <author>tc={500184E0-3239-4919-BCA5-1155B30DEB46}</author>
    <author>tc={0DA33DBA-850C-4789-9D30-F901CCEDFB8A}</author>
    <author>tc={2F44C1A8-5E36-41D0-9993-0E716DAEBF4C}</author>
    <author>tc={A6804515-A03D-4769-AF80-1B46F83DE5CD}</author>
    <author>tc={EDF5AA1B-AC92-44CC-9638-45816586CA8D}</author>
    <author>tc={89FD82E1-0C86-4865-BE0B-FC89BDC3ECF7}</author>
    <author>tc={92F579CF-309C-427B-9390-F34E47B61A96}</author>
  </authors>
  <commentList>
    <comment ref="H1" authorId="0" shapeId="0" xr:uid="{511A7413-65B6-48F6-8032-F2FA3BA0630A}">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297B8F62-93E4-466F-B62E-EE2907B9F300}">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D327ABFF-EC77-4450-8F0C-CF7B4D8480C2}">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38002A30-64EF-4202-B205-8B73074F1125}">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864A0FD6-B027-44E7-B108-F5958E8A6E06}">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500184E0-3239-4919-BCA5-1155B30DEB46}">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0DA33DBA-850C-4789-9D30-F901CCEDFB8A}">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2F44C1A8-5E36-41D0-9993-0E716DAEBF4C}">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A6804515-A03D-4769-AF80-1B46F83DE5CD}">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EDF5AA1B-AC92-44CC-9638-45816586CA8D}">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89FD82E1-0C86-4865-BE0B-FC89BDC3ECF7}">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92F579CF-309C-427B-9390-F34E47B61A96}">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tc={BAC53BCB-8FE4-470E-98E8-DE5ADED3FE77}</author>
    <author>tc={45B9C424-2017-4463-92DA-3A3AB4EB1E1E}</author>
    <author>tc={A8646878-2D03-4AC5-A34E-A8DF2C2363BE}</author>
    <author>tc={8BC99077-2CCE-41F1-94B3-E09BD5A4165E}</author>
    <author>tc={3F4D310A-C529-406C-9C1E-1B95B0765ADA}</author>
    <author>tc={3EA5D98E-5C23-4CD1-A1F4-45C76A39DA54}</author>
    <author>tc={F94FA2D7-9089-4BF4-9296-34E35A06963C}</author>
    <author>tc={DA859C1B-FE1B-4F12-9317-4F705A97FEA0}</author>
    <author>tc={7BCF75DC-6DA9-4D0D-B7EF-6AF155849892}</author>
    <author>tc={0BFD4B8F-3821-4BE7-99DA-81CC20FDB970}</author>
    <author>tc={81A1411D-D336-482A-942A-285B2A153713}</author>
    <author>tc={AC2C7A72-5D8D-4693-BF88-46FE8ACC7DAF}</author>
  </authors>
  <commentList>
    <comment ref="H1" authorId="0" shapeId="0" xr:uid="{BAC53BCB-8FE4-470E-98E8-DE5ADED3FE77}">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45B9C424-2017-4463-92DA-3A3AB4EB1E1E}">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A8646878-2D03-4AC5-A34E-A8DF2C2363BE}">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8BC99077-2CCE-41F1-94B3-E09BD5A4165E}">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3F4D310A-C529-406C-9C1E-1B95B0765ADA}">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3EA5D98E-5C23-4CD1-A1F4-45C76A39DA54}">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F94FA2D7-9089-4BF4-9296-34E35A06963C}">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DA859C1B-FE1B-4F12-9317-4F705A97FEA0}">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7BCF75DC-6DA9-4D0D-B7EF-6AF155849892}">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0BFD4B8F-3821-4BE7-99DA-81CC20FDB970}">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81A1411D-D336-482A-942A-285B2A153713}">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AC2C7A72-5D8D-4693-BF88-46FE8ACC7DAF}">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tc={F04D3350-7FCB-4FAB-9817-710B9140C88D}</author>
    <author>tc={ECA944BD-E641-4069-BF4D-473B0AEC9FFB}</author>
    <author>tc={A72BFED5-8D62-468F-A733-5EB014FDB8DB}</author>
    <author>tc={3F3AED19-799B-4E59-94E3-796FBFEFFC99}</author>
    <author>tc={94A08A11-FB84-42D1-9A4C-3E0DD23411EA}</author>
    <author>tc={B6FD8BED-F674-4806-8552-42B484B7A171}</author>
  </authors>
  <commentList>
    <comment ref="A4" authorId="0" shapeId="0" xr:uid="{F04D3350-7FCB-4FAB-9817-710B9140C88D}">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ECA944BD-E641-4069-BF4D-473B0AEC9FFB}">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8" authorId="2" shapeId="0" xr:uid="{A72BFED5-8D62-468F-A733-5EB014FDB8DB}">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2" authorId="3" shapeId="0" xr:uid="{3F3AED19-799B-4E59-94E3-796FBFEFFC99}">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4" shapeId="0" xr:uid="{94A08A11-FB84-42D1-9A4C-3E0DD23411EA}">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9" authorId="5" shapeId="0" xr:uid="{B6FD8BED-F674-4806-8552-42B484B7A17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tc={DC7F4F43-986F-4E48-B839-7FD11FE95699}</author>
    <author>tc={E048F30D-E53B-40C1-91F8-324258FE3054}</author>
    <author>tc={3E77F5F8-4DD3-4802-ADD9-3EB7CF42C0C1}</author>
    <author>tc={A5CB9BA9-8483-4879-A5A9-353C03C96C40}</author>
    <author>tc={174622CC-481C-47AF-93E3-6D8926FA1F2B}</author>
    <author>tc={55C1F2EC-D575-42F7-BAD7-774A2E81AB4C}</author>
    <author>tc={505E771E-B66C-4848-AF2B-66CCB1095FDC}</author>
    <author>tc={1703F773-1351-403C-867E-48E01013A80F}</author>
    <author>tc={55F27081-6D2C-4251-9011-3DBFBAAAD6D9}</author>
    <author>tc={A1DE7C3A-2EB9-4171-8CD4-769B4CCDA2C6}</author>
    <author>tc={D0B02A64-6588-476B-B24A-0EBC5D12A840}</author>
  </authors>
  <commentList>
    <comment ref="H1" authorId="0" shapeId="0" xr:uid="{DC7F4F43-986F-4E48-B839-7FD11FE95699}">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E048F30D-E53B-40C1-91F8-324258FE3054}">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3E77F5F8-4DD3-4802-ADD9-3EB7CF42C0C1}">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A5CB9BA9-8483-4879-A5A9-353C03C96C40}">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174622CC-481C-47AF-93E3-6D8926FA1F2B}">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55C1F2EC-D575-42F7-BAD7-774A2E81AB4C}">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505E771E-B66C-4848-AF2B-66CCB1095FDC}">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1703F773-1351-403C-867E-48E01013A80F}">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55F27081-6D2C-4251-9011-3DBFBAAAD6D9}">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A1DE7C3A-2EB9-4171-8CD4-769B4CCDA2C6}">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D0B02A64-6588-476B-B24A-0EBC5D12A840}">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tc={9D7FECC9-E6EF-42A8-8D2C-E3D2BA808872}</author>
    <author>tc={78AA3D05-CDD3-40B9-9D16-55249B0C5FC1}</author>
    <author>tc={CEB9FEFF-E7E8-4139-8F3F-09AAB8E4C58D}</author>
    <author>tc={425B023A-1B4C-48B2-944A-5CD2E53E791D}</author>
    <author>tc={14757D89-5B9F-4993-AFBA-0525D028B118}</author>
    <author>tc={428615D2-9E21-4CBA-9C11-DF46FA92C2BA}</author>
    <author>tc={51F41E7E-7FE3-4A55-A85A-8020C63131F5}</author>
    <author>tc={A408B06A-2324-42E7-8146-7DCBD424030D}</author>
    <author>tc={E86F1F4A-F6AF-42B8-B4E1-DFAF809DF86B}</author>
    <author>tc={FD63D737-8791-4562-BBFE-691416D2D3DB}</author>
    <author>tc={7C3F8C22-E6F6-432D-A168-99BFDFE1523E}</author>
    <author>tc={69BCE060-FACF-4899-B7F6-7920512653B5}</author>
  </authors>
  <commentList>
    <comment ref="H1" authorId="0" shapeId="0" xr:uid="{9D7FECC9-E6EF-42A8-8D2C-E3D2BA808872}">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78AA3D05-CDD3-40B9-9D16-55249B0C5FC1}">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CEB9FEFF-E7E8-4139-8F3F-09AAB8E4C58D}">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425B023A-1B4C-48B2-944A-5CD2E53E791D}">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14757D89-5B9F-4993-AFBA-0525D028B118}">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428615D2-9E21-4CBA-9C11-DF46FA92C2BA}">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51F41E7E-7FE3-4A55-A85A-8020C63131F5}">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A408B06A-2324-42E7-8146-7DCBD424030D}">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E86F1F4A-F6AF-42B8-B4E1-DFAF809DF86B}">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FD63D737-8791-4562-BBFE-691416D2D3DB}">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7C3F8C22-E6F6-432D-A168-99BFDFE1523E}">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69BCE060-FACF-4899-B7F6-7920512653B5}">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tc={4C3803B5-FC70-4367-9FCA-BE1BFED14336}</author>
    <author>tc={B899344C-0412-4F2D-8DA6-F3F088143341}</author>
    <author>tc={D8F65487-B2E7-40B0-8E8F-F49CBC4C6EE2}</author>
    <author>tc={6BDD0C2E-F3F4-43B3-A3DE-2700977DAF34}</author>
    <author>tc={4596D268-D1FD-40BF-A1EC-3EE53FB96B2C}</author>
    <author>tc={9C389BD9-8354-45D0-999D-9C9D04A7B6BD}</author>
    <author>tc={797A3706-31C3-4094-881E-9042A12C204F}</author>
    <author>tc={A31B7CFC-EA65-404B-AF37-463203B4476F}</author>
    <author>tc={8A9AD1A3-6CD1-40C4-9C72-1A6D1F43F1DC}</author>
    <author>tc={BBD868BA-0485-42C4-AE0C-A28BD11B9FC0}</author>
    <author>tc={88E10026-4F26-42C0-9136-9B3D3F70D054}</author>
    <author>tc={94E47236-5AA3-46E5-A8F3-7A740139273B}</author>
  </authors>
  <commentList>
    <comment ref="H1" authorId="0" shapeId="0" xr:uid="{4C3803B5-FC70-4367-9FCA-BE1BFED14336}">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B899344C-0412-4F2D-8DA6-F3F088143341}">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D8F65487-B2E7-40B0-8E8F-F49CBC4C6EE2}">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6BDD0C2E-F3F4-43B3-A3DE-2700977DAF34}">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4596D268-D1FD-40BF-A1EC-3EE53FB96B2C}">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9C389BD9-8354-45D0-999D-9C9D04A7B6BD}">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797A3706-31C3-4094-881E-9042A12C204F}">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A31B7CFC-EA65-404B-AF37-463203B4476F}">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8A9AD1A3-6CD1-40C4-9C72-1A6D1F43F1DC}">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BBD868BA-0485-42C4-AE0C-A28BD11B9FC0}">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88E10026-4F26-42C0-9136-9B3D3F70D054}">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94E47236-5AA3-46E5-A8F3-7A740139273B}">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tc={8F4C7244-38ED-4099-A126-94AB23E3134E}</author>
    <author>tc={2972A535-24C3-4621-BDEB-B1BC35C4C5A9}</author>
    <author>tc={A94F020D-51BA-407C-8AF0-CA9E5330816F}</author>
    <author>tc={15CAA49A-50FD-4E4A-A3D6-A6C2D21CBE1B}</author>
    <author>tc={809D4A72-1900-4B89-ADE4-B49CD0DBC7A6}</author>
    <author>tc={10A5BAAE-03CA-40F9-9DE4-C8B153E87840}</author>
  </authors>
  <commentList>
    <comment ref="A4" authorId="0" shapeId="0" xr:uid="{8F4C7244-38ED-4099-A126-94AB23E3134E}">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2972A535-24C3-4621-BDEB-B1BC35C4C5A9}">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8" authorId="2" shapeId="0" xr:uid="{A94F020D-51BA-407C-8AF0-CA9E5330816F}">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2" authorId="3" shapeId="0" xr:uid="{15CAA49A-50FD-4E4A-A3D6-A6C2D21CBE1B}">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4" shapeId="0" xr:uid="{809D4A72-1900-4B89-ADE4-B49CD0DBC7A6}">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9" authorId="5" shapeId="0" xr:uid="{10A5BAAE-03CA-40F9-9DE4-C8B153E87840}">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tc={7F1CCDF6-B2FD-43B4-B7C1-949D729748A6}</author>
    <author>tc={3E35F567-363A-4B03-8E70-D357A5E83D8E}</author>
    <author>tc={56E91BD4-B21D-49C1-8987-AE6883335133}</author>
    <author>tc={C27DB204-C0C6-4880-BE6B-1BCF800CA14A}</author>
    <author>tc={3065B479-8E3C-432C-B988-8056CAF74A5A}</author>
    <author>tc={09380293-AC63-4B22-B926-7A09638E33CA}</author>
    <author>tc={96F279F4-1255-4D8E-8569-E2A155CA2CAE}</author>
    <author>tc={2F68F6DE-6888-4016-B1C9-92D1A04B1BF5}</author>
    <author>tc={7699CC08-7129-4710-9117-9F2540DA0CD4}</author>
    <author>tc={97FED7B5-AFBE-4584-BED0-4A47CF290E75}</author>
    <author>tc={868509C5-3EF4-464A-B1B4-4A94DB64D2CE}</author>
  </authors>
  <commentList>
    <comment ref="H1" authorId="0" shapeId="0" xr:uid="{7F1CCDF6-B2FD-43B4-B7C1-949D729748A6}">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3E35F567-363A-4B03-8E70-D357A5E83D8E}">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56E91BD4-B21D-49C1-8987-AE6883335133}">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C27DB204-C0C6-4880-BE6B-1BCF800CA14A}">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3065B479-8E3C-432C-B988-8056CAF74A5A}">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09380293-AC63-4B22-B926-7A09638E33CA}">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96F279F4-1255-4D8E-8569-E2A155CA2CAE}">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2F68F6DE-6888-4016-B1C9-92D1A04B1BF5}">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7699CC08-7129-4710-9117-9F2540DA0CD4}">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97FED7B5-AFBE-4584-BED0-4A47CF290E75}">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868509C5-3EF4-464A-B1B4-4A94DB64D2CE}">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tc={B3B24E30-564B-4941-99E4-9B25362538BB}</author>
    <author>tc={839F60C7-4606-42C3-B68F-A6A5F703583B}</author>
    <author>tc={8C7B71A2-90EA-4200-8B43-E674C9CDFE53}</author>
    <author>tc={1BF4DE54-B4E0-435D-B6A9-0A70D6C6A495}</author>
    <author>tc={3B141CF7-2D51-4774-BD8D-1432CE448E11}</author>
    <author>tc={3A62BD58-436D-41D3-BDF0-B03BB46CED1E}</author>
    <author>tc={77CF3CE1-E372-4B20-A57B-82765C4C1996}</author>
    <author>tc={91A8A2BE-56DA-46C7-9993-1C04C1F918FB}</author>
    <author>tc={2EDBCEDE-572F-4F4E-B032-26EDD42A9DA9}</author>
    <author>tc={C0739156-50DE-45A2-ABC5-CA481ECE32E4}</author>
    <author>tc={4A89FB67-6C21-4915-8C71-2CBCA2C1C92A}</author>
    <author>tc={F01615DB-581D-46A1-9F3A-E627D0D18C28}</author>
  </authors>
  <commentList>
    <comment ref="H1" authorId="0" shapeId="0" xr:uid="{B3B24E30-564B-4941-99E4-9B25362538BB}">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839F60C7-4606-42C3-B68F-A6A5F703583B}">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8C7B71A2-90EA-4200-8B43-E674C9CDFE53}">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1BF4DE54-B4E0-435D-B6A9-0A70D6C6A495}">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3B141CF7-2D51-4774-BD8D-1432CE448E11}">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3A62BD58-436D-41D3-BDF0-B03BB46CED1E}">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77CF3CE1-E372-4B20-A57B-82765C4C1996}">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91A8A2BE-56DA-46C7-9993-1C04C1F918FB}">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2EDBCEDE-572F-4F4E-B032-26EDD42A9DA9}">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C0739156-50DE-45A2-ABC5-CA481ECE32E4}">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4A89FB67-6C21-4915-8C71-2CBCA2C1C92A}">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F01615DB-581D-46A1-9F3A-E627D0D18C28}">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tc={792096A2-B58B-4DCC-A69A-4A2C6232E6F1}</author>
    <author>tc={753EDC32-713B-4D5B-AC2F-4B1B30F01F42}</author>
    <author>tc={6C09EAA7-20B0-47F3-A8E2-9E8B7DCDF62C}</author>
    <author>tc={2AD8CD8B-B55F-45CE-9F6B-24604C09C0A8}</author>
    <author>tc={40269E8F-A7D0-49B1-9449-985779CF8A05}</author>
    <author>tc={A3A68B62-B1EB-474D-A8E4-F49264BD1C6C}</author>
    <author>tc={39AED093-D1E6-4B59-BB9E-A4CC9FAB01D8}</author>
    <author>tc={F60FD1E0-1DB5-4684-8B63-DA39C28F2CF1}</author>
    <author>tc={F14F42E0-1097-472C-AAD8-D8708FB5E6C6}</author>
    <author>tc={80718D46-1457-4EAB-ABBE-942E2B026872}</author>
    <author>tc={B4383B9F-781A-4697-9902-9A476C2EF4D8}</author>
    <author>tc={07F0829E-CDF9-4EDD-8B28-1D4F2D2339DD}</author>
  </authors>
  <commentList>
    <comment ref="H1" authorId="0" shapeId="0" xr:uid="{792096A2-B58B-4DCC-A69A-4A2C6232E6F1}">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753EDC32-713B-4D5B-AC2F-4B1B30F01F42}">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6C09EAA7-20B0-47F3-A8E2-9E8B7DCDF62C}">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2AD8CD8B-B55F-45CE-9F6B-24604C09C0A8}">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40269E8F-A7D0-49B1-9449-985779CF8A05}">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A3A68B62-B1EB-474D-A8E4-F49264BD1C6C}">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39AED093-D1E6-4B59-BB9E-A4CC9FAB01D8}">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F60FD1E0-1DB5-4684-8B63-DA39C28F2CF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F14F42E0-1097-472C-AAD8-D8708FB5E6C6}">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80718D46-1457-4EAB-ABBE-942E2B026872}">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B4383B9F-781A-4697-9902-9A476C2EF4D8}">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07F0829E-CDF9-4EDD-8B28-1D4F2D2339DD}">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tc={20F2645D-6772-4BBA-AD7D-47E4D2BD0E17}</author>
    <author>tc={629A427A-F19D-456C-9B2F-0C7E425A30A0}</author>
    <author>tc={FFEBC173-2F7A-4C62-9D87-288A50A3D069}</author>
    <author>tc={7ECBC861-254A-4994-AF95-C4790AA0F7D3}</author>
    <author>tc={3DEB72C5-3FC7-49FC-8CEF-E3AA5F4336E9}</author>
    <author>tc={C42D92D4-43E7-464D-B6CA-8A52E0BED80C}</author>
    <author>tc={3FA0673B-63AF-446D-953B-827ED844EDF7}</author>
    <author>tc={CE1643E8-3909-4D27-A100-9D1F6BC25331}</author>
    <author>tc={E8CA057B-FC90-4572-ADE7-198759E72FCC}</author>
    <author>tc={DEC7524F-428D-4CF7-99C0-DC7BA224316C}</author>
  </authors>
  <commentList>
    <comment ref="H1" authorId="0" shapeId="0" xr:uid="{20F2645D-6772-4BBA-AD7D-47E4D2BD0E17}">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629A427A-F19D-456C-9B2F-0C7E425A30A0}">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FFEBC173-2F7A-4C62-9D87-288A50A3D069}">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7ECBC861-254A-4994-AF95-C4790AA0F7D3}">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9" authorId="4" shapeId="0" xr:uid="{9AEE2AB0-832C-48D7-B17A-07EF5AB6B806}">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C42D92D4-43E7-464D-B6CA-8A52E0BED80C}">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3" authorId="6" shapeId="0" xr:uid="{B1C38600-6FC8-4C1F-9ED1-13F8EEC1FAAD}">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5" authorId="7" shapeId="0" xr:uid="{CE1643E8-3909-4D27-A100-9D1F6BC2533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E8CA057B-FC90-4572-ADE7-198759E72FCC}">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20" authorId="9" shapeId="0" xr:uid="{DEC7524F-428D-4CF7-99C0-DC7BA224316C}">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tc={3C857DBC-A244-4EF5-93D2-D596A2CA02B3}</author>
    <author>tc={7535F315-ED62-4960-8B06-55D82D2D5CB6}</author>
    <author>tc={0CD3704C-CA86-4A12-A3DE-B971EFCE0F60}</author>
    <author>tc={395EBDD5-DFCF-4A58-98C7-B7ED205FAB34}</author>
    <author>tc={AD0F9C09-67EA-4A14-AF22-44DC42FEE309}</author>
    <author>tc={5331B43A-A8E2-4399-9E1F-B4E1BCB4D45C}</author>
  </authors>
  <commentList>
    <comment ref="A4" authorId="0" shapeId="0" xr:uid="{3C857DBC-A244-4EF5-93D2-D596A2CA02B3}">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7535F315-ED62-4960-8B06-55D82D2D5CB6}">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8" authorId="2" shapeId="0" xr:uid="{0CD3704C-CA86-4A12-A3DE-B971EFCE0F60}">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2" authorId="3" shapeId="0" xr:uid="{395EBDD5-DFCF-4A58-98C7-B7ED205FAB34}">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4" shapeId="0" xr:uid="{AD0F9C09-67EA-4A14-AF22-44DC42FEE309}">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9" authorId="5" shapeId="0" xr:uid="{5331B43A-A8E2-4399-9E1F-B4E1BCB4D45C}">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tc={9C4BEE20-602A-41B4-A581-D0961FC14DAE}</author>
    <author>tc={E90C7277-F903-4BCD-8B14-A84DCA092AB9}</author>
    <author>tc={779ED1C5-896F-4F8A-A78B-FB00EDEEDF38}</author>
    <author>tc={DBDE82DD-A8E8-4126-8523-AAF69D2C9E1D}</author>
    <author>tc={9F1C449D-3BBC-4748-9524-F75A0FFB9215}</author>
    <author>tc={B40871B2-E271-4A55-AEDD-1C464C859E40}</author>
    <author>tc={27E20E29-4929-4E03-9464-580E7557A250}</author>
    <author>tc={D637A2A0-A364-4198-ADE9-6B98D255A537}</author>
    <author>tc={5D662E50-0640-4BEE-8E74-9CC4D9C3521B}</author>
    <author>tc={1D923473-F03A-4000-8C45-B0EBBB4D5067}</author>
    <author>tc={2FA04B34-6C65-4B4C-B327-72EF07F8A26F}</author>
  </authors>
  <commentList>
    <comment ref="H1" authorId="0" shapeId="0" xr:uid="{9C4BEE20-602A-41B4-A581-D0961FC14DAE}">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E90C7277-F903-4BCD-8B14-A84DCA092AB9}">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779ED1C5-896F-4F8A-A78B-FB00EDEEDF38}">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DBDE82DD-A8E8-4126-8523-AAF69D2C9E1D}">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9F1C449D-3BBC-4748-9524-F75A0FFB9215}">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B40871B2-E271-4A55-AEDD-1C464C859E40}">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27E20E29-4929-4E03-9464-580E7557A250}">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D637A2A0-A364-4198-ADE9-6B98D255A537}">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5D662E50-0640-4BEE-8E74-9CC4D9C3521B}">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1D923473-F03A-4000-8C45-B0EBBB4D5067}">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2FA04B34-6C65-4B4C-B327-72EF07F8A26F}">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tc={64448686-1728-4156-99FF-A10EA9B5DD1F}</author>
    <author>tc={D64FF2D5-C628-4ED9-B2EF-B2349FB1A119}</author>
    <author>tc={F4DA9D33-8FF1-43F6-A5EB-9E7EA6FE3C1A}</author>
    <author>tc={317DFBD9-F68C-4C13-AB78-682A15ED8FD7}</author>
    <author>tc={8516257B-0B79-4FF4-B07D-97957EFAC958}</author>
    <author>tc={FB70CA9E-5534-4ECA-868B-3CF750AFAC2D}</author>
    <author>tc={5291431A-6EF8-4D6F-AF5E-DDBE3F6C3E24}</author>
    <author>tc={FC269D34-AFEB-47F1-84BC-9627C966DC77}</author>
    <author>tc={AF2A17A7-02E9-4D4B-83D3-FB21517FC1D7}</author>
    <author>tc={4F10209C-78CA-4A29-9C09-A80A82F4C1D5}</author>
    <author>tc={EC1395F2-9EB9-4518-BB58-3B301B0491A6}</author>
    <author>tc={C647E9F1-6E89-4F02-9564-FF8FA1C32771}</author>
  </authors>
  <commentList>
    <comment ref="H1" authorId="0" shapeId="0" xr:uid="{64448686-1728-4156-99FF-A10EA9B5DD1F}">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D64FF2D5-C628-4ED9-B2EF-B2349FB1A119}">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F4DA9D33-8FF1-43F6-A5EB-9E7EA6FE3C1A}">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317DFBD9-F68C-4C13-AB78-682A15ED8FD7}">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8516257B-0B79-4FF4-B07D-97957EFAC958}">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FB70CA9E-5534-4ECA-868B-3CF750AFAC2D}">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5291431A-6EF8-4D6F-AF5E-DDBE3F6C3E24}">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FC269D34-AFEB-47F1-84BC-9627C966DC77}">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AF2A17A7-02E9-4D4B-83D3-FB21517FC1D7}">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4F10209C-78CA-4A29-9C09-A80A82F4C1D5}">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EC1395F2-9EB9-4518-BB58-3B301B0491A6}">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C647E9F1-6E89-4F02-9564-FF8FA1C32771}">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tc={80B5A002-97D4-4F77-BCF1-F9777CFFCB65}</author>
    <author>tc={3C90352B-10F9-474A-AAD1-AA89EE1B3154}</author>
    <author>tc={7ABC185D-0242-49DC-9E14-3FBA5D4155CF}</author>
    <author>tc={5CBF04A3-DFF1-4832-8F60-E4A9F86A5C0F}</author>
    <author>tc={F4621CC1-D7D1-4D8F-86D5-A25D3A704540}</author>
    <author>tc={EEA9AE2E-CC90-400D-B946-552DAE3B38E2}</author>
    <author>tc={673D6528-DE22-46D5-83D7-2ED8893A1EEB}</author>
    <author>tc={9A72BD15-B698-423B-AD8D-FAE457A61DEE}</author>
    <author>tc={B05CC758-2F96-42F4-8192-102E3A6E2650}</author>
    <author>tc={7D2D079E-5CBE-4E23-95EE-604759E6D6BC}</author>
    <author>tc={03E823CE-1D2F-4128-BA10-0797872976E8}</author>
    <author>tc={CE7A75F4-4986-4343-803E-01590F46D5AD}</author>
  </authors>
  <commentList>
    <comment ref="H1" authorId="0" shapeId="0" xr:uid="{80B5A002-97D4-4F77-BCF1-F9777CFFCB65}">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3C90352B-10F9-474A-AAD1-AA89EE1B3154}">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7ABC185D-0242-49DC-9E14-3FBA5D4155CF}">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5CBF04A3-DFF1-4832-8F60-E4A9F86A5C0F}">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F4621CC1-D7D1-4D8F-86D5-A25D3A704540}">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EEA9AE2E-CC90-400D-B946-552DAE3B38E2}">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673D6528-DE22-46D5-83D7-2ED8893A1EEB}">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9A72BD15-B698-423B-AD8D-FAE457A61DEE}">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B05CC758-2F96-42F4-8192-102E3A6E2650}">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7D2D079E-5CBE-4E23-95EE-604759E6D6BC}">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03E823CE-1D2F-4128-BA10-0797872976E8}">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CE7A75F4-4986-4343-803E-01590F46D5AD}">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tc={DCDC9961-EF07-458B-BE32-971641C8F446}</author>
    <author>tc={32B2A18E-D4AE-45D6-B84A-F3EF82C1F795}</author>
    <author>tc={2B2D9659-EEEF-4745-828D-BB45DEBE3BDE}</author>
    <author>tc={DD269B6F-DE27-4511-914C-3F0E832BC54C}</author>
    <author>tc={67293173-6A60-435D-AC40-CC705D91412A}</author>
    <author>tc={48BEF94F-62C2-4643-AB6B-4758C31102E3}</author>
  </authors>
  <commentList>
    <comment ref="A4" authorId="0" shapeId="0" xr:uid="{DCDC9961-EF07-458B-BE32-971641C8F446}">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32B2A18E-D4AE-45D6-B84A-F3EF82C1F795}">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8" authorId="2" shapeId="0" xr:uid="{2B2D9659-EEEF-4745-828D-BB45DEBE3BDE}">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2" authorId="3" shapeId="0" xr:uid="{DD269B6F-DE27-4511-914C-3F0E832BC54C}">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4" shapeId="0" xr:uid="{67293173-6A60-435D-AC40-CC705D91412A}">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9" authorId="5" shapeId="0" xr:uid="{48BEF94F-62C2-4643-AB6B-4758C31102E3}">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tc={F95A57B4-CE9F-4398-AF1A-477C75C5C428}</author>
    <author>tc={60421307-4D7E-4724-B67F-2C310898CE38}</author>
    <author>tc={74044729-FE76-4D8B-B503-2A6FF1983D08}</author>
    <author>tc={8CF4051E-C0AE-4ABA-9F77-D242D1CD33FD}</author>
    <author>tc={6EA63E96-5BF3-4F2A-8688-429CA13CABDD}</author>
    <author>tc={599DABBD-8D35-4B49-B792-50321AF156AF}</author>
    <author>tc={CEE30231-C903-494F-B006-CEACDA5DFBE1}</author>
    <author>tc={7D5F9260-C689-44FF-8693-528517A37864}</author>
    <author>tc={691F1771-0B49-497A-927D-1252BAE68A6D}</author>
    <author>tc={AF482DE7-74FB-4C00-9A4F-90B2994CAE09}</author>
    <author>tc={0628FA4A-7493-4841-A561-3911A7BB24B8}</author>
  </authors>
  <commentList>
    <comment ref="H1" authorId="0" shapeId="0" xr:uid="{F95A57B4-CE9F-4398-AF1A-477C75C5C428}">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60421307-4D7E-4724-B67F-2C310898CE38}">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74044729-FE76-4D8B-B503-2A6FF1983D08}">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8CF4051E-C0AE-4ABA-9F77-D242D1CD33FD}">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6EA63E96-5BF3-4F2A-8688-429CA13CABDD}">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599DABBD-8D35-4B49-B792-50321AF156AF}">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CEE30231-C903-494F-B006-CEACDA5DFBE1}">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7D5F9260-C689-44FF-8693-528517A37864}">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691F1771-0B49-497A-927D-1252BAE68A6D}">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AF482DE7-74FB-4C00-9A4F-90B2994CAE09}">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0628FA4A-7493-4841-A561-3911A7BB24B8}">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tc={1A8F0AB6-D744-40B9-90D9-C6EC3B8769A4}</author>
    <author>tc={193E7C85-3300-4A8A-ACBE-8CDB3D86EE69}</author>
    <author>tc={B4E68EE0-CE8B-4FD8-9EB8-7400BB10E8D8}</author>
    <author>tc={D288232F-19D0-438F-BD5C-2AD83F31BDA4}</author>
    <author>tc={9D3586DB-A4E0-455E-BBF5-B84D72D90043}</author>
    <author>tc={608DC673-2A29-4837-B88A-A9A4AEB5336F}</author>
    <author>tc={102E1328-17DE-4435-803B-4C0B5AE9DBF1}</author>
    <author>tc={1DD6B177-3ADC-4411-9350-EB7827945011}</author>
    <author>tc={A5DCA175-4191-4AD1-9F1D-1B3D81073386}</author>
    <author>tc={C9772D16-31A3-45F6-87CF-81D4D5A7B514}</author>
    <author>tc={69214AD6-D1CC-4F2D-A65A-A5BF00194B0D}</author>
    <author>tc={97EF7917-E240-434B-A868-AE4AF6F80409}</author>
    <author>tc={A89E7E42-3C39-46C0-B6A6-B63357E44F0E}</author>
  </authors>
  <commentList>
    <comment ref="H1" authorId="0" shapeId="0" xr:uid="{1A8F0AB6-D744-40B9-90D9-C6EC3B8769A4}">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193E7C85-3300-4A8A-ACBE-8CDB3D86EE69}">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B4E68EE0-CE8B-4FD8-9EB8-7400BB10E8D8}">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D288232F-19D0-438F-BD5C-2AD83F31BDA4}">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9D3586DB-A4E0-455E-BBF5-B84D72D90043}">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608DC673-2A29-4837-B88A-A9A4AEB5336F}">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102E1328-17DE-4435-803B-4C0B5AE9DBF1}">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1DD6B177-3ADC-4411-9350-EB782794501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A5DCA175-4191-4AD1-9F1D-1B3D81073386}">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C9772D16-31A3-45F6-87CF-81D4D5A7B514}">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69214AD6-D1CC-4F2D-A65A-A5BF00194B0D}">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A24" authorId="11" shapeId="0" xr:uid="{97EF7917-E240-434B-A868-AE4AF6F80409}">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33" authorId="12" shapeId="0" xr:uid="{A89E7E42-3C39-46C0-B6A6-B63357E44F0E}">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tc={0F13F5C4-E4E0-4236-9D3B-E5A78C828427}</author>
    <author>tc={754F32BA-242B-4E38-945F-69A376360F21}</author>
    <author>tc={121609D9-854F-476F-81B5-58FA18FAB2CB}</author>
    <author>tc={9C0CA605-D9F2-4482-8562-AC21E5662BDD}</author>
    <author>tc={5D3D5D9D-5D37-4AE6-8D1B-8CBB3C4BF32D}</author>
    <author>tc={68D48FA6-8BF3-4BFB-8289-AACAE854630F}</author>
    <author>tc={7B3D5BAA-2D0C-4C90-92C7-2BFD39DC1A2E}</author>
    <author>tc={93E3B770-D9CC-40A8-9D7B-DB5E73FB2F15}</author>
    <author>tc={4A738996-3382-4916-86B2-A6A1CA0D809F}</author>
    <author>tc={7CAE03C6-2833-448B-AF9E-EBF68C297C23}</author>
    <author>tc={4075ADB1-8896-4954-899F-711552AE0BCE}</author>
    <author>tc={3E6BB80A-0B2C-49C0-A607-AE00339C1847}</author>
  </authors>
  <commentList>
    <comment ref="H1" authorId="0" shapeId="0" xr:uid="{0F13F5C4-E4E0-4236-9D3B-E5A78C828427}">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754F32BA-242B-4E38-945F-69A376360F21}">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121609D9-854F-476F-81B5-58FA18FAB2CB}">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9C0CA605-D9F2-4482-8562-AC21E5662BDD}">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5D3D5D9D-5D37-4AE6-8D1B-8CBB3C4BF32D}">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68D48FA6-8BF3-4BFB-8289-AACAE854630F}">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7B3D5BAA-2D0C-4C90-92C7-2BFD39DC1A2E}">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93E3B770-D9CC-40A8-9D7B-DB5E73FB2F15}">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4A738996-3382-4916-86B2-A6A1CA0D809F}">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7CAE03C6-2833-448B-AF9E-EBF68C297C23}">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4075ADB1-8896-4954-899F-711552AE0BCE}">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3E6BB80A-0B2C-49C0-A607-AE00339C1847}">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tc={2F91DF08-D048-459C-9E5C-8E66CCAA1961}</author>
    <author>tc={D52EF8D0-83DF-4915-86C7-DE67549CC0B6}</author>
    <author>tc={F248FEBB-07DB-4006-A61B-A2210E2F2BEF}</author>
    <author>tc={69C6C0A0-77D7-4A24-9944-240F0D196FD0}</author>
    <author>tc={7A938E9F-B63A-4AA7-B7BC-4A9AD1866839}</author>
    <author>tc={D6D4FA64-13D1-44B4-A696-19683C200640}</author>
  </authors>
  <commentList>
    <comment ref="A4" authorId="0" shapeId="0" xr:uid="{2F91DF08-D048-459C-9E5C-8E66CCAA1961}">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D52EF8D0-83DF-4915-86C7-DE67549CC0B6}">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8" authorId="2" shapeId="0" xr:uid="{F248FEBB-07DB-4006-A61B-A2210E2F2BEF}">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2" authorId="3" shapeId="0" xr:uid="{69C6C0A0-77D7-4A24-9944-240F0D196FD0}">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4" shapeId="0" xr:uid="{7A938E9F-B63A-4AA7-B7BC-4A9AD1866839}">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9" authorId="5" shapeId="0" xr:uid="{D6D4FA64-13D1-44B4-A696-19683C200640}">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tc={609E105D-42D3-4388-804E-9B8116FD0921}</author>
    <author>tc={EDA94480-5065-41C7-8B10-CD023F14858C}</author>
    <author>tc={1E082BF7-3924-4EF9-8506-83A77B58A0A7}</author>
    <author>tc={1D638E1B-CC8A-4673-A5D0-8D58EA429B7D}</author>
    <author>tc={A57585C5-DA15-4394-BDF0-E369A2A6B00C}</author>
    <author>tc={967D53D5-2FBE-4001-8D48-E91C304FF39E}</author>
    <author>tc={55735AD8-88EC-4239-97F9-6DA5CB01447E}</author>
    <author>tc={4731C0C1-4902-4FFA-8ED6-B2AE67EE13D9}</author>
    <author>tc={6CAE68AB-8B80-4D00-AC81-AD16BEB2F81C}</author>
    <author>tc={7BE1DF7A-C4F4-480A-9EDB-362C6F55864C}</author>
    <author>tc={55619112-7637-4159-823D-3FEDF332ADBA}</author>
  </authors>
  <commentList>
    <comment ref="H1" authorId="0" shapeId="0" xr:uid="{609E105D-42D3-4388-804E-9B8116FD0921}">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EDA94480-5065-41C7-8B10-CD023F14858C}">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1E082BF7-3924-4EF9-8506-83A77B58A0A7}">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1D638E1B-CC8A-4673-A5D0-8D58EA429B7D}">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A57585C5-DA15-4394-BDF0-E369A2A6B00C}">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967D53D5-2FBE-4001-8D48-E91C304FF39E}">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55735AD8-88EC-4239-97F9-6DA5CB01447E}">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4731C0C1-4902-4FFA-8ED6-B2AE67EE13D9}">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6CAE68AB-8B80-4D00-AC81-AD16BEB2F81C}">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7BE1DF7A-C4F4-480A-9EDB-362C6F55864C}">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55619112-7637-4159-823D-3FEDF332ADBA}">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tc={BC5B2914-46A6-44B7-932B-BBEA79E5F40B}</author>
    <author>tc={BC2FD3AE-534D-4ED5-92C9-FB7DCAE4A5D4}</author>
    <author>tc={9B2D1DDA-6208-4A2F-9F37-FA773330D5D1}</author>
    <author>tc={0CDB9B8A-A6FB-4B36-8695-3C45FBBC9AA7}</author>
    <author>tc={F20EA5F8-E237-44B9-870C-EAF0C8F634EC}</author>
    <author>tc={3DEB72C5-3FC7-49FD-8CEF-E3AA5F4336E9}</author>
    <author>tc={3FA0673B-63AF-446E-953B-827ED844EDF7}</author>
    <author>tc={69DD530A-07B6-4837-BF57-636E31BA928E}</author>
    <author>tc={1DED5CA4-4620-42D9-9664-4E58D9AF99EB}</author>
    <author>tc={EF93FFA7-0C4B-442A-816A-3C3D0E5031E1}</author>
  </authors>
  <commentList>
    <comment ref="H1" authorId="0" shapeId="0" xr:uid="{BC5B2914-46A6-44B7-932B-BBEA79E5F40B}">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BC2FD3AE-534D-4ED5-92C9-FB7DCAE4A5D4}">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9B2D1DDA-6208-4A2F-9F37-FA773330D5D1}">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0CDB9B8A-A6FB-4B36-8695-3C45FBBC9AA7}">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H9" authorId="4" shapeId="0" xr:uid="{F20EA5F8-E237-44B9-870C-EAF0C8F634EC}">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0" authorId="5" shapeId="0" xr:uid="{BA6D0A57-B49C-4ED2-972D-2030549FC45F}">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4" authorId="6" shapeId="0" xr:uid="{0737333E-63CA-434C-9B3E-E4A11E2673DD}">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6" authorId="7" shapeId="0" xr:uid="{69DD530A-07B6-4837-BF57-636E31BA928E}">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1DED5CA4-4620-42D9-9664-4E58D9AF99EB}">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21" authorId="9" shapeId="0" xr:uid="{EF93FFA7-0C4B-442A-816A-3C3D0E5031E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tc={68F2DDEA-B4FA-41C1-A93E-DFB840A8C010}</author>
    <author>tc={7CC656DE-704E-4C85-B53A-18A99A4728C4}</author>
    <author>tc={AE96739B-6A41-4774-B011-06297EE8BAC6}</author>
    <author>tc={C6F8B5A6-2B4F-466E-ACA5-930107A5A58D}</author>
    <author>tc={D6E7A385-4ED1-46B0-A19B-90FFCBF697F2}</author>
    <author>tc={79EE694D-7380-48D3-9DAB-3A2D7BE38DCA}</author>
    <author>tc={BCE28DAA-389C-4D9D-9F9F-E379FB3D5E68}</author>
    <author>tc={A6E8F219-EBCA-423B-B351-6A0BC01FA067}</author>
    <author>tc={438B2333-3AC1-4060-B187-91079FF20B29}</author>
    <author>tc={3BA6F59F-CA32-4A4D-A64E-D377AF9C88A2}</author>
    <author>tc={4D3A9EFF-E081-47D2-B365-C421C872BA17}</author>
    <author>tc={530A435F-E505-4930-8965-0E729E1B2949}</author>
  </authors>
  <commentList>
    <comment ref="H1" authorId="0" shapeId="0" xr:uid="{68F2DDEA-B4FA-41C1-A93E-DFB840A8C010}">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7CC656DE-704E-4C85-B53A-18A99A4728C4}">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AE96739B-6A41-4774-B011-06297EE8BAC6}">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C6F8B5A6-2B4F-466E-ACA5-930107A5A58D}">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D6E7A385-4ED1-46B0-A19B-90FFCBF697F2}">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79EE694D-7380-48D3-9DAB-3A2D7BE38DCA}">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BCE28DAA-389C-4D9D-9F9F-E379FB3D5E68}">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A6E8F219-EBCA-423B-B351-6A0BC01FA067}">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438B2333-3AC1-4060-B187-91079FF20B29}">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3BA6F59F-CA32-4A4D-A64E-D377AF9C88A2}">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4D3A9EFF-E081-47D2-B365-C421C872BA17}">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530A435F-E505-4930-8965-0E729E1B2949}">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tc={4F57E95E-27AE-4AC1-85F9-CD816719D482}</author>
    <author>tc={0789A30E-9D2B-4089-9DCD-6A0DF3E3C5E0}</author>
    <author>tc={6300D2AC-01D7-4A63-84E1-6964978272E0}</author>
    <author>tc={05C32517-CE82-45F1-BC56-BD271A593AEA}</author>
    <author>tc={7F34E2B4-AA88-429C-93BA-F818721D9905}</author>
    <author>tc={E393736F-5724-4A8E-B314-B69CD03EE02F}</author>
    <author>tc={54F61D94-8EE6-4C4B-9CF3-559DAC2029C8}</author>
    <author>tc={ACB93A3F-422B-41D6-8172-18B882AFE5F7}</author>
    <author>tc={4F34DE76-1E04-43EB-B059-655E842DF79F}</author>
    <author>tc={17A2E184-EDE2-484B-BD80-7DF649A11339}</author>
    <author>tc={756603B6-B2CD-4AFC-80B8-C622BAD73509}</author>
    <author>tc={AFCDA383-2E4E-4D87-8595-04FE8EE79395}</author>
  </authors>
  <commentList>
    <comment ref="H1" authorId="0" shapeId="0" xr:uid="{4F57E95E-27AE-4AC1-85F9-CD816719D482}">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0789A30E-9D2B-4089-9DCD-6A0DF3E3C5E0}">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6300D2AC-01D7-4A63-84E1-6964978272E0}">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05C32517-CE82-45F1-BC56-BD271A593AEA}">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7F34E2B4-AA88-429C-93BA-F818721D9905}">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E393736F-5724-4A8E-B314-B69CD03EE02F}">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54F61D94-8EE6-4C4B-9CF3-559DAC2029C8}">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ACB93A3F-422B-41D6-8172-18B882AFE5F7}">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4F34DE76-1E04-43EB-B059-655E842DF79F}">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17A2E184-EDE2-484B-BD80-7DF649A11339}">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756603B6-B2CD-4AFC-80B8-C622BAD73509}">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 ref="H33" authorId="11" shapeId="0" xr:uid="{AFCDA383-2E4E-4D87-8595-04FE8EE79395}">
      <text>
        <t>[Threaded comment]
Your version of Excel allows you to read this threaded comment; however, any edits to it will get removed if the file is opened in a newer version of Excel. Learn more: https://go.microsoft.com/fwlink/?linkid=870924
Comment:
    2 battery packs of 9.7 kWh each</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tc={F44AF16A-A93F-4741-A805-59B88669858B}</author>
    <author>tc={AD559147-63B3-4C86-852D-433359C353E1}</author>
    <author>tc={26DDA087-5630-444D-9BA2-F1DCC9CB1159}</author>
    <author>tc={73C56265-9906-444B-A840-89647EE5B515}</author>
    <author>tc={028C4A6F-A5DB-49CA-B8F8-DA27A791782F}</author>
    <author>tc={3DEB72C5-3FC7-49FE-8CEF-E3AA5F4336E9}</author>
    <author>tc={3FA0673B-63AF-446F-953B-827ED844EDF7}</author>
    <author>tc={71493339-B7D4-421A-A62E-7AC652CCCFD6}</author>
    <author>tc={B79D42E0-CB97-43E4-8DB2-8DC7CCF361DF}</author>
    <author>tc={01E2FD25-F79A-453F-A403-07715319AD18}</author>
  </authors>
  <commentList>
    <comment ref="H1" authorId="0" shapeId="0" xr:uid="{F44AF16A-A93F-4741-A805-59B88669858B}">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AD559147-63B3-4C86-852D-433359C353E1}">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26DDA087-5630-444D-9BA2-F1DCC9CB1159}">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73C56265-9906-444B-A840-89647EE5B515}">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H9" authorId="4" shapeId="0" xr:uid="{028C4A6F-A5DB-49CA-B8F8-DA27A791782F}">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0" authorId="5" shapeId="0" xr:uid="{9B43111E-1CEB-457B-B9C2-F8EF11911AD3}">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4" authorId="6" shapeId="0" xr:uid="{54A8F938-0771-4CB5-8F0C-91A7BD01F60D}">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6" authorId="7" shapeId="0" xr:uid="{71493339-B7D4-421A-A62E-7AC652CCCFD6}">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B79D42E0-CB97-43E4-8DB2-8DC7CCF361DF}">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21" authorId="9" shapeId="0" xr:uid="{01E2FD25-F79A-453F-A403-07715319AD18}">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tc={8851B748-6424-4EF5-9A92-44DE815064F9}</author>
    <author>tc={694882F6-AEF5-4F72-9370-A9A42CFABBE0}</author>
    <author>tc={1CC72C7D-C682-43F9-B30B-52B6CECDBB7C}</author>
    <author>tc={90D69A8A-8200-455A-85C5-5BE26DF254DE}</author>
    <author>tc={32DC7054-FE6E-4215-B6CB-94D1D28FC92F}</author>
    <author>tc={D5F902F5-2F4A-4522-A3EC-B565DB4148F1}</author>
  </authors>
  <commentList>
    <comment ref="A4" authorId="0" shapeId="0" xr:uid="{8851B748-6424-4EF5-9A92-44DE815064F9}">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1" shapeId="0" xr:uid="{694882F6-AEF5-4F72-9370-A9A42CFABBE0}">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A8" authorId="2" shapeId="0" xr:uid="{1CC72C7D-C682-43F9-B30B-52B6CECDBB7C}">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A12" authorId="3" shapeId="0" xr:uid="{90D69A8A-8200-455A-85C5-5BE26DF254DE}">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4" shapeId="0" xr:uid="{32DC7054-FE6E-4215-B6CB-94D1D28FC92F}">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A19" authorId="5" shapeId="0" xr:uid="{D5F902F5-2F4A-4522-A3EC-B565DB4148F1}">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tc={6CDA9674-0603-4F98-85D9-8659C361FBD9}</author>
    <author>tc={6A643E1F-297C-4152-B0F9-F548BEB98051}</author>
    <author>tc={C4755053-D2A0-447F-8982-6AC8280D7646}</author>
    <author>tc={3FB4A9C2-A4BD-460F-A2AE-4E95A5CF1EB7}</author>
    <author>tc={B7FCFC24-4BAE-42A7-BD3D-F6CB88E22F8E}</author>
    <author>tc={BFA2A541-7B23-444B-83A0-E279E1385098}</author>
    <author>tc={5AD8D338-D038-4577-9558-D00A391B71D4}</author>
    <author>tc={E1C20D3A-095C-4FEF-AEFA-4ECB70EEF4DF}</author>
    <author>tc={058B3B2F-A9E3-493E-9709-5E4DA3DF6575}</author>
    <author>tc={4D8914CA-532F-48F4-8768-C721B216F313}</author>
    <author>tc={F075DA1B-998E-43CF-AAE1-4627BF7BD032}</author>
  </authors>
  <commentList>
    <comment ref="H1" authorId="0" shapeId="0" xr:uid="{6CDA9674-0603-4F98-85D9-8659C361FBD9}">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6A643E1F-297C-4152-B0F9-F548BEB98051}">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C4755053-D2A0-447F-8982-6AC8280D7646}">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3FB4A9C2-A4BD-460F-A2AE-4E95A5CF1EB7}">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B7FCFC24-4BAE-42A7-BD3D-F6CB88E22F8E}">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BFA2A541-7B23-444B-83A0-E279E1385098}">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5AD8D338-D038-4577-9558-D00A391B71D4}">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E1C20D3A-095C-4FEF-AEFA-4ECB70EEF4DF}">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058B3B2F-A9E3-493E-9709-5E4DA3DF6575}">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4D8914CA-532F-48F4-8768-C721B216F313}">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F075DA1B-998E-43CF-AAE1-4627BF7BD032}">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tc={A9A2AF68-3A21-44DD-A114-41430942B63C}</author>
    <author>tc={3775DAF3-B95F-41A7-8526-D0498B369DEE}</author>
    <author>tc={88F3B8BF-63B2-432A-8277-76E5D24709B1}</author>
    <author>tc={AB1F48A9-DAE3-4E3D-90C7-F948D2005249}</author>
    <author>tc={F8127437-3A48-46F9-A693-06E13D99B835}</author>
    <author>tc={3C7BCBEB-CA7C-4003-A1CA-3C0DEABE99AF}</author>
    <author>tc={DC956CB5-7E33-47F8-94D7-6B59B6A59996}</author>
    <author>tc={87A175B6-D746-4599-9303-DA2F6EA74AAE}</author>
    <author>tc={205B23CE-E83D-4D66-BBD7-DC8F203BAC22}</author>
    <author>tc={B9790487-0708-4A8A-9378-8BF59DFD848C}</author>
    <author>tc={9A1CB76D-A552-46A4-BD9B-72000631C609}</author>
  </authors>
  <commentList>
    <comment ref="H1" authorId="0" shapeId="0" xr:uid="{A9A2AF68-3A21-44DD-A114-41430942B63C}">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3775DAF3-B95F-41A7-8526-D0498B369DEE}">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88F3B8BF-63B2-432A-8277-76E5D24709B1}">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AB1F48A9-DAE3-4E3D-90C7-F948D2005249}">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F8127437-3A48-46F9-A693-06E13D99B835}">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3C7BCBEB-CA7C-4003-A1CA-3C0DEABE99AF}">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DC956CB5-7E33-47F8-94D7-6B59B6A59996}">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87A175B6-D746-4599-9303-DA2F6EA74AAE}">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205B23CE-E83D-4D66-BBD7-DC8F203BAC22}">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B9790487-0708-4A8A-9378-8BF59DFD848C}">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9A1CB76D-A552-46A4-BD9B-72000631C609}">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tc={6F211453-0264-4F78-88A8-702BE2DF4989}</author>
    <author>tc={B32364BD-10B8-4E4D-8257-1BB075B21E67}</author>
    <author>tc={A57DB85C-378C-4918-A3D3-8C26E75D42F6}</author>
    <author>tc={365BD27D-A724-4502-A555-E8A17C4C95CA}</author>
    <author>tc={7B5F2044-4B54-43FA-8CDF-CAA166885AFE}</author>
    <author>tc={5AB6E736-9AFC-4B7A-95D5-EC3AD70010AA}</author>
    <author>tc={0680483F-6A17-4F63-8840-8AF1B8B7ED74}</author>
    <author>tc={BD64E196-7ED6-474B-8C31-04EBA56AB3D4}</author>
    <author>tc={1E319C82-A02F-4A8F-A3EB-B0269F57E4CF}</author>
    <author>tc={BB88ADDD-3540-467F-B5FD-D4279FB01BBD}</author>
    <author>tc={A433F978-4146-4640-9CCC-5F0E2184573F}</author>
  </authors>
  <commentList>
    <comment ref="H1" authorId="0" shapeId="0" xr:uid="{6F211453-0264-4F78-88A8-702BE2DF4989}">
      <text>
        <t>[Threaded comment]
Your version of Excel allows you to read this threaded comment; however, any edits to it will get removed if the file is opened in a newer version of Excel. Learn more: https://go.microsoft.com/fwlink/?linkid=870924
Comment:
    Around 20% of the prosumers own batts</t>
      </text>
    </comment>
    <comment ref="A4" authorId="1" shapeId="0" xr:uid="{B32364BD-10B8-4E4D-8257-1BB075B21E67}">
      <text>
        <t>[Threaded comment]
Your version of Excel allows you to read this threaded comment; however, any edits to it will get removed if the file is opened in a newer version of Excel. Learn more: https://go.microsoft.com/fwlink/?linkid=870924
Comment:
    The price that would be offered per kWh if supply = demand</t>
      </text>
    </comment>
    <comment ref="A5" authorId="2" shapeId="0" xr:uid="{A57DB85C-378C-4918-A3D3-8C26E75D42F6}">
      <text>
        <t>[Threaded comment]
Your version of Excel allows you to read this threaded comment; however, any edits to it will get removed if the file is opened in a newer version of Excel. Learn more: https://go.microsoft.com/fwlink/?linkid=870924
Comment:
    The minimum price that a kWh generated by the prosumers can be sold in the market, set to be  the same with the price that the Greek DSO is offering for rooftop PV of up to 6kW</t>
      </text>
    </comment>
    <comment ref="H5" authorId="3" shapeId="0" xr:uid="{365BD27D-A724-4502-A555-E8A17C4C95CA}">
      <text>
        <t>[Threaded comment]
Your version of Excel allows you to read this threaded comment; however, any edits to it will get removed if the file is opened in a newer version of Excel. Learn more: https://go.microsoft.com/fwlink/?linkid=870924
Comment:
    it is around 25% of his daily demand</t>
      </text>
    </comment>
    <comment ref="A8" authorId="4" shapeId="0" xr:uid="{7B5F2044-4B54-43FA-8CDF-CAA166885AFE}">
      <text>
        <t>[Threaded comment]
Your version of Excel allows you to read this threaded comment; however, any edits to it will get removed if the file is opened in a newer version of Excel. Learn more: https://go.microsoft.com/fwlink/?linkid=870924
Comment:
    Same price with the paper of Morstyn ehich I think was for a 16 kWh battery.</t>
      </text>
    </comment>
    <comment ref="H9" authorId="5" shapeId="0" xr:uid="{5AB6E736-9AFC-4B7A-95D5-EC3AD70010AA}">
      <text>
        <t>[Threaded comment]
Your version of Excel allows you to read this threaded comment; however, any edits to it will get removed if the file is opened in a newer version of Excel. Learn more: https://go.microsoft.com/fwlink/?linkid=870924
Comment:
    Coulb be the batt by solar edge - it is around 30% of his daily demand</t>
      </text>
    </comment>
    <comment ref="A12" authorId="6" shapeId="0" xr:uid="{0680483F-6A17-4F63-8840-8AF1B8B7ED74}">
      <text>
        <t xml:space="preserve">[Threaded comment]
Your version of Excel allows you to read this threaded comment; however, any edits to it will get removed if the file is opened in a newer version of Excel. Learn more: https://go.microsoft.com/fwlink/?linkid=870924
Comment:
    Is the price that will be used for the first iteration of the EMA.
To find it I simulated the operation of the market for one week before and one after the 1st of January, from file "function_avePrice_Jan" and folder price_common_v2 </t>
      </text>
    </comment>
    <comment ref="A14" authorId="7" shapeId="0" xr:uid="{BD64E196-7ED6-474B-8C31-04EBA56AB3D4}">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t>
      </text>
    </comment>
    <comment ref="H16" authorId="8" shapeId="0" xr:uid="{1E319C82-A02F-4A8F-A3EB-B0269F57E4CF}">
      <text>
        <t>[Threaded comment]
Your version of Excel allows you to read this threaded comment; however, any edits to it will get removed if the file is opened in a newer version of Excel. Learn more: https://go.microsoft.com/fwlink/?linkid=870924
Comment:
    it is around 26.5% of his daily demand</t>
      </text>
    </comment>
    <comment ref="A19" authorId="9" shapeId="0" xr:uid="{BB88ADDD-3540-467F-B5FD-D4279FB01BBD}">
      <text>
        <t>[Threaded comment]
Your version of Excel allows you to read this threaded comment; however, any edits to it will get removed if the file is opened in a newer version of Excel. Learn more: https://go.microsoft.com/fwlink/?linkid=870924
Comment:
    The max price that can occur for a kWh to be sold in the market. In this case I put it equal with the price they would pay to buy energy from the grid.</t>
      </text>
    </comment>
    <comment ref="H21" authorId="10" shapeId="0" xr:uid="{A433F978-4146-4640-9CCC-5F0E2184573F}">
      <text>
        <t>[Threaded comment]
Your version of Excel allows you to read this threaded comment; however, any edits to it will get removed if the file is opened in a newer version of Excel. Learn more: https://go.microsoft.com/fwlink/?linkid=870924
Comment:
    it is around 50% of his daily demand</t>
      </text>
    </comment>
  </commentList>
</comments>
</file>

<file path=xl/sharedStrings.xml><?xml version="1.0" encoding="utf-8"?>
<sst xmlns="http://schemas.openxmlformats.org/spreadsheetml/2006/main" count="1337" uniqueCount="34">
  <si>
    <t>Number of prosumers:</t>
  </si>
  <si>
    <t>Number of consumers:</t>
  </si>
  <si>
    <t>Here I have some trial runs with code v25 to decide the number of pros and cons in each scenario</t>
  </si>
  <si>
    <t>Average price (Euro/kWh):</t>
  </si>
  <si>
    <t xml:space="preserve"> </t>
  </si>
  <si>
    <t>price_balance (eur/kWh):</t>
  </si>
  <si>
    <t>price_min (eur/kWh):</t>
  </si>
  <si>
    <t>price_max (eur/kWh):</t>
  </si>
  <si>
    <t>Prosumer house ID</t>
  </si>
  <si>
    <t>PVs' capacity (kW)</t>
  </si>
  <si>
    <t>Prosumer's max demand (kWh/day)</t>
  </si>
  <si>
    <t>Number of panels</t>
  </si>
  <si>
    <t>No batteries</t>
  </si>
  <si>
    <t>Battery max capacity - no batts</t>
  </si>
  <si>
    <t>Battery max capacity (kWh) - ~20% own batts</t>
  </si>
  <si>
    <t>Battery max capacity (kWh) - ~40% own batts</t>
  </si>
  <si>
    <t>Battery max capacity (kWh) - ~60% own batts</t>
  </si>
  <si>
    <t>battery degradation cost (eur/kWh):</t>
  </si>
  <si>
    <t>battery charging eff:</t>
  </si>
  <si>
    <t>battery discharging eff:</t>
  </si>
  <si>
    <t>Price_EMA_0 (for first iteration):</t>
  </si>
  <si>
    <t>0.16 eur/kWh</t>
  </si>
  <si>
    <t>Simulation condition:</t>
  </si>
  <si>
    <t>finished</t>
  </si>
  <si>
    <t>Time to complete:</t>
  </si>
  <si>
    <t>10.09 secs</t>
  </si>
  <si>
    <t>Yearly average price (eur/kWh):</t>
  </si>
  <si>
    <t>9.38 secs</t>
  </si>
  <si>
    <t>9.48 secs</t>
  </si>
  <si>
    <t>9.43 secs</t>
  </si>
  <si>
    <t>9.6 secs</t>
  </si>
  <si>
    <t>ok</t>
  </si>
  <si>
    <t>9,82</t>
  </si>
  <si>
    <t>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</si>
</sst>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3" borderId="0" xfId="0" applyFill="1"/>
    <xf numFmtId="0" fontId="0" fillId="0" borderId="0" xfId="0"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xf>
    <xf numFmtId="0" fontId="1" fillId="5" borderId="1" xfId="0" applyFont="1" applyFill="1" applyBorder="1" applyAlignment="1">
      <alignment horizontal="center" vertical="center"/>
    </xf>
    <xf numFmtId="10" fontId="0" fillId="0" borderId="0" xfId="0" applyNumberFormat="1" applyAlignment="1">
      <alignment horizontal="center" vertic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persons/person.xml><?xml version="1.0" encoding="utf-8"?>
<personList xmlns="http://schemas.microsoft.com/office/spreadsheetml/2018/threadedcomments" xmlns:x="http://schemas.openxmlformats.org/spreadsheetml/2006/main">
  <person displayName="Georgios Krassakopoulos" id="{F85998AD-BAF2-482D-9B78-D5F29D48A686}" userId="S::s2453034@ed.ac.uk::69cce247-27fc-45b1-a9fa-020b05e20c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 dT="2023-07-18T14:21:31.13" personId="{F85998AD-BAF2-482D-9B78-D5F29D48A686}" id="{10382969-AF00-4871-A0E1-54B079FA5068}">
    <text>The run would consider 10 days and 24 hours in each day
With: p_bal = 0.09, p_min = 0.087, p_max = p_dso = 0.50</text>
  </threadedComment>
  <threadedComment ref="A6" dT="2023-07-18T14:21:31.13" personId="{F85998AD-BAF2-482D-9B78-D5F29D48A686}" id="{2999BF49-D98A-45F6-8203-729FE6490BCB}">
    <text>The run would consider 10 days and 24 hours in each day
With: p_bal = 0.09, p_min = 0.087, p_max = p_dso = 0.155</text>
  </threadedComment>
</ThreadedComments>
</file>

<file path=xl/threadedComments/threadedComment10.xml><?xml version="1.0" encoding="utf-8"?>
<ThreadedComments xmlns="http://schemas.microsoft.com/office/spreadsheetml/2018/threadedcomments" xmlns:x="http://schemas.openxmlformats.org/spreadsheetml/2006/main">
  <threadedComment ref="A4" dT="2023-07-18T15:00:12.03" personId="{F85998AD-BAF2-482D-9B78-D5F29D48A686}" id="{2BF49F96-21A9-4932-8CD2-8375B639DCAC}">
    <text>The price that would be offered per kWh if supply = demand</text>
  </threadedComment>
  <threadedComment ref="A5" dT="2023-07-18T15:01:01.18" personId="{F85998AD-BAF2-482D-9B78-D5F29D48A686}" id="{FAC3EEBA-4C96-44A5-99C7-06B95ED8A89C}">
    <text>The minimum price that a kWh generated by the prosumers can be sold in the market, set to be  the same with the price that the Greek DSO is offering for rooftop PV of up to 6kW</text>
  </threadedComment>
  <threadedComment ref="A8" dT="2023-07-18T16:33:54.63" personId="{F85998AD-BAF2-482D-9B78-D5F29D48A686}" id="{7FF4D406-DE96-490A-91F8-AFA3890D4E40}">
    <text>Same price with the paper of Morstyn ehich I think was for a 16 kWh battery.</text>
  </threadedComment>
  <threadedComment ref="A12" dT="2023-07-18T19:35:32.84" personId="{F85998AD-BAF2-482D-9B78-D5F29D48A686}" id="{B0C81A92-6F41-4782-B656-5A0056E51431}">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98D8F369-798D-4066-AA7E-4549366E72D1}">
    <text>The max price that can occur for a kWh to be sold in the market.</text>
  </threadedComment>
  <threadedComment ref="A19" dT="2023-07-18T15:02:02.36" personId="{F85998AD-BAF2-482D-9B78-D5F29D48A686}" id="{40442B1A-B331-4895-AD9F-8CC63491BE6E}">
    <text>The max price that can occur for a kWh to be sold in the market. In this case I put it equal with the price they would pay to buy energy from the grid.</text>
  </threadedComment>
</ThreadedComments>
</file>

<file path=xl/threadedComments/threadedComment11.xml><?xml version="1.0" encoding="utf-8"?>
<ThreadedComments xmlns="http://schemas.microsoft.com/office/spreadsheetml/2018/threadedcomments" xmlns:x="http://schemas.openxmlformats.org/spreadsheetml/2006/main">
  <threadedComment ref="H1" dT="2023-07-18T15:22:54.80" personId="{F85998AD-BAF2-482D-9B78-D5F29D48A686}" id="{F9BB7035-C390-4209-A9C5-30A2C9DFBE4F}">
    <text>Around 20% of the prosumers own batts</text>
  </threadedComment>
  <threadedComment ref="A4" dT="2023-07-18T15:00:12.03" personId="{F85998AD-BAF2-482D-9B78-D5F29D48A686}" id="{3F542ED8-3A8C-45DE-980A-0F3517AC4102}">
    <text>The price that would be offered per kWh if supply = demand</text>
  </threadedComment>
  <threadedComment ref="A5" dT="2023-07-18T15:01:01.18" personId="{F85998AD-BAF2-482D-9B78-D5F29D48A686}" id="{3B30EFFC-D7EC-4932-BF3D-DA6228440847}">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7B6B2687-E7B3-4E48-93FA-069A61A88FC9}">
    <text>it is around 25% of his daily demand</text>
  </threadedComment>
  <threadedComment ref="A8" dT="2023-07-18T16:33:54.63" personId="{F85998AD-BAF2-482D-9B78-D5F29D48A686}" id="{8A27E7B4-3350-4E0E-BB67-0182CD174AC0}">
    <text>Same price with the paper of Morstyn ehich I think was for a 16 kWh battery.</text>
  </threadedComment>
  <threadedComment ref="H9" dT="2023-07-18T15:25:21.90" personId="{F85998AD-BAF2-482D-9B78-D5F29D48A686}" id="{4E73B89A-A19F-435E-AF47-162E26E71A80}">
    <text>Coulb be the batt by solar edge - it is around 30% of his daily demand</text>
  </threadedComment>
  <threadedComment ref="A12" dT="2023-07-18T19:35:32.84" personId="{F85998AD-BAF2-482D-9B78-D5F29D48A686}" id="{34F04C99-A8E5-47EF-985A-87F5A015FBD6}">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8E9E323E-5DE1-4431-8C2E-5AB4FFFD2A70}">
    <text>The max price that can occur for a kWh to be sold in the market.</text>
  </threadedComment>
  <threadedComment ref="H16" dT="2023-07-18T15:27:11.22" personId="{F85998AD-BAF2-482D-9B78-D5F29D48A686}" id="{2F4AA735-8A7D-42F9-9875-21E6C4048F31}">
    <text>it is around 26.5% of his daily demand</text>
  </threadedComment>
  <threadedComment ref="A19" dT="2023-07-18T15:02:02.36" personId="{F85998AD-BAF2-482D-9B78-D5F29D48A686}" id="{4B016A6E-4711-4B10-A8E4-506B8049F077}">
    <text>The max price that can occur for a kWh to be sold in the market. In this case I put it equal with the price they would pay to buy energy from the grid.</text>
  </threadedComment>
  <threadedComment ref="H21" dT="2023-07-18T20:36:27.23" personId="{F85998AD-BAF2-482D-9B78-D5F29D48A686}" id="{0E0C4CC4-FF72-417F-AF50-5120299A2C84}">
    <text>it is around 50% of his daily demand</text>
  </threadedComment>
</ThreadedComments>
</file>

<file path=xl/threadedComments/threadedComment12.xml><?xml version="1.0" encoding="utf-8"?>
<ThreadedComments xmlns="http://schemas.microsoft.com/office/spreadsheetml/2018/threadedcomments" xmlns:x="http://schemas.openxmlformats.org/spreadsheetml/2006/main">
  <threadedComment ref="H1" dT="2023-07-18T15:22:54.80" personId="{F85998AD-BAF2-482D-9B78-D5F29D48A686}" id="{09D25D79-A070-43F4-8BE2-1F74CC73C228}">
    <text>Around 20% of the prosumers own batts</text>
  </threadedComment>
  <threadedComment ref="A4" dT="2023-07-18T15:00:12.03" personId="{F85998AD-BAF2-482D-9B78-D5F29D48A686}" id="{EDCC8EAF-70F9-49A2-91DF-3D637F5ACA2D}">
    <text>The price that would be offered per kWh if supply = demand</text>
  </threadedComment>
  <threadedComment ref="A5" dT="2023-07-18T15:01:01.18" personId="{F85998AD-BAF2-482D-9B78-D5F29D48A686}" id="{7D294E2E-FB74-4D0A-BC37-97C8BE9E9D84}">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F9BB1BA7-FF02-4C20-B8B2-4694A4746388}">
    <text>it is around 25% of his daily demand</text>
  </threadedComment>
  <threadedComment ref="A8" dT="2023-07-18T16:33:54.63" personId="{F85998AD-BAF2-482D-9B78-D5F29D48A686}" id="{A337090D-CDAD-4DF3-97FD-FF36EB2AF52A}">
    <text>Same price with the paper of Morstyn ehich I think was for a 16 kWh battery.</text>
  </threadedComment>
  <threadedComment ref="H9" dT="2023-07-18T15:25:21.90" personId="{F85998AD-BAF2-482D-9B78-D5F29D48A686}" id="{EE7A74C0-D0E9-4A40-8289-4AE152758737}">
    <text>Coulb be the batt by solar edge - it is around 30% of his daily demand</text>
  </threadedComment>
  <threadedComment ref="A12" dT="2023-07-18T19:35:32.84" personId="{F85998AD-BAF2-482D-9B78-D5F29D48A686}" id="{A7A8F352-3C82-4F90-AF8D-425A6FA20139}">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4F930395-58B1-46A1-8282-A5172881E191}">
    <text>The max price that can occur for a kWh to be sold in the market.</text>
  </threadedComment>
  <threadedComment ref="H16" dT="2023-07-18T15:27:11.22" personId="{F85998AD-BAF2-482D-9B78-D5F29D48A686}" id="{D0055E92-775A-4CF8-B92E-DAF63E5F9613}">
    <text>it is around 26.5% of his daily demand</text>
  </threadedComment>
  <threadedComment ref="A19" dT="2023-07-18T15:02:02.36" personId="{F85998AD-BAF2-482D-9B78-D5F29D48A686}" id="{9FD5A320-394F-4F9D-A30B-CE0C4281379A}">
    <text>The max price that can occur for a kWh to be sold in the market. In this case I put it equal with the price they would pay to buy energy from the grid.</text>
  </threadedComment>
  <threadedComment ref="H21" dT="2023-07-18T20:36:27.23" personId="{F85998AD-BAF2-482D-9B78-D5F29D48A686}" id="{A97F46E3-B48E-4503-8ADA-75A650ECD700}">
    <text>it is around 50% of his daily demand</text>
  </threadedComment>
</ThreadedComments>
</file>

<file path=xl/threadedComments/threadedComment13.xml><?xml version="1.0" encoding="utf-8"?>
<ThreadedComments xmlns="http://schemas.microsoft.com/office/spreadsheetml/2018/threadedcomments" xmlns:x="http://schemas.openxmlformats.org/spreadsheetml/2006/main">
  <threadedComment ref="H1" dT="2023-07-18T15:22:54.80" personId="{F85998AD-BAF2-482D-9B78-D5F29D48A686}" id="{E504EB5E-0AFB-4050-AA77-4A5067A6493C}">
    <text>Around 20% of the prosumers own batts</text>
  </threadedComment>
  <threadedComment ref="A4" dT="2023-07-18T15:00:12.03" personId="{F85998AD-BAF2-482D-9B78-D5F29D48A686}" id="{93B8DA62-EC82-4AF7-AA88-F49948BEE066}">
    <text>The price that would be offered per kWh if supply = demand</text>
  </threadedComment>
  <threadedComment ref="A5" dT="2023-07-18T15:01:01.18" personId="{F85998AD-BAF2-482D-9B78-D5F29D48A686}" id="{E4C08A67-D085-461A-91B1-23E3C11347B7}">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1FAC45CF-6B1A-4883-B54D-FAE8A007BD0A}">
    <text>it is around 25% of his daily demand</text>
  </threadedComment>
  <threadedComment ref="A8" dT="2023-07-18T16:33:54.63" personId="{F85998AD-BAF2-482D-9B78-D5F29D48A686}" id="{078A5EA2-F7B7-45CE-B430-3F29D8417168}">
    <text>Same price with the paper of Morstyn ehich I think was for a 16 kWh battery.</text>
  </threadedComment>
  <threadedComment ref="H9" dT="2023-07-18T15:25:21.90" personId="{F85998AD-BAF2-482D-9B78-D5F29D48A686}" id="{1FD9DD11-71D2-4010-B41B-252B7E56A9E5}">
    <text>Coulb be the batt by solar edge - it is around 30% of his daily demand</text>
  </threadedComment>
  <threadedComment ref="A12" dT="2023-07-18T19:35:32.84" personId="{F85998AD-BAF2-482D-9B78-D5F29D48A686}" id="{BD725790-887B-4E88-864E-A52AF8586F42}">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FC40699F-9CC6-4C81-98E7-9E26E2CEB71C}">
    <text>The max price that can occur for a kWh to be sold in the market.</text>
  </threadedComment>
  <threadedComment ref="H16" dT="2023-07-18T15:27:11.22" personId="{F85998AD-BAF2-482D-9B78-D5F29D48A686}" id="{252012FE-2C59-44E4-98C7-01B2AD30D4BF}">
    <text>it is around 26.5% of his daily demand</text>
  </threadedComment>
  <threadedComment ref="A19" dT="2023-07-18T15:02:02.36" personId="{F85998AD-BAF2-482D-9B78-D5F29D48A686}" id="{D4F4C5F3-0AC5-40DA-9E39-ECA46EBD25F7}">
    <text>The max price that can occur for a kWh to be sold in the market. In this case I put it equal with the price they would pay to buy energy from the grid.</text>
  </threadedComment>
  <threadedComment ref="H21" dT="2023-07-18T20:36:27.23" personId="{F85998AD-BAF2-482D-9B78-D5F29D48A686}" id="{47DEA0C2-0B2F-4FCB-9337-F70C7D9B8A5F}">
    <text>it is around 50% of his daily demand</text>
  </threadedComment>
</ThreadedComments>
</file>

<file path=xl/threadedComments/threadedComment14.xml><?xml version="1.0" encoding="utf-8"?>
<ThreadedComments xmlns="http://schemas.microsoft.com/office/spreadsheetml/2018/threadedcomments" xmlns:x="http://schemas.openxmlformats.org/spreadsheetml/2006/main">
  <threadedComment ref="A4" dT="2023-07-18T15:00:12.03" personId="{F85998AD-BAF2-482D-9B78-D5F29D48A686}" id="{D8E64FFF-BB62-41FF-99C6-B9826DEED51C}">
    <text>The price that would be offered per kWh if supply = demand</text>
  </threadedComment>
  <threadedComment ref="A5" dT="2023-07-18T15:01:01.18" personId="{F85998AD-BAF2-482D-9B78-D5F29D48A686}" id="{D96A2F13-8FEC-4F42-B5B7-834386D5A36C}">
    <text>The minimum price that a kWh generated by the prosumers can be sold in the market, set to be  the same with the price that the Greek DSO is offering for rooftop PV of up to 6kW</text>
  </threadedComment>
  <threadedComment ref="A8" dT="2023-07-18T16:33:54.63" personId="{F85998AD-BAF2-482D-9B78-D5F29D48A686}" id="{229CC892-DE84-4601-AEB5-021AFAD005F4}">
    <text>Same price with the paper of Morstyn ehich I think was for a 16 kWh battery.</text>
  </threadedComment>
  <threadedComment ref="A12" dT="2023-07-18T19:35:32.84" personId="{F85998AD-BAF2-482D-9B78-D5F29D48A686}" id="{F83662E3-E431-49F6-BB27-81EEF9A83AC5}">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A4D39C1F-36B6-4623-80C7-033AC3810595}">
    <text>The max price that can occur for a kWh to be sold in the market.</text>
  </threadedComment>
  <threadedComment ref="A19" dT="2023-07-18T15:02:02.36" personId="{F85998AD-BAF2-482D-9B78-D5F29D48A686}" id="{4B525A63-DF73-42A0-8881-C0455E653085}">
    <text>The max price that can occur for a kWh to be sold in the market. In this case I put it equal with the price they would pay to buy energy from the grid.</text>
  </threadedComment>
</ThreadedComments>
</file>

<file path=xl/threadedComments/threadedComment15.xml><?xml version="1.0" encoding="utf-8"?>
<ThreadedComments xmlns="http://schemas.microsoft.com/office/spreadsheetml/2018/threadedcomments" xmlns:x="http://schemas.openxmlformats.org/spreadsheetml/2006/main">
  <threadedComment ref="H1" dT="2023-07-18T15:22:54.80" personId="{F85998AD-BAF2-482D-9B78-D5F29D48A686}" id="{9309259C-AD01-4EAC-952E-CB35E4256112}">
    <text>Around 20% of the prosumers own batts</text>
  </threadedComment>
  <threadedComment ref="A4" dT="2023-07-18T15:00:12.03" personId="{F85998AD-BAF2-482D-9B78-D5F29D48A686}" id="{44460384-B9A9-4168-80F2-51E187DF6B0A}">
    <text>The price that would be offered per kWh if supply = demand</text>
  </threadedComment>
  <threadedComment ref="A5" dT="2023-07-18T15:01:01.18" personId="{F85998AD-BAF2-482D-9B78-D5F29D48A686}" id="{DB75471D-E3FE-4331-83E0-08DF514865D3}">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55E08525-D695-4E78-9FCE-430588C62A38}">
    <text>it is around 25% of his daily demand</text>
  </threadedComment>
  <threadedComment ref="A8" dT="2023-07-18T16:33:54.63" personId="{F85998AD-BAF2-482D-9B78-D5F29D48A686}" id="{A3AC4BAE-9801-43C7-986C-986B8186B0C4}">
    <text>Same price with the paper of Morstyn ehich I think was for a 16 kWh battery.</text>
  </threadedComment>
  <threadedComment ref="H9" dT="2023-07-18T15:25:21.90" personId="{F85998AD-BAF2-482D-9B78-D5F29D48A686}" id="{5B697C23-21BF-4276-B396-15C4182D755A}">
    <text>Coulb be the batt by solar edge - it is around 30% of his daily demand</text>
  </threadedComment>
  <threadedComment ref="A12" dT="2023-07-18T19:35:32.84" personId="{F85998AD-BAF2-482D-9B78-D5F29D48A686}" id="{D15B399C-750B-4B19-85D6-326F290A2DA4}">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352DF509-427F-4A98-A76A-1A057F799971}">
    <text>The max price that can occur for a kWh to be sold in the market.</text>
  </threadedComment>
  <threadedComment ref="H16" dT="2023-07-18T15:27:11.22" personId="{F85998AD-BAF2-482D-9B78-D5F29D48A686}" id="{A2169A98-B3F4-472B-B78B-918CEC7BA92D}">
    <text>it is around 26.5% of his daily demand</text>
  </threadedComment>
  <threadedComment ref="A19" dT="2023-07-18T15:02:02.36" personId="{F85998AD-BAF2-482D-9B78-D5F29D48A686}" id="{C397536D-17F3-42EF-82B6-B162A4ED356B}">
    <text>The max price that can occur for a kWh to be sold in the market. In this case I put it equal with the price they would pay to buy energy from the grid.</text>
  </threadedComment>
  <threadedComment ref="H21" dT="2023-07-18T20:36:27.23" personId="{F85998AD-BAF2-482D-9B78-D5F29D48A686}" id="{5B629A28-27AC-4956-B08B-91092CD39402}">
    <text>it is around 50% of his daily demand</text>
  </threadedComment>
</ThreadedComments>
</file>

<file path=xl/threadedComments/threadedComment16.xml><?xml version="1.0" encoding="utf-8"?>
<ThreadedComments xmlns="http://schemas.microsoft.com/office/spreadsheetml/2018/threadedcomments" xmlns:x="http://schemas.openxmlformats.org/spreadsheetml/2006/main">
  <threadedComment ref="H1" dT="2023-07-18T15:22:54.80" personId="{F85998AD-BAF2-482D-9B78-D5F29D48A686}" id="{EAFA8FA0-1BEE-4B11-AE91-72456162966C}">
    <text>Around 20% of the prosumers own batts</text>
  </threadedComment>
  <threadedComment ref="A4" dT="2023-07-18T15:00:12.03" personId="{F85998AD-BAF2-482D-9B78-D5F29D48A686}" id="{B5477871-8797-4097-AECA-C35878A88B5B}">
    <text>The price that would be offered per kWh if supply = demand</text>
  </threadedComment>
  <threadedComment ref="A5" dT="2023-07-18T15:01:01.18" personId="{F85998AD-BAF2-482D-9B78-D5F29D48A686}" id="{402537DA-3B7A-4AF0-AB78-2FA42842B952}">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CC842670-7515-4D07-B167-C6B312431943}">
    <text>it is around 25% of his daily demand</text>
  </threadedComment>
  <threadedComment ref="A8" dT="2023-07-18T16:33:54.63" personId="{F85998AD-BAF2-482D-9B78-D5F29D48A686}" id="{0DB9D242-C2B1-4B48-92A3-E835022BE589}">
    <text>Same price with the paper of Morstyn ehich I think was for a 16 kWh battery.</text>
  </threadedComment>
  <threadedComment ref="H9" dT="2023-07-18T15:25:21.90" personId="{F85998AD-BAF2-482D-9B78-D5F29D48A686}" id="{5663815B-4BEC-4E51-82C3-0AFF5E9913CB}">
    <text>Coulb be the batt by solar edge - it is around 30% of his daily demand</text>
  </threadedComment>
  <threadedComment ref="A12" dT="2023-07-18T19:35:32.84" personId="{F85998AD-BAF2-482D-9B78-D5F29D48A686}" id="{79A3AB78-E691-4E3F-A4C2-AEF86E00A2FA}">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BAA43574-452B-4352-8D62-F5D8CC2DE13B}">
    <text>The max price that can occur for a kWh to be sold in the market.</text>
  </threadedComment>
  <threadedComment ref="H16" dT="2023-07-18T15:27:11.22" personId="{F85998AD-BAF2-482D-9B78-D5F29D48A686}" id="{0C05D68F-592D-4132-9A45-1003AEBD3FF7}">
    <text>it is around 26.5% of his daily demand</text>
  </threadedComment>
  <threadedComment ref="A19" dT="2023-07-18T15:02:02.36" personId="{F85998AD-BAF2-482D-9B78-D5F29D48A686}" id="{C8446C4F-0EB0-44F9-9980-47123E9CA427}">
    <text>The max price that can occur for a kWh to be sold in the market. In this case I put it equal with the price they would pay to buy energy from the grid.</text>
  </threadedComment>
  <threadedComment ref="H21" dT="2023-07-18T20:36:27.23" personId="{F85998AD-BAF2-482D-9B78-D5F29D48A686}" id="{1313B1D6-F7C7-4271-928C-9347EE2F65C9}">
    <text>it is around 50% of his daily demand</text>
  </threadedComment>
</ThreadedComments>
</file>

<file path=xl/threadedComments/threadedComment17.xml><?xml version="1.0" encoding="utf-8"?>
<ThreadedComments xmlns="http://schemas.microsoft.com/office/spreadsheetml/2018/threadedcomments" xmlns:x="http://schemas.openxmlformats.org/spreadsheetml/2006/main">
  <threadedComment ref="H1" dT="2023-07-18T15:22:54.80" personId="{F85998AD-BAF2-482D-9B78-D5F29D48A686}" id="{51A162C5-D1BC-4867-99C9-7DF9FDDA6868}">
    <text>Around 20% of the prosumers own batts</text>
  </threadedComment>
  <threadedComment ref="A4" dT="2023-07-18T15:00:12.03" personId="{F85998AD-BAF2-482D-9B78-D5F29D48A686}" id="{AB765D15-B5DD-42CD-87D6-D87595651054}">
    <text>The price that would be offered per kWh if supply = demand</text>
  </threadedComment>
  <threadedComment ref="A5" dT="2023-07-18T15:01:01.18" personId="{F85998AD-BAF2-482D-9B78-D5F29D48A686}" id="{2B70A774-4014-443A-99D3-0A49F29DBBEA}">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2B03B663-BB27-42A1-8C0B-681E3EC7AEAD}">
    <text>it is around 25% of his daily demand</text>
  </threadedComment>
  <threadedComment ref="A8" dT="2023-07-18T16:33:54.63" personId="{F85998AD-BAF2-482D-9B78-D5F29D48A686}" id="{00965ED9-BE59-4154-A8AF-EDC297DE9E6A}">
    <text>Same price with the paper of Morstyn ehich I think was for a 16 kWh battery.</text>
  </threadedComment>
  <threadedComment ref="H9" dT="2023-07-18T15:25:21.90" personId="{F85998AD-BAF2-482D-9B78-D5F29D48A686}" id="{B0F4E222-6AAF-4BBA-960C-76808C68ADEC}">
    <text>Coulb be the batt by solar edge - it is around 30% of his daily demand</text>
  </threadedComment>
  <threadedComment ref="A12" dT="2023-07-18T19:35:32.84" personId="{F85998AD-BAF2-482D-9B78-D5F29D48A686}" id="{34C7E9A1-FAC5-4E57-91AD-7EC3B127B88B}">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02C2590E-D5B3-4499-858C-F9C7D7E86476}">
    <text>The max price that can occur for a kWh to be sold in the market.</text>
  </threadedComment>
  <threadedComment ref="H16" dT="2023-07-18T15:27:11.22" personId="{F85998AD-BAF2-482D-9B78-D5F29D48A686}" id="{71CECF6E-908C-41EE-BA3D-0EA16142E2E2}">
    <text>it is around 26.5% of his daily demand</text>
  </threadedComment>
  <threadedComment ref="A19" dT="2023-07-18T15:02:02.36" personId="{F85998AD-BAF2-482D-9B78-D5F29D48A686}" id="{D7641693-C0EF-4EBB-985E-3BE7832F5A38}">
    <text>The max price that can occur for a kWh to be sold in the market. In this case I put it equal with the price they would pay to buy energy from the grid.</text>
  </threadedComment>
  <threadedComment ref="H21" dT="2023-07-18T20:36:27.23" personId="{F85998AD-BAF2-482D-9B78-D5F29D48A686}" id="{37C45DB1-959F-4CE2-9961-4AE282817D88}">
    <text>it is around 50% of his daily demand</text>
  </threadedComment>
</ThreadedComments>
</file>

<file path=xl/threadedComments/threadedComment18.xml><?xml version="1.0" encoding="utf-8"?>
<ThreadedComments xmlns="http://schemas.microsoft.com/office/spreadsheetml/2018/threadedcomments" xmlns:x="http://schemas.openxmlformats.org/spreadsheetml/2006/main">
  <threadedComment ref="A4" dT="2023-07-18T15:00:12.03" personId="{F85998AD-BAF2-482D-9B78-D5F29D48A686}" id="{BAD2CCBD-ED06-4682-AB96-060E5F522B13}">
    <text>The price that would be offered per kWh if supply = demand</text>
  </threadedComment>
  <threadedComment ref="A5" dT="2023-07-18T15:01:01.18" personId="{F85998AD-BAF2-482D-9B78-D5F29D48A686}" id="{FDC086AF-4173-435F-9935-2DD3A0FB442D}">
    <text>The minimum price that a kWh generated by the prosumers can be sold in the market, set to be  the same with the price that the Greek DSO is offering for rooftop PV of up to 6kW</text>
  </threadedComment>
  <threadedComment ref="A8" dT="2023-07-18T16:33:54.63" personId="{F85998AD-BAF2-482D-9B78-D5F29D48A686}" id="{6A66236D-F6D4-4645-B1C1-83952B1BFC4F}">
    <text>Same price with the paper of Morstyn ehich I think was for a 16 kWh battery.</text>
  </threadedComment>
  <threadedComment ref="A12" dT="2023-07-18T19:35:32.84" personId="{F85998AD-BAF2-482D-9B78-D5F29D48A686}" id="{FE0A33F8-3247-4426-8ABB-A6BA8D164DCC}">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5C0FA75D-9456-4829-8589-5BD27FB24B00}">
    <text>The max price that can occur for a kWh to be sold in the market.</text>
  </threadedComment>
  <threadedComment ref="A19" dT="2023-07-18T15:02:02.36" personId="{F85998AD-BAF2-482D-9B78-D5F29D48A686}" id="{84128F86-95B4-48AA-8942-0A628EB2E975}">
    <text>The max price that can occur for a kWh to be sold in the market. In this case I put it equal with the price they would pay to buy energy from the grid.</text>
  </threadedComment>
</ThreadedComments>
</file>

<file path=xl/threadedComments/threadedComment19.xml><?xml version="1.0" encoding="utf-8"?>
<ThreadedComments xmlns="http://schemas.microsoft.com/office/spreadsheetml/2018/threadedcomments" xmlns:x="http://schemas.openxmlformats.org/spreadsheetml/2006/main">
  <threadedComment ref="H1" dT="2023-07-18T15:22:54.80" personId="{F85998AD-BAF2-482D-9B78-D5F29D48A686}" id="{22DB05C0-A10B-4C00-BF2D-3B73DF581E80}">
    <text>Around 20% of the prosumers own batts</text>
  </threadedComment>
  <threadedComment ref="A4" dT="2023-07-18T15:00:12.03" personId="{F85998AD-BAF2-482D-9B78-D5F29D48A686}" id="{362AC644-BE34-4447-A6B8-8E7F3311D9E1}">
    <text>The price that would be offered per kWh if supply = demand</text>
  </threadedComment>
  <threadedComment ref="A5" dT="2023-07-18T15:01:01.18" personId="{F85998AD-BAF2-482D-9B78-D5F29D48A686}" id="{41E4EF0D-0680-454A-B339-DD8717387683}">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65EBF116-8CEC-4F51-AA41-D0A493D1376B}">
    <text>it is around 25% of his daily demand</text>
  </threadedComment>
  <threadedComment ref="A8" dT="2023-07-18T16:33:54.63" personId="{F85998AD-BAF2-482D-9B78-D5F29D48A686}" id="{117E9711-188E-4F67-A074-72AA7E3CB2AA}">
    <text>Same price with the paper of Morstyn ehich I think was for a 16 kWh battery.</text>
  </threadedComment>
  <threadedComment ref="H9" dT="2023-07-18T15:25:21.90" personId="{F85998AD-BAF2-482D-9B78-D5F29D48A686}" id="{1C448F11-43F8-43D5-AF0F-7A8070877A6E}">
    <text>Coulb be the batt by solar edge - it is around 30% of his daily demand</text>
  </threadedComment>
  <threadedComment ref="A12" dT="2023-07-18T19:35:32.84" personId="{F85998AD-BAF2-482D-9B78-D5F29D48A686}" id="{2F102575-9301-489E-9EDA-783C70CC3C96}">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B001B717-BFC0-4163-B84B-B245DE2C778C}">
    <text>The max price that can occur for a kWh to be sold in the market.</text>
  </threadedComment>
  <threadedComment ref="H16" dT="2023-07-18T15:27:11.22" personId="{F85998AD-BAF2-482D-9B78-D5F29D48A686}" id="{9B071E5D-49C5-47E4-842B-FC38A6A47A73}">
    <text>it is around 26.5% of his daily demand</text>
  </threadedComment>
  <threadedComment ref="A19" dT="2023-07-18T15:02:02.36" personId="{F85998AD-BAF2-482D-9B78-D5F29D48A686}" id="{5FEC87C2-3F61-4490-BE4B-3E3EF2A6B728}">
    <text>The max price that can occur for a kWh to be sold in the market. In this case I put it equal with the price they would pay to buy energy from the grid.</text>
  </threadedComment>
  <threadedComment ref="H21" dT="2023-07-18T20:36:27.23" personId="{F85998AD-BAF2-482D-9B78-D5F29D48A686}" id="{AF77D80F-4ABD-4ECE-ADFC-78258E933287}">
    <text>it is around 50% of his daily demand</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7-18T15:00:12.03" personId="{F85998AD-BAF2-482D-9B78-D5F29D48A686}" id="{7DFC90B3-611A-49E2-A297-1545EF32DD3C}">
    <text>The price that would be offered per kWh if supply = demand</text>
  </threadedComment>
  <threadedComment ref="A5" dT="2023-07-18T15:01:01.18" personId="{F85998AD-BAF2-482D-9B78-D5F29D48A686}" id="{ABB6D329-5585-4745-9E01-4A995C46B701}">
    <text>The minimum price that a kWh generated by the prosumers can be sold in the market, set to be  the same with the price that the Greek DSO is offering for rooftop PV of up to 6kW</text>
  </threadedComment>
  <threadedComment ref="A7" dT="2023-07-18T16:33:54.63" personId="{F85998AD-BAF2-482D-9B78-D5F29D48A686}" id="{3DEB72C5-3FC7-49FB-8CEF-E3AA5F4336E9}">
    <text>Same price with the paper of Morstyn ehich I think was for a 16 kWh battery.</text>
  </threadedComment>
  <threadedComment ref="A11" dT="2023-07-18T19:35:32.84" personId="{F85998AD-BAF2-482D-9B78-D5F29D48A686}" id="{3FA0673B-63AF-446C-953B-827ED844EDF7}">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3" dT="2023-07-18T15:02:02.36" personId="{F85998AD-BAF2-482D-9B78-D5F29D48A686}" id="{CCE1721A-C34B-414B-BE57-A6F1FD2DC6BF}">
    <text>The max price that can occur for a kWh to be sold in the market.</text>
  </threadedComment>
  <threadedComment ref="A18" dT="2023-07-18T15:02:02.36" personId="{F85998AD-BAF2-482D-9B78-D5F29D48A686}" id="{498D2BA8-208D-4629-B4FD-B01AFFFC2291}">
    <text>The max price that can occur for a kWh to be sold in the market. In this case I put it equal with the price they would pay to buy energy from the grid.</text>
  </threadedComment>
</ThreadedComments>
</file>

<file path=xl/threadedComments/threadedComment20.xml><?xml version="1.0" encoding="utf-8"?>
<ThreadedComments xmlns="http://schemas.microsoft.com/office/spreadsheetml/2018/threadedcomments" xmlns:x="http://schemas.openxmlformats.org/spreadsheetml/2006/main">
  <threadedComment ref="H1" dT="2023-07-18T15:22:54.80" personId="{F85998AD-BAF2-482D-9B78-D5F29D48A686}" id="{511A7413-65B6-48F6-8032-F2FA3BA0630A}">
    <text>Around 20% of the prosumers own batts</text>
  </threadedComment>
  <threadedComment ref="A4" dT="2023-07-18T15:00:12.03" personId="{F85998AD-BAF2-482D-9B78-D5F29D48A686}" id="{297B8F62-93E4-466F-B62E-EE2907B9F300}">
    <text>The price that would be offered per kWh if supply = demand</text>
  </threadedComment>
  <threadedComment ref="A5" dT="2023-07-18T15:01:01.18" personId="{F85998AD-BAF2-482D-9B78-D5F29D48A686}" id="{D327ABFF-EC77-4450-8F0C-CF7B4D8480C2}">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38002A30-64EF-4202-B205-8B73074F1125}">
    <text>it is around 25% of his daily demand</text>
  </threadedComment>
  <threadedComment ref="A8" dT="2023-07-18T16:33:54.63" personId="{F85998AD-BAF2-482D-9B78-D5F29D48A686}" id="{864A0FD6-B027-44E7-B108-F5958E8A6E06}">
    <text>Same price with the paper of Morstyn ehich I think was for a 16 kWh battery.</text>
  </threadedComment>
  <threadedComment ref="H9" dT="2023-07-18T15:25:21.90" personId="{F85998AD-BAF2-482D-9B78-D5F29D48A686}" id="{500184E0-3239-4919-BCA5-1155B30DEB46}">
    <text>Coulb be the batt by solar edge - it is around 30% of his daily demand</text>
  </threadedComment>
  <threadedComment ref="A12" dT="2023-07-18T19:35:32.84" personId="{F85998AD-BAF2-482D-9B78-D5F29D48A686}" id="{0DA33DBA-850C-4789-9D30-F901CCEDFB8A}">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2F44C1A8-5E36-41D0-9993-0E716DAEBF4C}">
    <text>The max price that can occur for a kWh to be sold in the market.</text>
  </threadedComment>
  <threadedComment ref="H16" dT="2023-07-18T15:27:11.22" personId="{F85998AD-BAF2-482D-9B78-D5F29D48A686}" id="{A6804515-A03D-4769-AF80-1B46F83DE5CD}">
    <text>it is around 26.5% of his daily demand</text>
  </threadedComment>
  <threadedComment ref="A19" dT="2023-07-18T15:02:02.36" personId="{F85998AD-BAF2-482D-9B78-D5F29D48A686}" id="{EDF5AA1B-AC92-44CC-9638-45816586CA8D}">
    <text>The max price that can occur for a kWh to be sold in the market. In this case I put it equal with the price they would pay to buy energy from the grid.</text>
  </threadedComment>
  <threadedComment ref="H21" dT="2023-07-18T20:36:27.23" personId="{F85998AD-BAF2-482D-9B78-D5F29D48A686}" id="{89FD82E1-0C86-4865-BE0B-FC89BDC3ECF7}">
    <text>it is around 50% of his daily demand</text>
  </threadedComment>
  <threadedComment ref="H33" dT="2023-07-18T21:11:23.35" personId="{F85998AD-BAF2-482D-9B78-D5F29D48A686}" id="{92F579CF-309C-427B-9390-F34E47B61A96}">
    <text>2 battery packs of 9.7 kWh each</text>
  </threadedComment>
</ThreadedComments>
</file>

<file path=xl/threadedComments/threadedComment21.xml><?xml version="1.0" encoding="utf-8"?>
<ThreadedComments xmlns="http://schemas.microsoft.com/office/spreadsheetml/2018/threadedcomments" xmlns:x="http://schemas.openxmlformats.org/spreadsheetml/2006/main">
  <threadedComment ref="H1" dT="2023-07-18T15:22:54.80" personId="{F85998AD-BAF2-482D-9B78-D5F29D48A686}" id="{BAC53BCB-8FE4-470E-98E8-DE5ADED3FE77}">
    <text>Around 20% of the prosumers own batts</text>
  </threadedComment>
  <threadedComment ref="A4" dT="2023-07-18T15:00:12.03" personId="{F85998AD-BAF2-482D-9B78-D5F29D48A686}" id="{45B9C424-2017-4463-92DA-3A3AB4EB1E1E}">
    <text>The price that would be offered per kWh if supply = demand</text>
  </threadedComment>
  <threadedComment ref="A5" dT="2023-07-18T15:01:01.18" personId="{F85998AD-BAF2-482D-9B78-D5F29D48A686}" id="{A8646878-2D03-4AC5-A34E-A8DF2C2363BE}">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8BC99077-2CCE-41F1-94B3-E09BD5A4165E}">
    <text>it is around 25% of his daily demand</text>
  </threadedComment>
  <threadedComment ref="A8" dT="2023-07-18T16:33:54.63" personId="{F85998AD-BAF2-482D-9B78-D5F29D48A686}" id="{3F4D310A-C529-406C-9C1E-1B95B0765ADA}">
    <text>Same price with the paper of Morstyn ehich I think was for a 16 kWh battery.</text>
  </threadedComment>
  <threadedComment ref="H9" dT="2023-07-18T15:25:21.90" personId="{F85998AD-BAF2-482D-9B78-D5F29D48A686}" id="{3EA5D98E-5C23-4CD1-A1F4-45C76A39DA54}">
    <text>Coulb be the batt by solar edge - it is around 30% of his daily demand</text>
  </threadedComment>
  <threadedComment ref="A12" dT="2023-07-18T19:35:32.84" personId="{F85998AD-BAF2-482D-9B78-D5F29D48A686}" id="{F94FA2D7-9089-4BF4-9296-34E35A06963C}">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DA859C1B-FE1B-4F12-9317-4F705A97FEA0}">
    <text>The max price that can occur for a kWh to be sold in the market.</text>
  </threadedComment>
  <threadedComment ref="H16" dT="2023-07-18T15:27:11.22" personId="{F85998AD-BAF2-482D-9B78-D5F29D48A686}" id="{7BCF75DC-6DA9-4D0D-B7EF-6AF155849892}">
    <text>it is around 26.5% of his daily demand</text>
  </threadedComment>
  <threadedComment ref="A19" dT="2023-07-18T15:02:02.36" personId="{F85998AD-BAF2-482D-9B78-D5F29D48A686}" id="{0BFD4B8F-3821-4BE7-99DA-81CC20FDB970}">
    <text>The max price that can occur for a kWh to be sold in the market. In this case I put it equal with the price they would pay to buy energy from the grid.</text>
  </threadedComment>
  <threadedComment ref="H21" dT="2023-07-18T20:36:27.23" personId="{F85998AD-BAF2-482D-9B78-D5F29D48A686}" id="{81A1411D-D336-482A-942A-285B2A153713}">
    <text>it is around 50% of his daily demand</text>
  </threadedComment>
  <threadedComment ref="H33" dT="2023-07-18T21:11:23.35" personId="{F85998AD-BAF2-482D-9B78-D5F29D48A686}" id="{AC2C7A72-5D8D-4693-BF88-46FE8ACC7DAF}">
    <text>2 battery packs of 9.7 kWh each</text>
  </threadedComment>
</ThreadedComments>
</file>

<file path=xl/threadedComments/threadedComment22.xml><?xml version="1.0" encoding="utf-8"?>
<ThreadedComments xmlns="http://schemas.microsoft.com/office/spreadsheetml/2018/threadedcomments" xmlns:x="http://schemas.openxmlformats.org/spreadsheetml/2006/main">
  <threadedComment ref="A4" dT="2023-07-18T15:00:12.03" personId="{F85998AD-BAF2-482D-9B78-D5F29D48A686}" id="{F04D3350-7FCB-4FAB-9817-710B9140C88D}">
    <text>The price that would be offered per kWh if supply = demand</text>
  </threadedComment>
  <threadedComment ref="A5" dT="2023-07-18T15:01:01.18" personId="{F85998AD-BAF2-482D-9B78-D5F29D48A686}" id="{ECA944BD-E641-4069-BF4D-473B0AEC9FFB}">
    <text>The minimum price that a kWh generated by the prosumers can be sold in the market, set to be  the same with the price that the Greek DSO is offering for rooftop PV of up to 6kW</text>
  </threadedComment>
  <threadedComment ref="A8" dT="2023-07-18T16:33:54.63" personId="{F85998AD-BAF2-482D-9B78-D5F29D48A686}" id="{A72BFED5-8D62-468F-A733-5EB014FDB8DB}">
    <text>Same price with the paper of Morstyn ehich I think was for a 16 kWh battery.</text>
  </threadedComment>
  <threadedComment ref="A12" dT="2023-07-18T19:35:32.84" personId="{F85998AD-BAF2-482D-9B78-D5F29D48A686}" id="{3F3AED19-799B-4E59-94E3-796FBFEFFC99}">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94A08A11-FB84-42D1-9A4C-3E0DD23411EA}">
    <text>The max price that can occur for a kWh to be sold in the market.</text>
  </threadedComment>
  <threadedComment ref="A19" dT="2023-07-18T15:02:02.36" personId="{F85998AD-BAF2-482D-9B78-D5F29D48A686}" id="{B6FD8BED-F674-4806-8552-42B484B7A171}">
    <text>The max price that can occur for a kWh to be sold in the market. In this case I put it equal with the price they would pay to buy energy from the grid.</text>
  </threadedComment>
</ThreadedComments>
</file>

<file path=xl/threadedComments/threadedComment23.xml><?xml version="1.0" encoding="utf-8"?>
<ThreadedComments xmlns="http://schemas.microsoft.com/office/spreadsheetml/2018/threadedcomments" xmlns:x="http://schemas.openxmlformats.org/spreadsheetml/2006/main">
  <threadedComment ref="H1" dT="2023-07-18T15:22:54.80" personId="{F85998AD-BAF2-482D-9B78-D5F29D48A686}" id="{DC7F4F43-986F-4E48-B839-7FD11FE95699}">
    <text>Around 20% of the prosumers own batts</text>
  </threadedComment>
  <threadedComment ref="A4" dT="2023-07-18T15:00:12.03" personId="{F85998AD-BAF2-482D-9B78-D5F29D48A686}" id="{E048F30D-E53B-40C1-91F8-324258FE3054}">
    <text>The price that would be offered per kWh if supply = demand</text>
  </threadedComment>
  <threadedComment ref="A5" dT="2023-07-18T15:01:01.18" personId="{F85998AD-BAF2-482D-9B78-D5F29D48A686}" id="{3E77F5F8-4DD3-4802-ADD9-3EB7CF42C0C1}">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A5CB9BA9-8483-4879-A5A9-353C03C96C40}">
    <text>it is around 25% of his daily demand</text>
  </threadedComment>
  <threadedComment ref="A8" dT="2023-07-18T16:33:54.63" personId="{F85998AD-BAF2-482D-9B78-D5F29D48A686}" id="{174622CC-481C-47AF-93E3-6D8926FA1F2B}">
    <text>Same price with the paper of Morstyn ehich I think was for a 16 kWh battery.</text>
  </threadedComment>
  <threadedComment ref="H9" dT="2023-07-18T15:25:21.90" personId="{F85998AD-BAF2-482D-9B78-D5F29D48A686}" id="{55C1F2EC-D575-42F7-BAD7-774A2E81AB4C}">
    <text>Coulb be the batt by solar edge - it is around 30% of his daily demand</text>
  </threadedComment>
  <threadedComment ref="A12" dT="2023-07-18T19:35:32.84" personId="{F85998AD-BAF2-482D-9B78-D5F29D48A686}" id="{505E771E-B66C-4848-AF2B-66CCB1095FDC}">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1703F773-1351-403C-867E-48E01013A80F}">
    <text>The max price that can occur for a kWh to be sold in the market.</text>
  </threadedComment>
  <threadedComment ref="H16" dT="2023-07-18T15:27:11.22" personId="{F85998AD-BAF2-482D-9B78-D5F29D48A686}" id="{55F27081-6D2C-4251-9011-3DBFBAAAD6D9}">
    <text>it is around 26.5% of his daily demand</text>
  </threadedComment>
  <threadedComment ref="A19" dT="2023-07-18T15:02:02.36" personId="{F85998AD-BAF2-482D-9B78-D5F29D48A686}" id="{A1DE7C3A-2EB9-4171-8CD4-769B4CCDA2C6}">
    <text>The max price that can occur for a kWh to be sold in the market. In this case I put it equal with the price they would pay to buy energy from the grid.</text>
  </threadedComment>
  <threadedComment ref="H21" dT="2023-07-18T20:36:27.23" personId="{F85998AD-BAF2-482D-9B78-D5F29D48A686}" id="{D0B02A64-6588-476B-B24A-0EBC5D12A840}">
    <text>it is around 50% of his daily demand</text>
  </threadedComment>
</ThreadedComments>
</file>

<file path=xl/threadedComments/threadedComment24.xml><?xml version="1.0" encoding="utf-8"?>
<ThreadedComments xmlns="http://schemas.microsoft.com/office/spreadsheetml/2018/threadedcomments" xmlns:x="http://schemas.openxmlformats.org/spreadsheetml/2006/main">
  <threadedComment ref="H1" dT="2023-07-18T15:22:54.80" personId="{F85998AD-BAF2-482D-9B78-D5F29D48A686}" id="{9D7FECC9-E6EF-42A8-8D2C-E3D2BA808872}">
    <text>Around 20% of the prosumers own batts</text>
  </threadedComment>
  <threadedComment ref="A4" dT="2023-07-18T15:00:12.03" personId="{F85998AD-BAF2-482D-9B78-D5F29D48A686}" id="{78AA3D05-CDD3-40B9-9D16-55249B0C5FC1}">
    <text>The price that would be offered per kWh if supply = demand</text>
  </threadedComment>
  <threadedComment ref="A5" dT="2023-07-18T15:01:01.18" personId="{F85998AD-BAF2-482D-9B78-D5F29D48A686}" id="{CEB9FEFF-E7E8-4139-8F3F-09AAB8E4C58D}">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425B023A-1B4C-48B2-944A-5CD2E53E791D}">
    <text>it is around 25% of his daily demand</text>
  </threadedComment>
  <threadedComment ref="A8" dT="2023-07-18T16:33:54.63" personId="{F85998AD-BAF2-482D-9B78-D5F29D48A686}" id="{14757D89-5B9F-4993-AFBA-0525D028B118}">
    <text>Same price with the paper of Morstyn ehich I think was for a 16 kWh battery.</text>
  </threadedComment>
  <threadedComment ref="H9" dT="2023-07-18T15:25:21.90" personId="{F85998AD-BAF2-482D-9B78-D5F29D48A686}" id="{428615D2-9E21-4CBA-9C11-DF46FA92C2BA}">
    <text>Coulb be the batt by solar edge - it is around 30% of his daily demand</text>
  </threadedComment>
  <threadedComment ref="A12" dT="2023-07-18T19:35:32.84" personId="{F85998AD-BAF2-482D-9B78-D5F29D48A686}" id="{51F41E7E-7FE3-4A55-A85A-8020C63131F5}">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A408B06A-2324-42E7-8146-7DCBD424030D}">
    <text>The max price that can occur for a kWh to be sold in the market.</text>
  </threadedComment>
  <threadedComment ref="H16" dT="2023-07-18T15:27:11.22" personId="{F85998AD-BAF2-482D-9B78-D5F29D48A686}" id="{E86F1F4A-F6AF-42B8-B4E1-DFAF809DF86B}">
    <text>it is around 26.5% of his daily demand</text>
  </threadedComment>
  <threadedComment ref="A19" dT="2023-07-18T15:02:02.36" personId="{F85998AD-BAF2-482D-9B78-D5F29D48A686}" id="{FD63D737-8791-4562-BBFE-691416D2D3DB}">
    <text>The max price that can occur for a kWh to be sold in the market. In this case I put it equal with the price they would pay to buy energy from the grid.</text>
  </threadedComment>
  <threadedComment ref="H21" dT="2023-07-18T20:36:27.23" personId="{F85998AD-BAF2-482D-9B78-D5F29D48A686}" id="{7C3F8C22-E6F6-432D-A168-99BFDFE1523E}">
    <text>it is around 50% of his daily demand</text>
  </threadedComment>
  <threadedComment ref="H33" dT="2023-07-18T21:11:23.35" personId="{F85998AD-BAF2-482D-9B78-D5F29D48A686}" id="{69BCE060-FACF-4899-B7F6-7920512653B5}">
    <text>2 battery packs of 9.7 kWh each</text>
  </threadedComment>
</ThreadedComments>
</file>

<file path=xl/threadedComments/threadedComment25.xml><?xml version="1.0" encoding="utf-8"?>
<ThreadedComments xmlns="http://schemas.microsoft.com/office/spreadsheetml/2018/threadedcomments" xmlns:x="http://schemas.openxmlformats.org/spreadsheetml/2006/main">
  <threadedComment ref="H1" dT="2023-07-18T15:22:54.80" personId="{F85998AD-BAF2-482D-9B78-D5F29D48A686}" id="{4C3803B5-FC70-4367-9FCA-BE1BFED14336}">
    <text>Around 20% of the prosumers own batts</text>
  </threadedComment>
  <threadedComment ref="A4" dT="2023-07-18T15:00:12.03" personId="{F85998AD-BAF2-482D-9B78-D5F29D48A686}" id="{B899344C-0412-4F2D-8DA6-F3F088143341}">
    <text>The price that would be offered per kWh if supply = demand</text>
  </threadedComment>
  <threadedComment ref="A5" dT="2023-07-18T15:01:01.18" personId="{F85998AD-BAF2-482D-9B78-D5F29D48A686}" id="{D8F65487-B2E7-40B0-8E8F-F49CBC4C6EE2}">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6BDD0C2E-F3F4-43B3-A3DE-2700977DAF34}">
    <text>it is around 25% of his daily demand</text>
  </threadedComment>
  <threadedComment ref="A8" dT="2023-07-18T16:33:54.63" personId="{F85998AD-BAF2-482D-9B78-D5F29D48A686}" id="{4596D268-D1FD-40BF-A1EC-3EE53FB96B2C}">
    <text>Same price with the paper of Morstyn ehich I think was for a 16 kWh battery.</text>
  </threadedComment>
  <threadedComment ref="H9" dT="2023-07-18T15:25:21.90" personId="{F85998AD-BAF2-482D-9B78-D5F29D48A686}" id="{9C389BD9-8354-45D0-999D-9C9D04A7B6BD}">
    <text>Coulb be the batt by solar edge - it is around 30% of his daily demand</text>
  </threadedComment>
  <threadedComment ref="A12" dT="2023-07-18T19:35:32.84" personId="{F85998AD-BAF2-482D-9B78-D5F29D48A686}" id="{797A3706-31C3-4094-881E-9042A12C204F}">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A31B7CFC-EA65-404B-AF37-463203B4476F}">
    <text>The max price that can occur for a kWh to be sold in the market.</text>
  </threadedComment>
  <threadedComment ref="H16" dT="2023-07-18T15:27:11.22" personId="{F85998AD-BAF2-482D-9B78-D5F29D48A686}" id="{8A9AD1A3-6CD1-40C4-9C72-1A6D1F43F1DC}">
    <text>it is around 26.5% of his daily demand</text>
  </threadedComment>
  <threadedComment ref="A19" dT="2023-07-18T15:02:02.36" personId="{F85998AD-BAF2-482D-9B78-D5F29D48A686}" id="{BBD868BA-0485-42C4-AE0C-A28BD11B9FC0}">
    <text>The max price that can occur for a kWh to be sold in the market. In this case I put it equal with the price they would pay to buy energy from the grid.</text>
  </threadedComment>
  <threadedComment ref="H21" dT="2023-07-18T20:36:27.23" personId="{F85998AD-BAF2-482D-9B78-D5F29D48A686}" id="{88E10026-4F26-42C0-9136-9B3D3F70D054}">
    <text>it is around 50% of his daily demand</text>
  </threadedComment>
  <threadedComment ref="H33" dT="2023-07-18T21:11:23.35" personId="{F85998AD-BAF2-482D-9B78-D5F29D48A686}" id="{94E47236-5AA3-46E5-A8F3-7A740139273B}">
    <text>2 battery packs of 9.7 kWh each</text>
  </threadedComment>
</ThreadedComments>
</file>

<file path=xl/threadedComments/threadedComment26.xml><?xml version="1.0" encoding="utf-8"?>
<ThreadedComments xmlns="http://schemas.microsoft.com/office/spreadsheetml/2018/threadedcomments" xmlns:x="http://schemas.openxmlformats.org/spreadsheetml/2006/main">
  <threadedComment ref="A4" dT="2023-07-18T15:00:12.03" personId="{F85998AD-BAF2-482D-9B78-D5F29D48A686}" id="{8F4C7244-38ED-4099-A126-94AB23E3134E}">
    <text>The price that would be offered per kWh if supply = demand</text>
  </threadedComment>
  <threadedComment ref="A5" dT="2023-07-18T15:01:01.18" personId="{F85998AD-BAF2-482D-9B78-D5F29D48A686}" id="{2972A535-24C3-4621-BDEB-B1BC35C4C5A9}">
    <text>The minimum price that a kWh generated by the prosumers can be sold in the market, set to be  the same with the price that the Greek DSO is offering for rooftop PV of up to 6kW</text>
  </threadedComment>
  <threadedComment ref="A8" dT="2023-07-18T16:33:54.63" personId="{F85998AD-BAF2-482D-9B78-D5F29D48A686}" id="{A94F020D-51BA-407C-8AF0-CA9E5330816F}">
    <text>Same price with the paper of Morstyn ehich I think was for a 16 kWh battery.</text>
  </threadedComment>
  <threadedComment ref="A12" dT="2023-07-18T19:35:32.84" personId="{F85998AD-BAF2-482D-9B78-D5F29D48A686}" id="{15CAA49A-50FD-4E4A-A3D6-A6C2D21CBE1B}">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809D4A72-1900-4B89-ADE4-B49CD0DBC7A6}">
    <text>The max price that can occur for a kWh to be sold in the market.</text>
  </threadedComment>
  <threadedComment ref="A19" dT="2023-07-18T15:02:02.36" personId="{F85998AD-BAF2-482D-9B78-D5F29D48A686}" id="{10A5BAAE-03CA-40F9-9DE4-C8B153E87840}">
    <text>The max price that can occur for a kWh to be sold in the market. In this case I put it equal with the price they would pay to buy energy from the grid.</text>
  </threadedComment>
</ThreadedComments>
</file>

<file path=xl/threadedComments/threadedComment27.xml><?xml version="1.0" encoding="utf-8"?>
<ThreadedComments xmlns="http://schemas.microsoft.com/office/spreadsheetml/2018/threadedcomments" xmlns:x="http://schemas.openxmlformats.org/spreadsheetml/2006/main">
  <threadedComment ref="H1" dT="2023-07-18T15:22:54.80" personId="{F85998AD-BAF2-482D-9B78-D5F29D48A686}" id="{7F1CCDF6-B2FD-43B4-B7C1-949D729748A6}">
    <text>Around 20% of the prosumers own batts</text>
  </threadedComment>
  <threadedComment ref="A4" dT="2023-07-18T15:00:12.03" personId="{F85998AD-BAF2-482D-9B78-D5F29D48A686}" id="{3E35F567-363A-4B03-8E70-D357A5E83D8E}">
    <text>The price that would be offered per kWh if supply = demand</text>
  </threadedComment>
  <threadedComment ref="A5" dT="2023-07-18T15:01:01.18" personId="{F85998AD-BAF2-482D-9B78-D5F29D48A686}" id="{56E91BD4-B21D-49C1-8987-AE6883335133}">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C27DB204-C0C6-4880-BE6B-1BCF800CA14A}">
    <text>it is around 25% of his daily demand</text>
  </threadedComment>
  <threadedComment ref="A8" dT="2023-07-18T16:33:54.63" personId="{F85998AD-BAF2-482D-9B78-D5F29D48A686}" id="{3065B479-8E3C-432C-B988-8056CAF74A5A}">
    <text>Same price with the paper of Morstyn ehich I think was for a 16 kWh battery.</text>
  </threadedComment>
  <threadedComment ref="H9" dT="2023-07-18T15:25:21.90" personId="{F85998AD-BAF2-482D-9B78-D5F29D48A686}" id="{09380293-AC63-4B22-B926-7A09638E33CA}">
    <text>Coulb be the batt by solar edge - it is around 30% of his daily demand</text>
  </threadedComment>
  <threadedComment ref="A12" dT="2023-07-18T19:35:32.84" personId="{F85998AD-BAF2-482D-9B78-D5F29D48A686}" id="{96F279F4-1255-4D8E-8569-E2A155CA2CAE}">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2F68F6DE-6888-4016-B1C9-92D1A04B1BF5}">
    <text>The max price that can occur for a kWh to be sold in the market.</text>
  </threadedComment>
  <threadedComment ref="H16" dT="2023-07-18T15:27:11.22" personId="{F85998AD-BAF2-482D-9B78-D5F29D48A686}" id="{7699CC08-7129-4710-9117-9F2540DA0CD4}">
    <text>it is around 26.5% of his daily demand</text>
  </threadedComment>
  <threadedComment ref="A19" dT="2023-07-18T15:02:02.36" personId="{F85998AD-BAF2-482D-9B78-D5F29D48A686}" id="{97FED7B5-AFBE-4584-BED0-4A47CF290E75}">
    <text>The max price that can occur for a kWh to be sold in the market. In this case I put it equal with the price they would pay to buy energy from the grid.</text>
  </threadedComment>
  <threadedComment ref="H21" dT="2023-07-18T20:36:27.23" personId="{F85998AD-BAF2-482D-9B78-D5F29D48A686}" id="{868509C5-3EF4-464A-B1B4-4A94DB64D2CE}">
    <text>it is around 50% of his daily demand</text>
  </threadedComment>
</ThreadedComments>
</file>

<file path=xl/threadedComments/threadedComment28.xml><?xml version="1.0" encoding="utf-8"?>
<ThreadedComments xmlns="http://schemas.microsoft.com/office/spreadsheetml/2018/threadedcomments" xmlns:x="http://schemas.openxmlformats.org/spreadsheetml/2006/main">
  <threadedComment ref="H1" dT="2023-07-18T15:22:54.80" personId="{F85998AD-BAF2-482D-9B78-D5F29D48A686}" id="{B3B24E30-564B-4941-99E4-9B25362538BB}">
    <text>Around 20% of the prosumers own batts</text>
  </threadedComment>
  <threadedComment ref="A4" dT="2023-07-18T15:00:12.03" personId="{F85998AD-BAF2-482D-9B78-D5F29D48A686}" id="{839F60C7-4606-42C3-B68F-A6A5F703583B}">
    <text>The price that would be offered per kWh if supply = demand</text>
  </threadedComment>
  <threadedComment ref="A5" dT="2023-07-18T15:01:01.18" personId="{F85998AD-BAF2-482D-9B78-D5F29D48A686}" id="{8C7B71A2-90EA-4200-8B43-E674C9CDFE53}">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1BF4DE54-B4E0-435D-B6A9-0A70D6C6A495}">
    <text>it is around 25% of his daily demand</text>
  </threadedComment>
  <threadedComment ref="A8" dT="2023-07-18T16:33:54.63" personId="{F85998AD-BAF2-482D-9B78-D5F29D48A686}" id="{3B141CF7-2D51-4774-BD8D-1432CE448E11}">
    <text>Same price with the paper of Morstyn ehich I think was for a 16 kWh battery.</text>
  </threadedComment>
  <threadedComment ref="H9" dT="2023-07-18T15:25:21.90" personId="{F85998AD-BAF2-482D-9B78-D5F29D48A686}" id="{3A62BD58-436D-41D3-BDF0-B03BB46CED1E}">
    <text>Coulb be the batt by solar edge - it is around 30% of his daily demand</text>
  </threadedComment>
  <threadedComment ref="A12" dT="2023-07-18T19:35:32.84" personId="{F85998AD-BAF2-482D-9B78-D5F29D48A686}" id="{77CF3CE1-E372-4B20-A57B-82765C4C1996}">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91A8A2BE-56DA-46C7-9993-1C04C1F918FB}">
    <text>The max price that can occur for a kWh to be sold in the market.</text>
  </threadedComment>
  <threadedComment ref="H16" dT="2023-07-18T15:27:11.22" personId="{F85998AD-BAF2-482D-9B78-D5F29D48A686}" id="{2EDBCEDE-572F-4F4E-B032-26EDD42A9DA9}">
    <text>it is around 26.5% of his daily demand</text>
  </threadedComment>
  <threadedComment ref="A19" dT="2023-07-18T15:02:02.36" personId="{F85998AD-BAF2-482D-9B78-D5F29D48A686}" id="{C0739156-50DE-45A2-ABC5-CA481ECE32E4}">
    <text>The max price that can occur for a kWh to be sold in the market. In this case I put it equal with the price they would pay to buy energy from the grid.</text>
  </threadedComment>
  <threadedComment ref="H21" dT="2023-07-18T20:36:27.23" personId="{F85998AD-BAF2-482D-9B78-D5F29D48A686}" id="{4A89FB67-6C21-4915-8C71-2CBCA2C1C92A}">
    <text>it is around 50% of his daily demand</text>
  </threadedComment>
  <threadedComment ref="H33" dT="2023-07-18T21:11:23.35" personId="{F85998AD-BAF2-482D-9B78-D5F29D48A686}" id="{F01615DB-581D-46A1-9F3A-E627D0D18C28}">
    <text>2 battery packs of 9.7 kWh each</text>
  </threadedComment>
</ThreadedComments>
</file>

<file path=xl/threadedComments/threadedComment29.xml><?xml version="1.0" encoding="utf-8"?>
<ThreadedComments xmlns="http://schemas.microsoft.com/office/spreadsheetml/2018/threadedcomments" xmlns:x="http://schemas.openxmlformats.org/spreadsheetml/2006/main">
  <threadedComment ref="H1" dT="2023-07-18T15:22:54.80" personId="{F85998AD-BAF2-482D-9B78-D5F29D48A686}" id="{792096A2-B58B-4DCC-A69A-4A2C6232E6F1}">
    <text>Around 20% of the prosumers own batts</text>
  </threadedComment>
  <threadedComment ref="A4" dT="2023-07-18T15:00:12.03" personId="{F85998AD-BAF2-482D-9B78-D5F29D48A686}" id="{753EDC32-713B-4D5B-AC2F-4B1B30F01F42}">
    <text>The price that would be offered per kWh if supply = demand</text>
  </threadedComment>
  <threadedComment ref="A5" dT="2023-07-18T15:01:01.18" personId="{F85998AD-BAF2-482D-9B78-D5F29D48A686}" id="{6C09EAA7-20B0-47F3-A8E2-9E8B7DCDF62C}">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2AD8CD8B-B55F-45CE-9F6B-24604C09C0A8}">
    <text>it is around 25% of his daily demand</text>
  </threadedComment>
  <threadedComment ref="A8" dT="2023-07-18T16:33:54.63" personId="{F85998AD-BAF2-482D-9B78-D5F29D48A686}" id="{40269E8F-A7D0-49B1-9449-985779CF8A05}">
    <text>Same price with the paper of Morstyn ehich I think was for a 16 kWh battery.</text>
  </threadedComment>
  <threadedComment ref="H9" dT="2023-07-18T15:25:21.90" personId="{F85998AD-BAF2-482D-9B78-D5F29D48A686}" id="{A3A68B62-B1EB-474D-A8E4-F49264BD1C6C}">
    <text>Coulb be the batt by solar edge - it is around 30% of his daily demand</text>
  </threadedComment>
  <threadedComment ref="A12" dT="2023-07-18T19:35:32.84" personId="{F85998AD-BAF2-482D-9B78-D5F29D48A686}" id="{39AED093-D1E6-4B59-BB9E-A4CC9FAB01D8}">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F60FD1E0-1DB5-4684-8B63-DA39C28F2CF1}">
    <text>The max price that can occur for a kWh to be sold in the market.</text>
  </threadedComment>
  <threadedComment ref="H16" dT="2023-07-18T15:27:11.22" personId="{F85998AD-BAF2-482D-9B78-D5F29D48A686}" id="{F14F42E0-1097-472C-AAD8-D8708FB5E6C6}">
    <text>it is around 26.5% of his daily demand</text>
  </threadedComment>
  <threadedComment ref="A19" dT="2023-07-18T15:02:02.36" personId="{F85998AD-BAF2-482D-9B78-D5F29D48A686}" id="{80718D46-1457-4EAB-ABBE-942E2B026872}">
    <text>The max price that can occur for a kWh to be sold in the market. In this case I put it equal with the price they would pay to buy energy from the grid.</text>
  </threadedComment>
  <threadedComment ref="H21" dT="2023-07-18T20:36:27.23" personId="{F85998AD-BAF2-482D-9B78-D5F29D48A686}" id="{B4383B9F-781A-4697-9902-9A476C2EF4D8}">
    <text>it is around 50% of his daily demand</text>
  </threadedComment>
  <threadedComment ref="H33" dT="2023-07-18T21:11:23.35" personId="{F85998AD-BAF2-482D-9B78-D5F29D48A686}" id="{07F0829E-CDF9-4EDD-8B28-1D4F2D2339DD}">
    <text>2 battery packs of 9.7 kWh each</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7-18T15:22:54.80" personId="{F85998AD-BAF2-482D-9B78-D5F29D48A686}" id="{20F2645D-6772-4BBA-AD7D-47E4D2BD0E17}">
    <text>Around 20% of the prosumers own batts</text>
  </threadedComment>
  <threadedComment ref="A4" dT="2023-07-18T15:00:12.03" personId="{F85998AD-BAF2-482D-9B78-D5F29D48A686}" id="{629A427A-F19D-456C-9B2F-0C7E425A30A0}">
    <text>The price that would be offered per kWh if supply = demand</text>
  </threadedComment>
  <threadedComment ref="A5" dT="2023-07-18T15:01:01.18" personId="{F85998AD-BAF2-482D-9B78-D5F29D48A686}" id="{FFEBC173-2F7A-4C62-9D87-288A50A3D069}">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7ECBC861-254A-4994-AF95-C4790AA0F7D3}">
    <text>it is around 25% of his daily demand</text>
  </threadedComment>
  <threadedComment ref="A9" dT="2023-07-18T16:33:54.63" personId="{F85998AD-BAF2-482D-9B78-D5F29D48A686}" id="{3DEB72C5-3FC7-49FC-8CEF-E3AA5F4336E9}">
    <text>Same price with the paper of Morstyn ehich I think was for a 16 kWh battery.</text>
  </threadedComment>
  <threadedComment ref="H9" dT="2023-07-18T15:25:21.90" personId="{F85998AD-BAF2-482D-9B78-D5F29D48A686}" id="{C42D92D4-43E7-464D-B6CA-8A52E0BED80C}">
    <text>Coulb be the batt by solar edge - it is around 30% of his daily demand</text>
  </threadedComment>
  <threadedComment ref="A13" dT="2023-07-18T19:35:32.84" personId="{F85998AD-BAF2-482D-9B78-D5F29D48A686}" id="{3FA0673B-63AF-446D-953B-827ED844EDF7}">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5" dT="2023-07-18T15:02:02.36" personId="{F85998AD-BAF2-482D-9B78-D5F29D48A686}" id="{CE1643E8-3909-4D27-A100-9D1F6BC25331}">
    <text>The max price that can occur for a kWh to be sold in the market.</text>
  </threadedComment>
  <threadedComment ref="H16" dT="2023-07-18T15:27:11.22" personId="{F85998AD-BAF2-482D-9B78-D5F29D48A686}" id="{E8CA057B-FC90-4572-ADE7-198759E72FCC}">
    <text>it is around 26.5% of his daily demand</text>
  </threadedComment>
  <threadedComment ref="A20" dT="2023-07-18T15:02:02.36" personId="{F85998AD-BAF2-482D-9B78-D5F29D48A686}" id="{DEC7524F-428D-4CF7-99C0-DC7BA224316C}">
    <text>The max price that can occur for a kWh to be sold in the market. In this case I put it equal with the price they would pay to buy energy from the grid.</text>
  </threadedComment>
</ThreadedComments>
</file>

<file path=xl/threadedComments/threadedComment30.xml><?xml version="1.0" encoding="utf-8"?>
<ThreadedComments xmlns="http://schemas.microsoft.com/office/spreadsheetml/2018/threadedcomments" xmlns:x="http://schemas.openxmlformats.org/spreadsheetml/2006/main">
  <threadedComment ref="A4" dT="2023-07-18T15:00:12.03" personId="{F85998AD-BAF2-482D-9B78-D5F29D48A686}" id="{3C857DBC-A244-4EF5-93D2-D596A2CA02B3}">
    <text>The price that would be offered per kWh if supply = demand</text>
  </threadedComment>
  <threadedComment ref="A5" dT="2023-07-18T15:01:01.18" personId="{F85998AD-BAF2-482D-9B78-D5F29D48A686}" id="{7535F315-ED62-4960-8B06-55D82D2D5CB6}">
    <text>The minimum price that a kWh generated by the prosumers can be sold in the market, set to be  the same with the price that the Greek DSO is offering for rooftop PV of up to 6kW</text>
  </threadedComment>
  <threadedComment ref="A8" dT="2023-07-18T16:33:54.63" personId="{F85998AD-BAF2-482D-9B78-D5F29D48A686}" id="{0CD3704C-CA86-4A12-A3DE-B971EFCE0F60}">
    <text>Same price with the paper of Morstyn ehich I think was for a 16 kWh battery.</text>
  </threadedComment>
  <threadedComment ref="A12" dT="2023-07-18T19:35:32.84" personId="{F85998AD-BAF2-482D-9B78-D5F29D48A686}" id="{395EBDD5-DFCF-4A58-98C7-B7ED205FAB34}">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AD0F9C09-67EA-4A14-AF22-44DC42FEE309}">
    <text>The max price that can occur for a kWh to be sold in the market.</text>
  </threadedComment>
  <threadedComment ref="A19" dT="2023-07-18T15:02:02.36" personId="{F85998AD-BAF2-482D-9B78-D5F29D48A686}" id="{5331B43A-A8E2-4399-9E1F-B4E1BCB4D45C}">
    <text>The max price that can occur for a kWh to be sold in the market. In this case I put it equal with the price they would pay to buy energy from the grid.</text>
  </threadedComment>
</ThreadedComments>
</file>

<file path=xl/threadedComments/threadedComment31.xml><?xml version="1.0" encoding="utf-8"?>
<ThreadedComments xmlns="http://schemas.microsoft.com/office/spreadsheetml/2018/threadedcomments" xmlns:x="http://schemas.openxmlformats.org/spreadsheetml/2006/main">
  <threadedComment ref="H1" dT="2023-07-18T15:22:54.80" personId="{F85998AD-BAF2-482D-9B78-D5F29D48A686}" id="{9C4BEE20-602A-41B4-A581-D0961FC14DAE}">
    <text>Around 20% of the prosumers own batts</text>
  </threadedComment>
  <threadedComment ref="A4" dT="2023-07-18T15:00:12.03" personId="{F85998AD-BAF2-482D-9B78-D5F29D48A686}" id="{E90C7277-F903-4BCD-8B14-A84DCA092AB9}">
    <text>The price that would be offered per kWh if supply = demand</text>
  </threadedComment>
  <threadedComment ref="A5" dT="2023-07-18T15:01:01.18" personId="{F85998AD-BAF2-482D-9B78-D5F29D48A686}" id="{779ED1C5-896F-4F8A-A78B-FB00EDEEDF38}">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DBDE82DD-A8E8-4126-8523-AAF69D2C9E1D}">
    <text>it is around 25% of his daily demand</text>
  </threadedComment>
  <threadedComment ref="A8" dT="2023-07-18T16:33:54.63" personId="{F85998AD-BAF2-482D-9B78-D5F29D48A686}" id="{9F1C449D-3BBC-4748-9524-F75A0FFB9215}">
    <text>Same price with the paper of Morstyn ehich I think was for a 16 kWh battery.</text>
  </threadedComment>
  <threadedComment ref="H9" dT="2023-07-18T15:25:21.90" personId="{F85998AD-BAF2-482D-9B78-D5F29D48A686}" id="{B40871B2-E271-4A55-AEDD-1C464C859E40}">
    <text>Coulb be the batt by solar edge - it is around 30% of his daily demand</text>
  </threadedComment>
  <threadedComment ref="A12" dT="2023-07-18T19:35:32.84" personId="{F85998AD-BAF2-482D-9B78-D5F29D48A686}" id="{27E20E29-4929-4E03-9464-580E7557A250}">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D637A2A0-A364-4198-ADE9-6B98D255A537}">
    <text>The max price that can occur for a kWh to be sold in the market.</text>
  </threadedComment>
  <threadedComment ref="H16" dT="2023-07-18T15:27:11.22" personId="{F85998AD-BAF2-482D-9B78-D5F29D48A686}" id="{5D662E50-0640-4BEE-8E74-9CC4D9C3521B}">
    <text>it is around 26.5% of his daily demand</text>
  </threadedComment>
  <threadedComment ref="A19" dT="2023-07-18T15:02:02.36" personId="{F85998AD-BAF2-482D-9B78-D5F29D48A686}" id="{1D923473-F03A-4000-8C45-B0EBBB4D5067}">
    <text>The max price that can occur for a kWh to be sold in the market. In this case I put it equal with the price they would pay to buy energy from the grid.</text>
  </threadedComment>
  <threadedComment ref="H21" dT="2023-07-18T20:36:27.23" personId="{F85998AD-BAF2-482D-9B78-D5F29D48A686}" id="{2FA04B34-6C65-4B4C-B327-72EF07F8A26F}">
    <text>it is around 50% of his daily demand</text>
  </threadedComment>
</ThreadedComments>
</file>

<file path=xl/threadedComments/threadedComment32.xml><?xml version="1.0" encoding="utf-8"?>
<ThreadedComments xmlns="http://schemas.microsoft.com/office/spreadsheetml/2018/threadedcomments" xmlns:x="http://schemas.openxmlformats.org/spreadsheetml/2006/main">
  <threadedComment ref="H1" dT="2023-07-18T15:22:54.80" personId="{F85998AD-BAF2-482D-9B78-D5F29D48A686}" id="{64448686-1728-4156-99FF-A10EA9B5DD1F}">
    <text>Around 20% of the prosumers own batts</text>
  </threadedComment>
  <threadedComment ref="A4" dT="2023-07-18T15:00:12.03" personId="{F85998AD-BAF2-482D-9B78-D5F29D48A686}" id="{D64FF2D5-C628-4ED9-B2EF-B2349FB1A119}">
    <text>The price that would be offered per kWh if supply = demand</text>
  </threadedComment>
  <threadedComment ref="A5" dT="2023-07-18T15:01:01.18" personId="{F85998AD-BAF2-482D-9B78-D5F29D48A686}" id="{F4DA9D33-8FF1-43F6-A5EB-9E7EA6FE3C1A}">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317DFBD9-F68C-4C13-AB78-682A15ED8FD7}">
    <text>it is around 25% of his daily demand</text>
  </threadedComment>
  <threadedComment ref="A8" dT="2023-07-18T16:33:54.63" personId="{F85998AD-BAF2-482D-9B78-D5F29D48A686}" id="{8516257B-0B79-4FF4-B07D-97957EFAC958}">
    <text>Same price with the paper of Morstyn ehich I think was for a 16 kWh battery.</text>
  </threadedComment>
  <threadedComment ref="H9" dT="2023-07-18T15:25:21.90" personId="{F85998AD-BAF2-482D-9B78-D5F29D48A686}" id="{FB70CA9E-5534-4ECA-868B-3CF750AFAC2D}">
    <text>Coulb be the batt by solar edge - it is around 30% of his daily demand</text>
  </threadedComment>
  <threadedComment ref="A12" dT="2023-07-18T19:35:32.84" personId="{F85998AD-BAF2-482D-9B78-D5F29D48A686}" id="{5291431A-6EF8-4D6F-AF5E-DDBE3F6C3E24}">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FC269D34-AFEB-47F1-84BC-9627C966DC77}">
    <text>The max price that can occur for a kWh to be sold in the market.</text>
  </threadedComment>
  <threadedComment ref="H16" dT="2023-07-18T15:27:11.22" personId="{F85998AD-BAF2-482D-9B78-D5F29D48A686}" id="{AF2A17A7-02E9-4D4B-83D3-FB21517FC1D7}">
    <text>it is around 26.5% of his daily demand</text>
  </threadedComment>
  <threadedComment ref="A19" dT="2023-07-18T15:02:02.36" personId="{F85998AD-BAF2-482D-9B78-D5F29D48A686}" id="{4F10209C-78CA-4A29-9C09-A80A82F4C1D5}">
    <text>The max price that can occur for a kWh to be sold in the market. In this case I put it equal with the price they would pay to buy energy from the grid.</text>
  </threadedComment>
  <threadedComment ref="H21" dT="2023-07-18T20:36:27.23" personId="{F85998AD-BAF2-482D-9B78-D5F29D48A686}" id="{EC1395F2-9EB9-4518-BB58-3B301B0491A6}">
    <text>it is around 50% of his daily demand</text>
  </threadedComment>
  <threadedComment ref="H33" dT="2023-07-18T21:11:23.35" personId="{F85998AD-BAF2-482D-9B78-D5F29D48A686}" id="{C647E9F1-6E89-4F02-9564-FF8FA1C32771}">
    <text>2 battery packs of 9.7 kWh each</text>
  </threadedComment>
</ThreadedComments>
</file>

<file path=xl/threadedComments/threadedComment33.xml><?xml version="1.0" encoding="utf-8"?>
<ThreadedComments xmlns="http://schemas.microsoft.com/office/spreadsheetml/2018/threadedcomments" xmlns:x="http://schemas.openxmlformats.org/spreadsheetml/2006/main">
  <threadedComment ref="H1" dT="2023-07-18T15:22:54.80" personId="{F85998AD-BAF2-482D-9B78-D5F29D48A686}" id="{80B5A002-97D4-4F77-BCF1-F9777CFFCB65}">
    <text>Around 20% of the prosumers own batts</text>
  </threadedComment>
  <threadedComment ref="A4" dT="2023-07-18T15:00:12.03" personId="{F85998AD-BAF2-482D-9B78-D5F29D48A686}" id="{3C90352B-10F9-474A-AAD1-AA89EE1B3154}">
    <text>The price that would be offered per kWh if supply = demand</text>
  </threadedComment>
  <threadedComment ref="A5" dT="2023-07-18T15:01:01.18" personId="{F85998AD-BAF2-482D-9B78-D5F29D48A686}" id="{7ABC185D-0242-49DC-9E14-3FBA5D4155CF}">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5CBF04A3-DFF1-4832-8F60-E4A9F86A5C0F}">
    <text>it is around 25% of his daily demand</text>
  </threadedComment>
  <threadedComment ref="A8" dT="2023-07-18T16:33:54.63" personId="{F85998AD-BAF2-482D-9B78-D5F29D48A686}" id="{F4621CC1-D7D1-4D8F-86D5-A25D3A704540}">
    <text>Same price with the paper of Morstyn ehich I think was for a 16 kWh battery.</text>
  </threadedComment>
  <threadedComment ref="H9" dT="2023-07-18T15:25:21.90" personId="{F85998AD-BAF2-482D-9B78-D5F29D48A686}" id="{EEA9AE2E-CC90-400D-B946-552DAE3B38E2}">
    <text>Coulb be the batt by solar edge - it is around 30% of his daily demand</text>
  </threadedComment>
  <threadedComment ref="A12" dT="2023-07-18T19:35:32.84" personId="{F85998AD-BAF2-482D-9B78-D5F29D48A686}" id="{673D6528-DE22-46D5-83D7-2ED8893A1EEB}">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9A72BD15-B698-423B-AD8D-FAE457A61DEE}">
    <text>The max price that can occur for a kWh to be sold in the market.</text>
  </threadedComment>
  <threadedComment ref="H16" dT="2023-07-18T15:27:11.22" personId="{F85998AD-BAF2-482D-9B78-D5F29D48A686}" id="{B05CC758-2F96-42F4-8192-102E3A6E2650}">
    <text>it is around 26.5% of his daily demand</text>
  </threadedComment>
  <threadedComment ref="A19" dT="2023-07-18T15:02:02.36" personId="{F85998AD-BAF2-482D-9B78-D5F29D48A686}" id="{7D2D079E-5CBE-4E23-95EE-604759E6D6BC}">
    <text>The max price that can occur for a kWh to be sold in the market. In this case I put it equal with the price they would pay to buy energy from the grid.</text>
  </threadedComment>
  <threadedComment ref="H21" dT="2023-07-18T20:36:27.23" personId="{F85998AD-BAF2-482D-9B78-D5F29D48A686}" id="{03E823CE-1D2F-4128-BA10-0797872976E8}">
    <text>it is around 50% of his daily demand</text>
  </threadedComment>
  <threadedComment ref="H33" dT="2023-07-18T21:11:23.35" personId="{F85998AD-BAF2-482D-9B78-D5F29D48A686}" id="{CE7A75F4-4986-4343-803E-01590F46D5AD}">
    <text>2 battery packs of 9.7 kWh each</text>
  </threadedComment>
</ThreadedComments>
</file>

<file path=xl/threadedComments/threadedComment34.xml><?xml version="1.0" encoding="utf-8"?>
<ThreadedComments xmlns="http://schemas.microsoft.com/office/spreadsheetml/2018/threadedcomments" xmlns:x="http://schemas.openxmlformats.org/spreadsheetml/2006/main">
  <threadedComment ref="A4" dT="2023-07-18T15:00:12.03" personId="{F85998AD-BAF2-482D-9B78-D5F29D48A686}" id="{DCDC9961-EF07-458B-BE32-971641C8F446}">
    <text>The price that would be offered per kWh if supply = demand</text>
  </threadedComment>
  <threadedComment ref="A5" dT="2023-07-18T15:01:01.18" personId="{F85998AD-BAF2-482D-9B78-D5F29D48A686}" id="{32B2A18E-D4AE-45D6-B84A-F3EF82C1F795}">
    <text>The minimum price that a kWh generated by the prosumers can be sold in the market, set to be  the same with the price that the Greek DSO is offering for rooftop PV of up to 6kW</text>
  </threadedComment>
  <threadedComment ref="A8" dT="2023-07-18T16:33:54.63" personId="{F85998AD-BAF2-482D-9B78-D5F29D48A686}" id="{2B2D9659-EEEF-4745-828D-BB45DEBE3BDE}">
    <text>Same price with the paper of Morstyn ehich I think was for a 16 kWh battery.</text>
  </threadedComment>
  <threadedComment ref="A12" dT="2023-07-18T19:35:32.84" personId="{F85998AD-BAF2-482D-9B78-D5F29D48A686}" id="{DD269B6F-DE27-4511-914C-3F0E832BC54C}">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67293173-6A60-435D-AC40-CC705D91412A}">
    <text>The max price that can occur for a kWh to be sold in the market.</text>
  </threadedComment>
  <threadedComment ref="A19" dT="2023-07-18T15:02:02.36" personId="{F85998AD-BAF2-482D-9B78-D5F29D48A686}" id="{48BEF94F-62C2-4643-AB6B-4758C31102E3}">
    <text>The max price that can occur for a kWh to be sold in the market. In this case I put it equal with the price they would pay to buy energy from the grid.</text>
  </threadedComment>
</ThreadedComments>
</file>

<file path=xl/threadedComments/threadedComment35.xml><?xml version="1.0" encoding="utf-8"?>
<ThreadedComments xmlns="http://schemas.microsoft.com/office/spreadsheetml/2018/threadedcomments" xmlns:x="http://schemas.openxmlformats.org/spreadsheetml/2006/main">
  <threadedComment ref="H1" dT="2023-07-18T15:22:54.80" personId="{F85998AD-BAF2-482D-9B78-D5F29D48A686}" id="{F95A57B4-CE9F-4398-AF1A-477C75C5C428}">
    <text>Around 20% of the prosumers own batts</text>
  </threadedComment>
  <threadedComment ref="A4" dT="2023-07-18T15:00:12.03" personId="{F85998AD-BAF2-482D-9B78-D5F29D48A686}" id="{60421307-4D7E-4724-B67F-2C310898CE38}">
    <text>The price that would be offered per kWh if supply = demand</text>
  </threadedComment>
  <threadedComment ref="A5" dT="2023-07-18T15:01:01.18" personId="{F85998AD-BAF2-482D-9B78-D5F29D48A686}" id="{74044729-FE76-4D8B-B503-2A6FF1983D08}">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8CF4051E-C0AE-4ABA-9F77-D242D1CD33FD}">
    <text>it is around 25% of his daily demand</text>
  </threadedComment>
  <threadedComment ref="A8" dT="2023-07-18T16:33:54.63" personId="{F85998AD-BAF2-482D-9B78-D5F29D48A686}" id="{6EA63E96-5BF3-4F2A-8688-429CA13CABDD}">
    <text>Same price with the paper of Morstyn ehich I think was for a 16 kWh battery.</text>
  </threadedComment>
  <threadedComment ref="H9" dT="2023-07-18T15:25:21.90" personId="{F85998AD-BAF2-482D-9B78-D5F29D48A686}" id="{599DABBD-8D35-4B49-B792-50321AF156AF}">
    <text>Coulb be the batt by solar edge - it is around 30% of his daily demand</text>
  </threadedComment>
  <threadedComment ref="A12" dT="2023-07-18T19:35:32.84" personId="{F85998AD-BAF2-482D-9B78-D5F29D48A686}" id="{CEE30231-C903-494F-B006-CEACDA5DFBE1}">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7D5F9260-C689-44FF-8693-528517A37864}">
    <text>The max price that can occur for a kWh to be sold in the market.</text>
  </threadedComment>
  <threadedComment ref="H16" dT="2023-07-18T15:27:11.22" personId="{F85998AD-BAF2-482D-9B78-D5F29D48A686}" id="{691F1771-0B49-497A-927D-1252BAE68A6D}">
    <text>it is around 26.5% of his daily demand</text>
  </threadedComment>
  <threadedComment ref="A19" dT="2023-07-18T15:02:02.36" personId="{F85998AD-BAF2-482D-9B78-D5F29D48A686}" id="{AF482DE7-74FB-4C00-9A4F-90B2994CAE09}">
    <text>The max price that can occur for a kWh to be sold in the market. In this case I put it equal with the price they would pay to buy energy from the grid.</text>
  </threadedComment>
  <threadedComment ref="H21" dT="2023-07-18T20:36:27.23" personId="{F85998AD-BAF2-482D-9B78-D5F29D48A686}" id="{0628FA4A-7493-4841-A561-3911A7BB24B8}">
    <text>it is around 50% of his daily demand</text>
  </threadedComment>
</ThreadedComments>
</file>

<file path=xl/threadedComments/threadedComment36.xml><?xml version="1.0" encoding="utf-8"?>
<ThreadedComments xmlns="http://schemas.microsoft.com/office/spreadsheetml/2018/threadedcomments" xmlns:x="http://schemas.openxmlformats.org/spreadsheetml/2006/main">
  <threadedComment ref="H1" dT="2023-07-18T15:22:54.80" personId="{F85998AD-BAF2-482D-9B78-D5F29D48A686}" id="{1A8F0AB6-D744-40B9-90D9-C6EC3B8769A4}">
    <text>Around 20% of the prosumers own batts</text>
  </threadedComment>
  <threadedComment ref="A4" dT="2023-07-18T15:00:12.03" personId="{F85998AD-BAF2-482D-9B78-D5F29D48A686}" id="{193E7C85-3300-4A8A-ACBE-8CDB3D86EE69}">
    <text>The price that would be offered per kWh if supply = demand</text>
  </threadedComment>
  <threadedComment ref="A5" dT="2023-07-18T15:01:01.18" personId="{F85998AD-BAF2-482D-9B78-D5F29D48A686}" id="{B4E68EE0-CE8B-4FD8-9EB8-7400BB10E8D8}">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D288232F-19D0-438F-BD5C-2AD83F31BDA4}">
    <text>it is around 25% of his daily demand</text>
  </threadedComment>
  <threadedComment ref="A8" dT="2023-07-18T16:33:54.63" personId="{F85998AD-BAF2-482D-9B78-D5F29D48A686}" id="{9D3586DB-A4E0-455E-BBF5-B84D72D90043}">
    <text>Same price with the paper of Morstyn ehich I think was for a 16 kWh battery.</text>
  </threadedComment>
  <threadedComment ref="H9" dT="2023-07-18T15:25:21.90" personId="{F85998AD-BAF2-482D-9B78-D5F29D48A686}" id="{608DC673-2A29-4837-B88A-A9A4AEB5336F}">
    <text>Coulb be the batt by solar edge - it is around 30% of his daily demand</text>
  </threadedComment>
  <threadedComment ref="A12" dT="2023-07-18T19:35:32.84" personId="{F85998AD-BAF2-482D-9B78-D5F29D48A686}" id="{102E1328-17DE-4435-803B-4C0B5AE9DBF1}">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1DD6B177-3ADC-4411-9350-EB7827945011}">
    <text>The max price that can occur for a kWh to be sold in the market.</text>
  </threadedComment>
  <threadedComment ref="H16" dT="2023-07-18T15:27:11.22" personId="{F85998AD-BAF2-482D-9B78-D5F29D48A686}" id="{A5DCA175-4191-4AD1-9F1D-1B3D81073386}">
    <text>it is around 26.5% of his daily demand</text>
  </threadedComment>
  <threadedComment ref="A19" dT="2023-07-18T15:02:02.36" personId="{F85998AD-BAF2-482D-9B78-D5F29D48A686}" id="{C9772D16-31A3-45F6-87CF-81D4D5A7B514}">
    <text>The max price that can occur for a kWh to be sold in the market. In this case I put it equal with the price they would pay to buy energy from the grid.</text>
  </threadedComment>
  <threadedComment ref="H21" dT="2023-07-18T20:36:27.23" personId="{F85998AD-BAF2-482D-9B78-D5F29D48A686}" id="{69214AD6-D1CC-4F2D-A65A-A5BF00194B0D}">
    <text>it is around 50% of his daily demand</text>
  </threadedComment>
  <threadedComment ref="A24" dT="2023-07-18T15:02:02.36" personId="{F85998AD-BAF2-482D-9B78-D5F29D48A686}" id="{97EF7917-E240-434B-A868-AE4AF6F80409}">
    <text>The max price that can occur for a kWh to be sold in the market. In this case I put it equal with the price they would pay to buy energy from the grid.</text>
  </threadedComment>
  <threadedComment ref="H33" dT="2023-07-18T21:11:23.35" personId="{F85998AD-BAF2-482D-9B78-D5F29D48A686}" id="{A89E7E42-3C39-46C0-B6A6-B63357E44F0E}">
    <text>2 battery packs of 9.7 kWh each</text>
  </threadedComment>
</ThreadedComments>
</file>

<file path=xl/threadedComments/threadedComment37.xml><?xml version="1.0" encoding="utf-8"?>
<ThreadedComments xmlns="http://schemas.microsoft.com/office/spreadsheetml/2018/threadedcomments" xmlns:x="http://schemas.openxmlformats.org/spreadsheetml/2006/main">
  <threadedComment ref="H1" dT="2023-07-18T15:22:54.80" personId="{F85998AD-BAF2-482D-9B78-D5F29D48A686}" id="{0F13F5C4-E4E0-4236-9D3B-E5A78C828427}">
    <text>Around 20% of the prosumers own batts</text>
  </threadedComment>
  <threadedComment ref="A4" dT="2023-07-18T15:00:12.03" personId="{F85998AD-BAF2-482D-9B78-D5F29D48A686}" id="{754F32BA-242B-4E38-945F-69A376360F21}">
    <text>The price that would be offered per kWh if supply = demand</text>
  </threadedComment>
  <threadedComment ref="A5" dT="2023-07-18T15:01:01.18" personId="{F85998AD-BAF2-482D-9B78-D5F29D48A686}" id="{121609D9-854F-476F-81B5-58FA18FAB2CB}">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9C0CA605-D9F2-4482-8562-AC21E5662BDD}">
    <text>it is around 25% of his daily demand</text>
  </threadedComment>
  <threadedComment ref="A8" dT="2023-07-18T16:33:54.63" personId="{F85998AD-BAF2-482D-9B78-D5F29D48A686}" id="{5D3D5D9D-5D37-4AE6-8D1B-8CBB3C4BF32D}">
    <text>Same price with the paper of Morstyn ehich I think was for a 16 kWh battery.</text>
  </threadedComment>
  <threadedComment ref="H9" dT="2023-07-18T15:25:21.90" personId="{F85998AD-BAF2-482D-9B78-D5F29D48A686}" id="{68D48FA6-8BF3-4BFB-8289-AACAE854630F}">
    <text>Coulb be the batt by solar edge - it is around 30% of his daily demand</text>
  </threadedComment>
  <threadedComment ref="A12" dT="2023-07-18T19:35:32.84" personId="{F85998AD-BAF2-482D-9B78-D5F29D48A686}" id="{7B3D5BAA-2D0C-4C90-92C7-2BFD39DC1A2E}">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93E3B770-D9CC-40A8-9D7B-DB5E73FB2F15}">
    <text>The max price that can occur for a kWh to be sold in the market.</text>
  </threadedComment>
  <threadedComment ref="H16" dT="2023-07-18T15:27:11.22" personId="{F85998AD-BAF2-482D-9B78-D5F29D48A686}" id="{4A738996-3382-4916-86B2-A6A1CA0D809F}">
    <text>it is around 26.5% of his daily demand</text>
  </threadedComment>
  <threadedComment ref="A19" dT="2023-07-18T15:02:02.36" personId="{F85998AD-BAF2-482D-9B78-D5F29D48A686}" id="{7CAE03C6-2833-448B-AF9E-EBF68C297C23}">
    <text>The max price that can occur for a kWh to be sold in the market. In this case I put it equal with the price they would pay to buy energy from the grid.</text>
  </threadedComment>
  <threadedComment ref="H21" dT="2023-07-18T20:36:27.23" personId="{F85998AD-BAF2-482D-9B78-D5F29D48A686}" id="{4075ADB1-8896-4954-899F-711552AE0BCE}">
    <text>it is around 50% of his daily demand</text>
  </threadedComment>
  <threadedComment ref="H33" dT="2023-07-18T21:11:23.35" personId="{F85998AD-BAF2-482D-9B78-D5F29D48A686}" id="{3E6BB80A-0B2C-49C0-A607-AE00339C1847}">
    <text>2 battery packs of 9.7 kWh each</text>
  </threadedComment>
</ThreadedComments>
</file>

<file path=xl/threadedComments/threadedComment38.xml><?xml version="1.0" encoding="utf-8"?>
<ThreadedComments xmlns="http://schemas.microsoft.com/office/spreadsheetml/2018/threadedcomments" xmlns:x="http://schemas.openxmlformats.org/spreadsheetml/2006/main">
  <threadedComment ref="A4" dT="2023-07-18T15:00:12.03" personId="{F85998AD-BAF2-482D-9B78-D5F29D48A686}" id="{2F91DF08-D048-459C-9E5C-8E66CCAA1961}">
    <text>The price that would be offered per kWh if supply = demand</text>
  </threadedComment>
  <threadedComment ref="A5" dT="2023-07-18T15:01:01.18" personId="{F85998AD-BAF2-482D-9B78-D5F29D48A686}" id="{D52EF8D0-83DF-4915-86C7-DE67549CC0B6}">
    <text>The minimum price that a kWh generated by the prosumers can be sold in the market, set to be  the same with the price that the Greek DSO is offering for rooftop PV of up to 6kW</text>
  </threadedComment>
  <threadedComment ref="A8" dT="2023-07-18T16:33:54.63" personId="{F85998AD-BAF2-482D-9B78-D5F29D48A686}" id="{F248FEBB-07DB-4006-A61B-A2210E2F2BEF}">
    <text>Same price with the paper of Morstyn ehich I think was for a 16 kWh battery.</text>
  </threadedComment>
  <threadedComment ref="A12" dT="2023-07-18T19:35:32.84" personId="{F85998AD-BAF2-482D-9B78-D5F29D48A686}" id="{69C6C0A0-77D7-4A24-9944-240F0D196FD0}">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7A938E9F-B63A-4AA7-B7BC-4A9AD1866839}">
    <text>The max price that can occur for a kWh to be sold in the market.</text>
  </threadedComment>
  <threadedComment ref="A19" dT="2023-07-18T15:02:02.36" personId="{F85998AD-BAF2-482D-9B78-D5F29D48A686}" id="{D6D4FA64-13D1-44B4-A696-19683C200640}">
    <text>The max price that can occur for a kWh to be sold in the market. In this case I put it equal with the price they would pay to buy energy from the grid.</text>
  </threadedComment>
</ThreadedComments>
</file>

<file path=xl/threadedComments/threadedComment39.xml><?xml version="1.0" encoding="utf-8"?>
<ThreadedComments xmlns="http://schemas.microsoft.com/office/spreadsheetml/2018/threadedcomments" xmlns:x="http://schemas.openxmlformats.org/spreadsheetml/2006/main">
  <threadedComment ref="H1" dT="2023-07-18T15:22:54.80" personId="{F85998AD-BAF2-482D-9B78-D5F29D48A686}" id="{609E105D-42D3-4388-804E-9B8116FD0921}">
    <text>Around 20% of the prosumers own batts</text>
  </threadedComment>
  <threadedComment ref="A4" dT="2023-07-18T15:00:12.03" personId="{F85998AD-BAF2-482D-9B78-D5F29D48A686}" id="{EDA94480-5065-41C7-8B10-CD023F14858C}">
    <text>The price that would be offered per kWh if supply = demand</text>
  </threadedComment>
  <threadedComment ref="A5" dT="2023-07-18T15:01:01.18" personId="{F85998AD-BAF2-482D-9B78-D5F29D48A686}" id="{1E082BF7-3924-4EF9-8506-83A77B58A0A7}">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1D638E1B-CC8A-4673-A5D0-8D58EA429B7D}">
    <text>it is around 25% of his daily demand</text>
  </threadedComment>
  <threadedComment ref="A8" dT="2023-07-18T16:33:54.63" personId="{F85998AD-BAF2-482D-9B78-D5F29D48A686}" id="{A57585C5-DA15-4394-BDF0-E369A2A6B00C}">
    <text>Same price with the paper of Morstyn ehich I think was for a 16 kWh battery.</text>
  </threadedComment>
  <threadedComment ref="H9" dT="2023-07-18T15:25:21.90" personId="{F85998AD-BAF2-482D-9B78-D5F29D48A686}" id="{967D53D5-2FBE-4001-8D48-E91C304FF39E}">
    <text>Coulb be the batt by solar edge - it is around 30% of his daily demand</text>
  </threadedComment>
  <threadedComment ref="A12" dT="2023-07-18T19:35:32.84" personId="{F85998AD-BAF2-482D-9B78-D5F29D48A686}" id="{55735AD8-88EC-4239-97F9-6DA5CB01447E}">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4731C0C1-4902-4FFA-8ED6-B2AE67EE13D9}">
    <text>The max price that can occur for a kWh to be sold in the market.</text>
  </threadedComment>
  <threadedComment ref="H16" dT="2023-07-18T15:27:11.22" personId="{F85998AD-BAF2-482D-9B78-D5F29D48A686}" id="{6CAE68AB-8B80-4D00-AC81-AD16BEB2F81C}">
    <text>it is around 26.5% of his daily demand</text>
  </threadedComment>
  <threadedComment ref="A19" dT="2023-07-18T15:02:02.36" personId="{F85998AD-BAF2-482D-9B78-D5F29D48A686}" id="{7BE1DF7A-C4F4-480A-9EDB-362C6F55864C}">
    <text>The max price that can occur for a kWh to be sold in the market. In this case I put it equal with the price they would pay to buy energy from the grid.</text>
  </threadedComment>
  <threadedComment ref="H21" dT="2023-07-18T20:36:27.23" personId="{F85998AD-BAF2-482D-9B78-D5F29D48A686}" id="{55619112-7637-4159-823D-3FEDF332ADBA}">
    <text>it is around 50% of his daily demand</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7-18T15:22:54.80" personId="{F85998AD-BAF2-482D-9B78-D5F29D48A686}" id="{BC5B2914-46A6-44B7-932B-BBEA79E5F40B}">
    <text>Around 20% of the prosumers own batts</text>
  </threadedComment>
  <threadedComment ref="A4" dT="2023-07-18T15:00:12.03" personId="{F85998AD-BAF2-482D-9B78-D5F29D48A686}" id="{BC2FD3AE-534D-4ED5-92C9-FB7DCAE4A5D4}">
    <text>The price that would be offered per kWh if supply = demand</text>
  </threadedComment>
  <threadedComment ref="A5" dT="2023-07-18T15:01:01.18" personId="{F85998AD-BAF2-482D-9B78-D5F29D48A686}" id="{9B2D1DDA-6208-4A2F-9F37-FA773330D5D1}">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0CDB9B8A-A6FB-4B36-8695-3C45FBBC9AA7}">
    <text>it is around 25% of his daily demand</text>
  </threadedComment>
  <threadedComment ref="H9" dT="2023-07-18T15:25:21.90" personId="{F85998AD-BAF2-482D-9B78-D5F29D48A686}" id="{F20EA5F8-E237-44B9-870C-EAF0C8F634EC}">
    <text>Coulb be the batt by solar edge - it is around 30% of his daily demand</text>
  </threadedComment>
  <threadedComment ref="A10" dT="2023-07-18T16:33:54.63" personId="{F85998AD-BAF2-482D-9B78-D5F29D48A686}" id="{3DEB72C5-3FC7-49FD-8CEF-E3AA5F4336E9}">
    <text>Same price with the paper of Morstyn ehich I think was for a 16 kWh battery.</text>
  </threadedComment>
  <threadedComment ref="A14" dT="2023-07-18T19:35:32.84" personId="{F85998AD-BAF2-482D-9B78-D5F29D48A686}" id="{3FA0673B-63AF-446E-953B-827ED844EDF7}">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6" dT="2023-07-18T15:02:02.36" personId="{F85998AD-BAF2-482D-9B78-D5F29D48A686}" id="{69DD530A-07B6-4837-BF57-636E31BA928E}">
    <text>The max price that can occur for a kWh to be sold in the market.</text>
  </threadedComment>
  <threadedComment ref="H16" dT="2023-07-18T15:27:11.22" personId="{F85998AD-BAF2-482D-9B78-D5F29D48A686}" id="{1DED5CA4-4620-42D9-9664-4E58D9AF99EB}">
    <text>it is around 26.5% of his daily demand</text>
  </threadedComment>
  <threadedComment ref="A21" dT="2023-07-18T15:02:02.36" personId="{F85998AD-BAF2-482D-9B78-D5F29D48A686}" id="{EF93FFA7-0C4B-442A-816A-3C3D0E5031E1}">
    <text>The max price that can occur for a kWh to be sold in the market. In this case I put it equal with the price they would pay to buy energy from the grid.</text>
  </threadedComment>
</ThreadedComments>
</file>

<file path=xl/threadedComments/threadedComment40.xml><?xml version="1.0" encoding="utf-8"?>
<ThreadedComments xmlns="http://schemas.microsoft.com/office/spreadsheetml/2018/threadedcomments" xmlns:x="http://schemas.openxmlformats.org/spreadsheetml/2006/main">
  <threadedComment ref="H1" dT="2023-07-18T15:22:54.80" personId="{F85998AD-BAF2-482D-9B78-D5F29D48A686}" id="{68F2DDEA-B4FA-41C1-A93E-DFB840A8C010}">
    <text>Around 20% of the prosumers own batts</text>
  </threadedComment>
  <threadedComment ref="A4" dT="2023-07-18T15:00:12.03" personId="{F85998AD-BAF2-482D-9B78-D5F29D48A686}" id="{7CC656DE-704E-4C85-B53A-18A99A4728C4}">
    <text>The price that would be offered per kWh if supply = demand</text>
  </threadedComment>
  <threadedComment ref="A5" dT="2023-07-18T15:01:01.18" personId="{F85998AD-BAF2-482D-9B78-D5F29D48A686}" id="{AE96739B-6A41-4774-B011-06297EE8BAC6}">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C6F8B5A6-2B4F-466E-ACA5-930107A5A58D}">
    <text>it is around 25% of his daily demand</text>
  </threadedComment>
  <threadedComment ref="A8" dT="2023-07-18T16:33:54.63" personId="{F85998AD-BAF2-482D-9B78-D5F29D48A686}" id="{D6E7A385-4ED1-46B0-A19B-90FFCBF697F2}">
    <text>Same price with the paper of Morstyn ehich I think was for a 16 kWh battery.</text>
  </threadedComment>
  <threadedComment ref="H9" dT="2023-07-18T15:25:21.90" personId="{F85998AD-BAF2-482D-9B78-D5F29D48A686}" id="{79EE694D-7380-48D3-9DAB-3A2D7BE38DCA}">
    <text>Coulb be the batt by solar edge - it is around 30% of his daily demand</text>
  </threadedComment>
  <threadedComment ref="A12" dT="2023-07-18T19:35:32.84" personId="{F85998AD-BAF2-482D-9B78-D5F29D48A686}" id="{BCE28DAA-389C-4D9D-9F9F-E379FB3D5E68}">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A6E8F219-EBCA-423B-B351-6A0BC01FA067}">
    <text>The max price that can occur for a kWh to be sold in the market.</text>
  </threadedComment>
  <threadedComment ref="H16" dT="2023-07-18T15:27:11.22" personId="{F85998AD-BAF2-482D-9B78-D5F29D48A686}" id="{438B2333-3AC1-4060-B187-91079FF20B29}">
    <text>it is around 26.5% of his daily demand</text>
  </threadedComment>
  <threadedComment ref="A19" dT="2023-07-18T15:02:02.36" personId="{F85998AD-BAF2-482D-9B78-D5F29D48A686}" id="{3BA6F59F-CA32-4A4D-A64E-D377AF9C88A2}">
    <text>The max price that can occur for a kWh to be sold in the market. In this case I put it equal with the price they would pay to buy energy from the grid.</text>
  </threadedComment>
  <threadedComment ref="H21" dT="2023-07-18T20:36:27.23" personId="{F85998AD-BAF2-482D-9B78-D5F29D48A686}" id="{4D3A9EFF-E081-47D2-B365-C421C872BA17}">
    <text>it is around 50% of his daily demand</text>
  </threadedComment>
  <threadedComment ref="H33" dT="2023-07-18T21:11:23.35" personId="{F85998AD-BAF2-482D-9B78-D5F29D48A686}" id="{530A435F-E505-4930-8965-0E729E1B2949}">
    <text>2 battery packs of 9.7 kWh each</text>
  </threadedComment>
</ThreadedComments>
</file>

<file path=xl/threadedComments/threadedComment41.xml><?xml version="1.0" encoding="utf-8"?>
<ThreadedComments xmlns="http://schemas.microsoft.com/office/spreadsheetml/2018/threadedcomments" xmlns:x="http://schemas.openxmlformats.org/spreadsheetml/2006/main">
  <threadedComment ref="H1" dT="2023-07-18T15:22:54.80" personId="{F85998AD-BAF2-482D-9B78-D5F29D48A686}" id="{4F57E95E-27AE-4AC1-85F9-CD816719D482}">
    <text>Around 20% of the prosumers own batts</text>
  </threadedComment>
  <threadedComment ref="A4" dT="2023-07-18T15:00:12.03" personId="{F85998AD-BAF2-482D-9B78-D5F29D48A686}" id="{0789A30E-9D2B-4089-9DCD-6A0DF3E3C5E0}">
    <text>The price that would be offered per kWh if supply = demand</text>
  </threadedComment>
  <threadedComment ref="A5" dT="2023-07-18T15:01:01.18" personId="{F85998AD-BAF2-482D-9B78-D5F29D48A686}" id="{6300D2AC-01D7-4A63-84E1-6964978272E0}">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05C32517-CE82-45F1-BC56-BD271A593AEA}">
    <text>it is around 25% of his daily demand</text>
  </threadedComment>
  <threadedComment ref="A8" dT="2023-07-18T16:33:54.63" personId="{F85998AD-BAF2-482D-9B78-D5F29D48A686}" id="{7F34E2B4-AA88-429C-93BA-F818721D9905}">
    <text>Same price with the paper of Morstyn ehich I think was for a 16 kWh battery.</text>
  </threadedComment>
  <threadedComment ref="H9" dT="2023-07-18T15:25:21.90" personId="{F85998AD-BAF2-482D-9B78-D5F29D48A686}" id="{E393736F-5724-4A8E-B314-B69CD03EE02F}">
    <text>Coulb be the batt by solar edge - it is around 30% of his daily demand</text>
  </threadedComment>
  <threadedComment ref="A12" dT="2023-07-18T19:35:32.84" personId="{F85998AD-BAF2-482D-9B78-D5F29D48A686}" id="{54F61D94-8EE6-4C4B-9CF3-559DAC2029C8}">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ACB93A3F-422B-41D6-8172-18B882AFE5F7}">
    <text>The max price that can occur for a kWh to be sold in the market.</text>
  </threadedComment>
  <threadedComment ref="H16" dT="2023-07-18T15:27:11.22" personId="{F85998AD-BAF2-482D-9B78-D5F29D48A686}" id="{4F34DE76-1E04-43EB-B059-655E842DF79F}">
    <text>it is around 26.5% of his daily demand</text>
  </threadedComment>
  <threadedComment ref="A19" dT="2023-07-18T15:02:02.36" personId="{F85998AD-BAF2-482D-9B78-D5F29D48A686}" id="{17A2E184-EDE2-484B-BD80-7DF649A11339}">
    <text>The max price that can occur for a kWh to be sold in the market. In this case I put it equal with the price they would pay to buy energy from the grid.</text>
  </threadedComment>
  <threadedComment ref="H21" dT="2023-07-18T20:36:27.23" personId="{F85998AD-BAF2-482D-9B78-D5F29D48A686}" id="{756603B6-B2CD-4AFC-80B8-C622BAD73509}">
    <text>it is around 50% of his daily demand</text>
  </threadedComment>
  <threadedComment ref="H33" dT="2023-07-18T21:11:23.35" personId="{F85998AD-BAF2-482D-9B78-D5F29D48A686}" id="{AFCDA383-2E4E-4D87-8595-04FE8EE79395}">
    <text>2 battery packs of 9.7 kWh each</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7-18T15:22:54.80" personId="{F85998AD-BAF2-482D-9B78-D5F29D48A686}" id="{F44AF16A-A93F-4741-A805-59B88669858B}">
    <text>Around 20% of the prosumers own batts</text>
  </threadedComment>
  <threadedComment ref="A4" dT="2023-07-18T15:00:12.03" personId="{F85998AD-BAF2-482D-9B78-D5F29D48A686}" id="{AD559147-63B3-4C86-852D-433359C353E1}">
    <text>The price that would be offered per kWh if supply = demand</text>
  </threadedComment>
  <threadedComment ref="A5" dT="2023-07-18T15:01:01.18" personId="{F85998AD-BAF2-482D-9B78-D5F29D48A686}" id="{26DDA087-5630-444D-9BA2-F1DCC9CB1159}">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73C56265-9906-444B-A840-89647EE5B515}">
    <text>it is around 25% of his daily demand</text>
  </threadedComment>
  <threadedComment ref="H9" dT="2023-07-18T15:25:21.90" personId="{F85998AD-BAF2-482D-9B78-D5F29D48A686}" id="{028C4A6F-A5DB-49CA-B8F8-DA27A791782F}">
    <text>Coulb be the batt by solar edge - it is around 30% of his daily demand</text>
  </threadedComment>
  <threadedComment ref="A10" dT="2023-07-18T16:33:54.63" personId="{F85998AD-BAF2-482D-9B78-D5F29D48A686}" id="{3DEB72C5-3FC7-49FE-8CEF-E3AA5F4336E9}">
    <text>Same price with the paper of Morstyn ehich I think was for a 16 kWh battery.</text>
  </threadedComment>
  <threadedComment ref="A14" dT="2023-07-18T19:35:32.84" personId="{F85998AD-BAF2-482D-9B78-D5F29D48A686}" id="{3FA0673B-63AF-446F-953B-827ED844EDF7}">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6" dT="2023-07-18T15:02:02.36" personId="{F85998AD-BAF2-482D-9B78-D5F29D48A686}" id="{71493339-B7D4-421A-A62E-7AC652CCCFD6}">
    <text>The max price that can occur for a kWh to be sold in the market.</text>
  </threadedComment>
  <threadedComment ref="H16" dT="2023-07-18T15:27:11.22" personId="{F85998AD-BAF2-482D-9B78-D5F29D48A686}" id="{B79D42E0-CB97-43E4-8DB2-8DC7CCF361DF}">
    <text>it is around 26.5% of his daily demand</text>
  </threadedComment>
  <threadedComment ref="A21" dT="2023-07-18T15:02:02.36" personId="{F85998AD-BAF2-482D-9B78-D5F29D48A686}" id="{01E2FD25-F79A-453F-A403-07715319AD18}">
    <text>The max price that can occur for a kWh to be sold in the market. In this case I put it equal with the price they would pay to buy energy from the grid.</text>
  </threadedComment>
</ThreadedComments>
</file>

<file path=xl/threadedComments/threadedComment6.xml><?xml version="1.0" encoding="utf-8"?>
<ThreadedComments xmlns="http://schemas.microsoft.com/office/spreadsheetml/2018/threadedcomments" xmlns:x="http://schemas.openxmlformats.org/spreadsheetml/2006/main">
  <threadedComment ref="A4" dT="2023-07-18T15:00:12.03" personId="{F85998AD-BAF2-482D-9B78-D5F29D48A686}" id="{8851B748-6424-4EF5-9A92-44DE815064F9}">
    <text>The price that would be offered per kWh if supply = demand</text>
  </threadedComment>
  <threadedComment ref="A5" dT="2023-07-18T15:01:01.18" personId="{F85998AD-BAF2-482D-9B78-D5F29D48A686}" id="{694882F6-AEF5-4F72-9370-A9A42CFABBE0}">
    <text>The minimum price that a kWh generated by the prosumers can be sold in the market, set to be  the same with the price that the Greek DSO is offering for rooftop PV of up to 6kW</text>
  </threadedComment>
  <threadedComment ref="A8" dT="2023-07-18T16:33:54.63" personId="{F85998AD-BAF2-482D-9B78-D5F29D48A686}" id="{1CC72C7D-C682-43F9-B30B-52B6CECDBB7C}">
    <text>Same price with the paper of Morstyn ehich I think was for a 16 kWh battery.</text>
  </threadedComment>
  <threadedComment ref="A12" dT="2023-07-18T19:35:32.84" personId="{F85998AD-BAF2-482D-9B78-D5F29D48A686}" id="{90D69A8A-8200-455A-85C5-5BE26DF254DE}">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32DC7054-FE6E-4215-B6CB-94D1D28FC92F}">
    <text>The max price that can occur for a kWh to be sold in the market.</text>
  </threadedComment>
  <threadedComment ref="A19" dT="2023-07-18T15:02:02.36" personId="{F85998AD-BAF2-482D-9B78-D5F29D48A686}" id="{D5F902F5-2F4A-4522-A3EC-B565DB4148F1}">
    <text>The max price that can occur for a kWh to be sold in the market. In this case I put it equal with the price they would pay to buy energy from the grid.</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7-18T15:22:54.80" personId="{F85998AD-BAF2-482D-9B78-D5F29D48A686}" id="{6CDA9674-0603-4F98-85D9-8659C361FBD9}">
    <text>Around 20% of the prosumers own batts</text>
  </threadedComment>
  <threadedComment ref="A4" dT="2023-07-18T15:00:12.03" personId="{F85998AD-BAF2-482D-9B78-D5F29D48A686}" id="{6A643E1F-297C-4152-B0F9-F548BEB98051}">
    <text>The price that would be offered per kWh if supply = demand</text>
  </threadedComment>
  <threadedComment ref="A5" dT="2023-07-18T15:01:01.18" personId="{F85998AD-BAF2-482D-9B78-D5F29D48A686}" id="{C4755053-D2A0-447F-8982-6AC8280D7646}">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3FB4A9C2-A4BD-460F-A2AE-4E95A5CF1EB7}">
    <text>it is around 25% of his daily demand</text>
  </threadedComment>
  <threadedComment ref="A8" dT="2023-07-18T16:33:54.63" personId="{F85998AD-BAF2-482D-9B78-D5F29D48A686}" id="{B7FCFC24-4BAE-42A7-BD3D-F6CB88E22F8E}">
    <text>Same price with the paper of Morstyn ehich I think was for a 16 kWh battery.</text>
  </threadedComment>
  <threadedComment ref="H9" dT="2023-07-18T15:25:21.90" personId="{F85998AD-BAF2-482D-9B78-D5F29D48A686}" id="{BFA2A541-7B23-444B-83A0-E279E1385098}">
    <text>Coulb be the batt by solar edge - it is around 30% of his daily demand</text>
  </threadedComment>
  <threadedComment ref="A12" dT="2023-07-18T19:35:32.84" personId="{F85998AD-BAF2-482D-9B78-D5F29D48A686}" id="{5AD8D338-D038-4577-9558-D00A391B71D4}">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E1C20D3A-095C-4FEF-AEFA-4ECB70EEF4DF}">
    <text>The max price that can occur for a kWh to be sold in the market.</text>
  </threadedComment>
  <threadedComment ref="H16" dT="2023-07-18T15:27:11.22" personId="{F85998AD-BAF2-482D-9B78-D5F29D48A686}" id="{058B3B2F-A9E3-493E-9709-5E4DA3DF6575}">
    <text>it is around 26.5% of his daily demand</text>
  </threadedComment>
  <threadedComment ref="A19" dT="2023-07-18T15:02:02.36" personId="{F85998AD-BAF2-482D-9B78-D5F29D48A686}" id="{4D8914CA-532F-48F4-8768-C721B216F313}">
    <text>The max price that can occur for a kWh to be sold in the market. In this case I put it equal with the price they would pay to buy energy from the grid.</text>
  </threadedComment>
  <threadedComment ref="H21" dT="2023-07-18T20:36:27.23" personId="{F85998AD-BAF2-482D-9B78-D5F29D48A686}" id="{F075DA1B-998E-43CF-AAE1-4627BF7BD032}">
    <text>it is around 50% of his daily demand</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7-18T15:22:54.80" personId="{F85998AD-BAF2-482D-9B78-D5F29D48A686}" id="{A9A2AF68-3A21-44DD-A114-41430942B63C}">
    <text>Around 20% of the prosumers own batts</text>
  </threadedComment>
  <threadedComment ref="A4" dT="2023-07-18T15:00:12.03" personId="{F85998AD-BAF2-482D-9B78-D5F29D48A686}" id="{3775DAF3-B95F-41A7-8526-D0498B369DEE}">
    <text>The price that would be offered per kWh if supply = demand</text>
  </threadedComment>
  <threadedComment ref="A5" dT="2023-07-18T15:01:01.18" personId="{F85998AD-BAF2-482D-9B78-D5F29D48A686}" id="{88F3B8BF-63B2-432A-8277-76E5D24709B1}">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AB1F48A9-DAE3-4E3D-90C7-F948D2005249}">
    <text>it is around 25% of his daily demand</text>
  </threadedComment>
  <threadedComment ref="A8" dT="2023-07-18T16:33:54.63" personId="{F85998AD-BAF2-482D-9B78-D5F29D48A686}" id="{F8127437-3A48-46F9-A693-06E13D99B835}">
    <text>Same price with the paper of Morstyn ehich I think was for a 16 kWh battery.</text>
  </threadedComment>
  <threadedComment ref="H9" dT="2023-07-18T15:25:21.90" personId="{F85998AD-BAF2-482D-9B78-D5F29D48A686}" id="{3C7BCBEB-CA7C-4003-A1CA-3C0DEABE99AF}">
    <text>Coulb be the batt by solar edge - it is around 30% of his daily demand</text>
  </threadedComment>
  <threadedComment ref="A12" dT="2023-07-18T19:35:32.84" personId="{F85998AD-BAF2-482D-9B78-D5F29D48A686}" id="{DC956CB5-7E33-47F8-94D7-6B59B6A59996}">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87A175B6-D746-4599-9303-DA2F6EA74AAE}">
    <text>The max price that can occur for a kWh to be sold in the market.</text>
  </threadedComment>
  <threadedComment ref="H16" dT="2023-07-18T15:27:11.22" personId="{F85998AD-BAF2-482D-9B78-D5F29D48A686}" id="{205B23CE-E83D-4D66-BBD7-DC8F203BAC22}">
    <text>it is around 26.5% of his daily demand</text>
  </threadedComment>
  <threadedComment ref="A19" dT="2023-07-18T15:02:02.36" personId="{F85998AD-BAF2-482D-9B78-D5F29D48A686}" id="{B9790487-0708-4A8A-9378-8BF59DFD848C}">
    <text>The max price that can occur for a kWh to be sold in the market. In this case I put it equal with the price they would pay to buy energy from the grid.</text>
  </threadedComment>
  <threadedComment ref="H21" dT="2023-07-18T20:36:27.23" personId="{F85998AD-BAF2-482D-9B78-D5F29D48A686}" id="{9A1CB76D-A552-46A4-BD9B-72000631C609}">
    <text>it is around 50% of his daily demand</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7-18T15:22:54.80" personId="{F85998AD-BAF2-482D-9B78-D5F29D48A686}" id="{6F211453-0264-4F78-88A8-702BE2DF4989}">
    <text>Around 20% of the prosumers own batts</text>
  </threadedComment>
  <threadedComment ref="A4" dT="2023-07-18T15:00:12.03" personId="{F85998AD-BAF2-482D-9B78-D5F29D48A686}" id="{B32364BD-10B8-4E4D-8257-1BB075B21E67}">
    <text>The price that would be offered per kWh if supply = demand</text>
  </threadedComment>
  <threadedComment ref="A5" dT="2023-07-18T15:01:01.18" personId="{F85998AD-BAF2-482D-9B78-D5F29D48A686}" id="{A57DB85C-378C-4918-A3D3-8C26E75D42F6}">
    <text>The minimum price that a kWh generated by the prosumers can be sold in the market, set to be  the same with the price that the Greek DSO is offering for rooftop PV of up to 6kW</text>
  </threadedComment>
  <threadedComment ref="H5" dT="2023-07-18T15:29:14.65" personId="{F85998AD-BAF2-482D-9B78-D5F29D48A686}" id="{365BD27D-A724-4502-A555-E8A17C4C95CA}">
    <text>it is around 25% of his daily demand</text>
  </threadedComment>
  <threadedComment ref="A8" dT="2023-07-18T16:33:54.63" personId="{F85998AD-BAF2-482D-9B78-D5F29D48A686}" id="{7B5F2044-4B54-43FA-8CDF-CAA166885AFE}">
    <text>Same price with the paper of Morstyn ehich I think was for a 16 kWh battery.</text>
  </threadedComment>
  <threadedComment ref="H9" dT="2023-07-18T15:25:21.90" personId="{F85998AD-BAF2-482D-9B78-D5F29D48A686}" id="{5AB6E736-9AFC-4B7A-95D5-EC3AD70010AA}">
    <text>Coulb be the batt by solar edge - it is around 30% of his daily demand</text>
  </threadedComment>
  <threadedComment ref="A12" dT="2023-07-18T19:35:32.84" personId="{F85998AD-BAF2-482D-9B78-D5F29D48A686}" id="{0680483F-6A17-4F63-8840-8AF1B8B7ED74}">
    <text xml:space="preserve">Is the price that will be used for the first iteration of the EMA.
To find it I simulated the operation of the market for one week before and one after the 1st of January, from file "function_avePrice_Jan" and folder price_common_v2 </text>
  </threadedComment>
  <threadedComment ref="A14" dT="2023-07-18T15:02:02.36" personId="{F85998AD-BAF2-482D-9B78-D5F29D48A686}" id="{BD64E196-7ED6-474B-8C31-04EBA56AB3D4}">
    <text>The max price that can occur for a kWh to be sold in the market.</text>
  </threadedComment>
  <threadedComment ref="H16" dT="2023-07-18T15:27:11.22" personId="{F85998AD-BAF2-482D-9B78-D5F29D48A686}" id="{1E319C82-A02F-4A8F-A3EB-B0269F57E4CF}">
    <text>it is around 26.5% of his daily demand</text>
  </threadedComment>
  <threadedComment ref="A19" dT="2023-07-18T15:02:02.36" personId="{F85998AD-BAF2-482D-9B78-D5F29D48A686}" id="{BB88ADDD-3540-467F-B5FD-D4279FB01BBD}">
    <text>The max price that can occur for a kWh to be sold in the market. In this case I put it equal with the price they would pay to buy energy from the grid.</text>
  </threadedComment>
  <threadedComment ref="H21" dT="2023-07-18T20:36:27.23" personId="{F85998AD-BAF2-482D-9B78-D5F29D48A686}" id="{A433F978-4146-4640-9CCC-5F0E2184573F}">
    <text>it is around 50% of his daily demand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21.xml"/><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22.xml"/><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23.xml"/><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24.xml"/><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25.xml"/><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26.xml"/><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3" Type="http://schemas.microsoft.com/office/2017/10/relationships/threadedComment" Target="../threadedComments/threadedComment27.xml"/><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28.xml"/><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3" Type="http://schemas.microsoft.com/office/2017/10/relationships/threadedComment" Target="../threadedComments/threadedComment29.xml"/><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30.xml"/><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31.xml"/><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32.xml"/><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33.xml"/><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34.xml"/><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35.xml"/><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36.xml"/><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3" Type="http://schemas.microsoft.com/office/2017/10/relationships/threadedComment" Target="../threadedComments/threadedComment37.xml"/><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3" Type="http://schemas.microsoft.com/office/2017/10/relationships/threadedComment" Target="../threadedComments/threadedComment38.xml"/><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39.xml.rels><?xml version="1.0" encoding="UTF-8" standalone="yes"?>
<Relationships xmlns="http://schemas.openxmlformats.org/package/2006/relationships"><Relationship Id="rId3" Type="http://schemas.microsoft.com/office/2017/10/relationships/threadedComment" Target="../threadedComments/threadedComment39.xml"/><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3" Type="http://schemas.microsoft.com/office/2017/10/relationships/threadedComment" Target="../threadedComments/threadedComment40.xml"/><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3" Type="http://schemas.microsoft.com/office/2017/10/relationships/threadedComment" Target="../threadedComments/threadedComment41.xml"/><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B003-1D99-459A-A5DD-0D0F1FC54C17}">
  <dimension ref="A1:N9"/>
  <sheetViews>
    <sheetView workbookViewId="0">
      <selection activeCell="C10" sqref="C10"/>
    </sheetView>
  </sheetViews>
  <sheetFormatPr defaultRowHeight="14.5" x14ac:dyDescent="0.35"/>
  <cols>
    <col min="1" max="1" width="24.81640625" bestFit="1" customWidth="1"/>
  </cols>
  <sheetData>
    <row r="1" spans="1:14" x14ac:dyDescent="0.35">
      <c r="A1" s="7" t="s">
        <v>2</v>
      </c>
      <c r="B1" s="7"/>
      <c r="C1" s="7"/>
      <c r="D1" s="7"/>
      <c r="E1" s="7"/>
      <c r="F1" s="7"/>
      <c r="G1" s="7"/>
      <c r="H1" s="7"/>
      <c r="I1" s="7"/>
      <c r="J1" s="7"/>
      <c r="K1" s="7"/>
      <c r="L1" s="7"/>
      <c r="M1" s="7"/>
      <c r="N1" s="7"/>
    </row>
    <row r="3" spans="1:14" x14ac:dyDescent="0.35">
      <c r="A3" t="s">
        <v>0</v>
      </c>
      <c r="B3">
        <v>10</v>
      </c>
      <c r="C3">
        <v>15</v>
      </c>
      <c r="D3">
        <f>B3+10</f>
        <v>20</v>
      </c>
      <c r="E3">
        <f t="shared" ref="E3:L3" si="0">D3+10</f>
        <v>30</v>
      </c>
      <c r="F3">
        <f t="shared" si="0"/>
        <v>40</v>
      </c>
      <c r="G3">
        <f t="shared" si="0"/>
        <v>50</v>
      </c>
      <c r="H3">
        <f t="shared" si="0"/>
        <v>60</v>
      </c>
      <c r="I3">
        <f t="shared" si="0"/>
        <v>70</v>
      </c>
      <c r="J3">
        <f t="shared" si="0"/>
        <v>80</v>
      </c>
      <c r="K3">
        <f t="shared" si="0"/>
        <v>90</v>
      </c>
      <c r="L3">
        <f t="shared" si="0"/>
        <v>100</v>
      </c>
    </row>
    <row r="4" spans="1:14" x14ac:dyDescent="0.35">
      <c r="A4" t="s">
        <v>1</v>
      </c>
      <c r="B4">
        <f>99-B3</f>
        <v>89</v>
      </c>
      <c r="C4">
        <f>99-C3</f>
        <v>84</v>
      </c>
      <c r="D4">
        <f t="shared" ref="D4:L4" si="1">99-D3</f>
        <v>79</v>
      </c>
      <c r="E4">
        <f t="shared" si="1"/>
        <v>69</v>
      </c>
      <c r="F4">
        <f t="shared" si="1"/>
        <v>59</v>
      </c>
      <c r="G4">
        <f t="shared" si="1"/>
        <v>49</v>
      </c>
      <c r="H4">
        <f t="shared" si="1"/>
        <v>39</v>
      </c>
      <c r="I4">
        <f t="shared" si="1"/>
        <v>29</v>
      </c>
      <c r="J4">
        <f t="shared" si="1"/>
        <v>19</v>
      </c>
      <c r="K4">
        <f t="shared" si="1"/>
        <v>9</v>
      </c>
      <c r="L4">
        <f t="shared" si="1"/>
        <v>-1</v>
      </c>
    </row>
    <row r="5" spans="1:14" x14ac:dyDescent="0.35">
      <c r="A5" t="s">
        <v>3</v>
      </c>
      <c r="B5">
        <v>0.35</v>
      </c>
      <c r="C5">
        <v>17766</v>
      </c>
      <c r="D5">
        <v>0.1</v>
      </c>
      <c r="E5">
        <v>8.7959999999999997E-2</v>
      </c>
      <c r="F5">
        <v>8.6999999999999994E-2</v>
      </c>
      <c r="G5">
        <v>8.6999999999999994E-2</v>
      </c>
      <c r="H5">
        <v>8.6999999999999994E-2</v>
      </c>
      <c r="I5">
        <v>8.6999999999999994E-2</v>
      </c>
      <c r="J5">
        <v>8.6999999999999994E-2</v>
      </c>
      <c r="K5">
        <v>8.6999999999999994E-2</v>
      </c>
      <c r="L5" s="1"/>
    </row>
    <row r="6" spans="1:14" x14ac:dyDescent="0.35">
      <c r="A6" t="s">
        <v>3</v>
      </c>
      <c r="B6">
        <v>0.13092999999999999</v>
      </c>
      <c r="D6">
        <v>9.1730000000000006E-2</v>
      </c>
      <c r="E6">
        <v>8.9569999999999997E-2</v>
      </c>
      <c r="F6">
        <v>8.6999999999999994E-2</v>
      </c>
      <c r="G6">
        <v>8.6999999999999994E-2</v>
      </c>
      <c r="H6">
        <v>8.6999999999999994E-2</v>
      </c>
      <c r="I6">
        <v>8.6999999999999994E-2</v>
      </c>
      <c r="J6">
        <v>8.6999999999999994E-2</v>
      </c>
      <c r="K6">
        <v>8.6999999999999994E-2</v>
      </c>
      <c r="L6" s="1"/>
    </row>
    <row r="7" spans="1:14" x14ac:dyDescent="0.35">
      <c r="C7" t="s">
        <v>4</v>
      </c>
      <c r="E7" t="s">
        <v>4</v>
      </c>
    </row>
    <row r="9" spans="1:14" x14ac:dyDescent="0.35">
      <c r="D9" t="s">
        <v>4</v>
      </c>
    </row>
  </sheetData>
  <mergeCells count="1">
    <mergeCell ref="A1:N1"/>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11AF7-4604-41FF-9EB9-B50780C4E13E}">
  <dimension ref="A1:H26"/>
  <sheetViews>
    <sheetView topLeftCell="A4"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28.453125" style="2" bestFit="1" customWidth="1"/>
  </cols>
  <sheetData>
    <row r="1" spans="1:8" x14ac:dyDescent="0.35">
      <c r="A1" s="4" t="s">
        <v>0</v>
      </c>
      <c r="B1" s="2">
        <v>25</v>
      </c>
      <c r="D1" s="5" t="s">
        <v>8</v>
      </c>
      <c r="E1" s="5" t="s">
        <v>10</v>
      </c>
      <c r="F1" s="5" t="s">
        <v>9</v>
      </c>
      <c r="G1" s="5" t="s">
        <v>11</v>
      </c>
      <c r="H1" s="5" t="s">
        <v>13</v>
      </c>
    </row>
    <row r="2" spans="1:8" x14ac:dyDescent="0.35">
      <c r="A2" s="4" t="s">
        <v>1</v>
      </c>
      <c r="B2" s="2">
        <f>99-B1</f>
        <v>74</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26"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D7" s="2">
        <f t="shared" si="0"/>
        <v>6</v>
      </c>
      <c r="E7" s="2">
        <v>6.11</v>
      </c>
      <c r="F7" s="2">
        <v>2</v>
      </c>
      <c r="G7" s="2">
        <v>5</v>
      </c>
      <c r="H7" s="2" t="s">
        <v>12</v>
      </c>
    </row>
    <row r="8" spans="1:8" x14ac:dyDescent="0.35">
      <c r="A8" s="3" t="s">
        <v>17</v>
      </c>
      <c r="B8" s="2">
        <v>4.2000000000000003E-2</v>
      </c>
      <c r="D8" s="2">
        <f t="shared" si="0"/>
        <v>7</v>
      </c>
      <c r="E8" s="2">
        <v>6.96</v>
      </c>
      <c r="F8" s="2">
        <v>2</v>
      </c>
      <c r="G8" s="2">
        <v>5</v>
      </c>
      <c r="H8" s="2" t="s">
        <v>12</v>
      </c>
    </row>
    <row r="9" spans="1:8" x14ac:dyDescent="0.35">
      <c r="A9" s="2" t="s">
        <v>18</v>
      </c>
      <c r="B9" s="6">
        <v>9.4999999999999998E-3</v>
      </c>
      <c r="D9" s="2">
        <f t="shared" si="0"/>
        <v>8</v>
      </c>
      <c r="E9" s="2">
        <v>31.2</v>
      </c>
      <c r="F9" s="2">
        <v>10</v>
      </c>
      <c r="G9" s="2">
        <v>25</v>
      </c>
      <c r="H9" s="2" t="s">
        <v>12</v>
      </c>
    </row>
    <row r="10" spans="1:8" x14ac:dyDescent="0.35">
      <c r="A10" s="2" t="s">
        <v>19</v>
      </c>
      <c r="B10" s="6">
        <v>8.9999999999999993E-3</v>
      </c>
      <c r="D10" s="2">
        <f t="shared" si="0"/>
        <v>9</v>
      </c>
      <c r="E10" s="2">
        <v>13.8</v>
      </c>
      <c r="F10" s="2">
        <v>4</v>
      </c>
      <c r="G10" s="2">
        <v>10</v>
      </c>
      <c r="H10" s="2" t="s">
        <v>12</v>
      </c>
    </row>
    <row r="11" spans="1:8" x14ac:dyDescent="0.35">
      <c r="D11" s="2">
        <f t="shared" si="0"/>
        <v>10</v>
      </c>
      <c r="E11" s="2">
        <v>1.38</v>
      </c>
      <c r="F11" s="2">
        <v>2</v>
      </c>
      <c r="G11" s="2">
        <v>5</v>
      </c>
      <c r="H11" s="2" t="s">
        <v>12</v>
      </c>
    </row>
    <row r="12" spans="1:8" x14ac:dyDescent="0.35">
      <c r="A12" s="2" t="s">
        <v>20</v>
      </c>
      <c r="B12" s="2" t="s">
        <v>21</v>
      </c>
      <c r="D12" s="2">
        <f t="shared" si="0"/>
        <v>11</v>
      </c>
      <c r="E12" s="2">
        <v>1.31</v>
      </c>
      <c r="F12" s="2">
        <v>2</v>
      </c>
      <c r="G12" s="2">
        <v>5</v>
      </c>
      <c r="H12" s="2" t="s">
        <v>12</v>
      </c>
    </row>
    <row r="13" spans="1:8" x14ac:dyDescent="0.35">
      <c r="D13" s="2">
        <f t="shared" si="0"/>
        <v>12</v>
      </c>
      <c r="E13" s="2">
        <v>1.55</v>
      </c>
      <c r="F13" s="2">
        <v>2</v>
      </c>
      <c r="G13" s="2">
        <v>5</v>
      </c>
      <c r="H13" s="2" t="s">
        <v>12</v>
      </c>
    </row>
    <row r="14" spans="1:8" x14ac:dyDescent="0.35">
      <c r="A14" s="4" t="s">
        <v>7</v>
      </c>
      <c r="B14" s="2">
        <v>0.5</v>
      </c>
      <c r="D14" s="2">
        <f t="shared" si="0"/>
        <v>13</v>
      </c>
      <c r="E14" s="2">
        <v>25.86</v>
      </c>
      <c r="F14" s="2">
        <v>6</v>
      </c>
      <c r="G14" s="2">
        <v>15</v>
      </c>
      <c r="H14" s="2" t="s">
        <v>12</v>
      </c>
    </row>
    <row r="15" spans="1:8" x14ac:dyDescent="0.35">
      <c r="A15" s="2" t="s">
        <v>22</v>
      </c>
      <c r="B15" s="2" t="s">
        <v>23</v>
      </c>
      <c r="D15" s="2">
        <f t="shared" si="0"/>
        <v>14</v>
      </c>
      <c r="E15" s="2">
        <v>8.4600000000000009</v>
      </c>
      <c r="F15" s="2">
        <v>2</v>
      </c>
      <c r="G15" s="2">
        <v>5</v>
      </c>
      <c r="H15" s="2" t="s">
        <v>12</v>
      </c>
    </row>
    <row r="16" spans="1:8" x14ac:dyDescent="0.35">
      <c r="A16" s="2" t="s">
        <v>24</v>
      </c>
      <c r="B16" s="2">
        <v>9.5399999999999991</v>
      </c>
      <c r="D16" s="2">
        <f t="shared" si="0"/>
        <v>15</v>
      </c>
      <c r="E16" s="2">
        <v>12.44</v>
      </c>
      <c r="F16" s="2">
        <v>4</v>
      </c>
      <c r="G16" s="2">
        <v>10</v>
      </c>
      <c r="H16" s="2" t="s">
        <v>12</v>
      </c>
    </row>
    <row r="17" spans="1:8" x14ac:dyDescent="0.35">
      <c r="A17" s="2" t="s">
        <v>26</v>
      </c>
      <c r="B17" s="2">
        <v>0.1338</v>
      </c>
      <c r="D17" s="2">
        <f t="shared" si="0"/>
        <v>16</v>
      </c>
      <c r="E17" s="2">
        <v>14.98</v>
      </c>
      <c r="F17" s="2">
        <v>4</v>
      </c>
      <c r="G17" s="2">
        <v>10</v>
      </c>
      <c r="H17" s="2" t="s">
        <v>12</v>
      </c>
    </row>
    <row r="18" spans="1:8" x14ac:dyDescent="0.35">
      <c r="D18" s="2">
        <f t="shared" si="0"/>
        <v>17</v>
      </c>
      <c r="E18" s="2">
        <v>9.18</v>
      </c>
      <c r="F18" s="2">
        <v>2</v>
      </c>
      <c r="G18" s="2">
        <v>5</v>
      </c>
      <c r="H18" s="2" t="s">
        <v>12</v>
      </c>
    </row>
    <row r="19" spans="1:8" x14ac:dyDescent="0.35">
      <c r="A19" s="4" t="s">
        <v>7</v>
      </c>
      <c r="B19" s="2">
        <v>0.155</v>
      </c>
      <c r="D19" s="2">
        <f t="shared" si="0"/>
        <v>18</v>
      </c>
      <c r="E19" s="2">
        <v>15</v>
      </c>
      <c r="F19" s="2">
        <v>4</v>
      </c>
      <c r="G19" s="2">
        <v>10</v>
      </c>
      <c r="H19" s="2" t="s">
        <v>12</v>
      </c>
    </row>
    <row r="20" spans="1:8" x14ac:dyDescent="0.35">
      <c r="A20" s="2" t="s">
        <v>22</v>
      </c>
      <c r="D20" s="2">
        <f t="shared" si="0"/>
        <v>19</v>
      </c>
      <c r="E20" s="2">
        <v>17.399999999999999</v>
      </c>
      <c r="F20" s="2">
        <v>4</v>
      </c>
      <c r="G20" s="2">
        <v>10</v>
      </c>
      <c r="H20" s="2" t="s">
        <v>12</v>
      </c>
    </row>
    <row r="21" spans="1:8" x14ac:dyDescent="0.35">
      <c r="A21" s="2" t="s">
        <v>24</v>
      </c>
      <c r="D21" s="2">
        <f t="shared" si="0"/>
        <v>20</v>
      </c>
      <c r="E21" s="2">
        <v>27.6</v>
      </c>
      <c r="F21" s="2">
        <v>10</v>
      </c>
      <c r="G21" s="2">
        <v>25</v>
      </c>
      <c r="H21" s="2" t="s">
        <v>12</v>
      </c>
    </row>
    <row r="22" spans="1:8" x14ac:dyDescent="0.35">
      <c r="A22" s="2" t="s">
        <v>26</v>
      </c>
      <c r="B22" s="2">
        <v>9.5699999999999993E-2</v>
      </c>
      <c r="D22" s="2">
        <f t="shared" si="0"/>
        <v>21</v>
      </c>
      <c r="E22" s="2">
        <v>4.3</v>
      </c>
      <c r="F22" s="2">
        <v>2</v>
      </c>
      <c r="G22" s="2">
        <v>5</v>
      </c>
      <c r="H22" s="2" t="s">
        <v>12</v>
      </c>
    </row>
    <row r="23" spans="1:8" x14ac:dyDescent="0.35">
      <c r="D23" s="2">
        <f t="shared" si="0"/>
        <v>22</v>
      </c>
      <c r="E23" s="2">
        <v>11.2</v>
      </c>
      <c r="F23" s="2">
        <v>4</v>
      </c>
      <c r="G23" s="2">
        <v>10</v>
      </c>
      <c r="H23" s="2" t="s">
        <v>12</v>
      </c>
    </row>
    <row r="24" spans="1:8" x14ac:dyDescent="0.35">
      <c r="D24" s="2">
        <f t="shared" si="0"/>
        <v>23</v>
      </c>
      <c r="E24" s="2">
        <v>7.97</v>
      </c>
      <c r="F24" s="2">
        <v>2</v>
      </c>
      <c r="G24" s="2">
        <v>5</v>
      </c>
      <c r="H24" s="2" t="s">
        <v>12</v>
      </c>
    </row>
    <row r="25" spans="1:8" x14ac:dyDescent="0.35">
      <c r="D25" s="2">
        <f t="shared" si="0"/>
        <v>24</v>
      </c>
      <c r="E25" s="2">
        <v>12.05</v>
      </c>
      <c r="F25" s="2">
        <v>4</v>
      </c>
      <c r="G25" s="2">
        <v>10</v>
      </c>
      <c r="H25" s="2" t="s">
        <v>12</v>
      </c>
    </row>
    <row r="26" spans="1:8" x14ac:dyDescent="0.35">
      <c r="D26" s="2">
        <f t="shared" si="0"/>
        <v>25</v>
      </c>
      <c r="E26" s="2">
        <v>9.5399999999999991</v>
      </c>
      <c r="F26" s="2">
        <v>2</v>
      </c>
      <c r="G26" s="2">
        <v>5</v>
      </c>
      <c r="H26" s="2" t="s">
        <v>12</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081EC-5675-43B7-9272-41EC97747A21}">
  <dimension ref="A1:I26"/>
  <sheetViews>
    <sheetView topLeftCell="A4"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25</v>
      </c>
      <c r="D1" s="5" t="s">
        <v>8</v>
      </c>
      <c r="E1" s="5" t="s">
        <v>10</v>
      </c>
      <c r="F1" s="5" t="s">
        <v>9</v>
      </c>
      <c r="G1" s="5" t="s">
        <v>11</v>
      </c>
      <c r="H1" s="5" t="s">
        <v>14</v>
      </c>
      <c r="I1">
        <f>0.2*25</f>
        <v>5</v>
      </c>
    </row>
    <row r="2" spans="1:9" x14ac:dyDescent="0.35">
      <c r="A2" s="4" t="s">
        <v>1</v>
      </c>
      <c r="B2" s="2">
        <f>99-B1</f>
        <v>74</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2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26"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I14">
        <f t="shared" si="2"/>
        <v>0</v>
      </c>
    </row>
    <row r="15" spans="1:9" x14ac:dyDescent="0.35">
      <c r="A15" s="2" t="s">
        <v>22</v>
      </c>
      <c r="B15" s="2" t="s">
        <v>23</v>
      </c>
      <c r="D15" s="2">
        <f t="shared" si="1"/>
        <v>14</v>
      </c>
      <c r="E15" s="2">
        <v>8.4600000000000009</v>
      </c>
      <c r="F15" s="2">
        <v>2</v>
      </c>
      <c r="G15" s="2">
        <v>5</v>
      </c>
      <c r="I15">
        <f t="shared" si="2"/>
        <v>0</v>
      </c>
    </row>
    <row r="16" spans="1:9" x14ac:dyDescent="0.35">
      <c r="A16" s="2" t="s">
        <v>24</v>
      </c>
      <c r="B16" s="2">
        <v>9.57</v>
      </c>
      <c r="D16" s="2">
        <f t="shared" si="1"/>
        <v>15</v>
      </c>
      <c r="E16" s="2">
        <v>12.44</v>
      </c>
      <c r="F16" s="2">
        <v>4</v>
      </c>
      <c r="G16" s="2">
        <v>10</v>
      </c>
      <c r="H16" s="2">
        <v>3.3</v>
      </c>
      <c r="I16">
        <f t="shared" si="2"/>
        <v>0.26527331189710612</v>
      </c>
    </row>
    <row r="17" spans="1:9" x14ac:dyDescent="0.35">
      <c r="A17" s="2" t="s">
        <v>26</v>
      </c>
      <c r="B17" s="2">
        <v>0.2243</v>
      </c>
      <c r="D17" s="2">
        <f t="shared" si="1"/>
        <v>16</v>
      </c>
      <c r="E17" s="2">
        <v>14.98</v>
      </c>
      <c r="F17" s="2">
        <v>4</v>
      </c>
      <c r="G17" s="2">
        <v>10</v>
      </c>
      <c r="I17">
        <f t="shared" si="2"/>
        <v>0</v>
      </c>
    </row>
    <row r="18" spans="1:9" x14ac:dyDescent="0.35">
      <c r="D18" s="2">
        <f t="shared" si="1"/>
        <v>17</v>
      </c>
      <c r="E18" s="2">
        <v>9.18</v>
      </c>
      <c r="F18" s="2">
        <v>2</v>
      </c>
      <c r="G18" s="2">
        <v>5</v>
      </c>
      <c r="I18">
        <f t="shared" si="2"/>
        <v>0</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0.11210000000000001</v>
      </c>
      <c r="D22" s="2">
        <f t="shared" si="1"/>
        <v>21</v>
      </c>
      <c r="E22" s="2">
        <v>4.3</v>
      </c>
      <c r="F22" s="2">
        <v>2</v>
      </c>
      <c r="G22" s="2">
        <v>5</v>
      </c>
      <c r="I22">
        <f t="shared" si="2"/>
        <v>0</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B92A8-9A5F-4CB6-9FB3-EFBB940BC096}">
  <dimension ref="A1:I26"/>
  <sheetViews>
    <sheetView topLeftCell="A7" zoomScale="90" zoomScaleNormal="90" workbookViewId="0">
      <selection activeCell="A24" sqref="A24"/>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25</v>
      </c>
      <c r="D1" s="5" t="s">
        <v>8</v>
      </c>
      <c r="E1" s="5" t="s">
        <v>10</v>
      </c>
      <c r="F1" s="5" t="s">
        <v>9</v>
      </c>
      <c r="G1" s="5" t="s">
        <v>11</v>
      </c>
      <c r="H1" s="5" t="s">
        <v>15</v>
      </c>
      <c r="I1">
        <f>0.4*25</f>
        <v>10</v>
      </c>
    </row>
    <row r="2" spans="1:9" x14ac:dyDescent="0.35">
      <c r="A2" s="4" t="s">
        <v>1</v>
      </c>
      <c r="B2" s="2">
        <f>99-B1</f>
        <v>74</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2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2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23</v>
      </c>
      <c r="D15" s="2">
        <f t="shared" si="1"/>
        <v>14</v>
      </c>
      <c r="E15" s="2">
        <v>8.4600000000000009</v>
      </c>
      <c r="F15" s="2">
        <v>2</v>
      </c>
      <c r="G15" s="2">
        <v>5</v>
      </c>
      <c r="I15">
        <f t="shared" si="2"/>
        <v>0</v>
      </c>
    </row>
    <row r="16" spans="1:9" x14ac:dyDescent="0.35">
      <c r="A16" s="2" t="s">
        <v>24</v>
      </c>
      <c r="B16" s="2">
        <v>9.5500000000000007</v>
      </c>
      <c r="D16" s="2">
        <f t="shared" si="1"/>
        <v>15</v>
      </c>
      <c r="E16" s="2">
        <v>12.44</v>
      </c>
      <c r="F16" s="2">
        <v>4</v>
      </c>
      <c r="G16" s="2">
        <v>10</v>
      </c>
      <c r="H16" s="2">
        <v>3.3</v>
      </c>
      <c r="I16">
        <f t="shared" si="2"/>
        <v>0.26527331189710612</v>
      </c>
    </row>
    <row r="17" spans="1:9" x14ac:dyDescent="0.35">
      <c r="A17" s="2" t="s">
        <v>26</v>
      </c>
      <c r="B17" s="2">
        <v>0.1986</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0.1079</v>
      </c>
      <c r="D22" s="2">
        <f t="shared" si="1"/>
        <v>21</v>
      </c>
      <c r="E22" s="2">
        <v>4.3</v>
      </c>
      <c r="F22" s="2">
        <v>2</v>
      </c>
      <c r="G22" s="2">
        <v>5</v>
      </c>
      <c r="H22" s="2">
        <v>1.2</v>
      </c>
      <c r="I22">
        <f t="shared" ref="I22:I26" si="3">H22/E22</f>
        <v>0.27906976744186046</v>
      </c>
    </row>
    <row r="23" spans="1:9" x14ac:dyDescent="0.35">
      <c r="D23" s="2">
        <f t="shared" si="1"/>
        <v>22</v>
      </c>
      <c r="E23" s="2">
        <v>11.2</v>
      </c>
      <c r="F23" s="2">
        <v>4</v>
      </c>
      <c r="G23" s="2">
        <v>10</v>
      </c>
      <c r="I23">
        <f t="shared" si="3"/>
        <v>0</v>
      </c>
    </row>
    <row r="24" spans="1:9" x14ac:dyDescent="0.35">
      <c r="D24" s="2">
        <f t="shared" si="1"/>
        <v>23</v>
      </c>
      <c r="E24" s="2">
        <v>7.97</v>
      </c>
      <c r="F24" s="2">
        <v>2</v>
      </c>
      <c r="G24" s="2">
        <v>5</v>
      </c>
      <c r="H24" s="2">
        <v>2</v>
      </c>
      <c r="I24">
        <f t="shared" si="3"/>
        <v>0.25094102885821834</v>
      </c>
    </row>
    <row r="25" spans="1:9" x14ac:dyDescent="0.35">
      <c r="D25" s="2">
        <f t="shared" si="1"/>
        <v>24</v>
      </c>
      <c r="E25" s="2">
        <v>12.05</v>
      </c>
      <c r="F25" s="2">
        <v>4</v>
      </c>
      <c r="G25" s="2">
        <v>10</v>
      </c>
      <c r="I25">
        <f t="shared" si="3"/>
        <v>0</v>
      </c>
    </row>
    <row r="26" spans="1:9" x14ac:dyDescent="0.35">
      <c r="D26" s="2">
        <f t="shared" si="1"/>
        <v>25</v>
      </c>
      <c r="E26" s="2">
        <v>9.5399999999999991</v>
      </c>
      <c r="F26" s="2">
        <v>2</v>
      </c>
      <c r="G26" s="2">
        <v>5</v>
      </c>
      <c r="I26">
        <f t="shared" si="3"/>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A160-092A-47AD-A027-506B2A52E003}">
  <dimension ref="A1:I26"/>
  <sheetViews>
    <sheetView topLeftCell="A4" zoomScale="90" zoomScaleNormal="90" workbookViewId="0">
      <selection activeCell="C19" sqref="C19"/>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25</v>
      </c>
      <c r="D1" s="5" t="s">
        <v>8</v>
      </c>
      <c r="E1" s="5" t="s">
        <v>10</v>
      </c>
      <c r="F1" s="5" t="s">
        <v>9</v>
      </c>
      <c r="G1" s="5" t="s">
        <v>11</v>
      </c>
      <c r="H1" s="5" t="s">
        <v>16</v>
      </c>
      <c r="I1">
        <f>0.6*25</f>
        <v>15</v>
      </c>
    </row>
    <row r="2" spans="1:9" x14ac:dyDescent="0.35">
      <c r="A2" s="4" t="s">
        <v>1</v>
      </c>
      <c r="B2" s="2">
        <f>99-B1</f>
        <v>74</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2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H10" s="2">
        <v>6</v>
      </c>
      <c r="I10">
        <f t="shared" ref="I10:I21" si="2">H10/E10</f>
        <v>0.43478260869565216</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23</v>
      </c>
      <c r="D15" s="2">
        <f t="shared" si="1"/>
        <v>14</v>
      </c>
      <c r="E15" s="2">
        <v>8.4600000000000009</v>
      </c>
      <c r="F15" s="2">
        <v>2</v>
      </c>
      <c r="G15" s="2">
        <v>5</v>
      </c>
      <c r="H15" s="2">
        <v>2</v>
      </c>
      <c r="I15">
        <f t="shared" si="2"/>
        <v>0.23640661938534277</v>
      </c>
    </row>
    <row r="16" spans="1:9" x14ac:dyDescent="0.35">
      <c r="A16" s="2" t="s">
        <v>24</v>
      </c>
      <c r="B16" s="2">
        <v>9.61</v>
      </c>
      <c r="D16" s="2">
        <f t="shared" si="1"/>
        <v>15</v>
      </c>
      <c r="E16" s="2">
        <v>12.44</v>
      </c>
      <c r="F16" s="2">
        <v>4</v>
      </c>
      <c r="G16" s="2">
        <v>10</v>
      </c>
      <c r="H16" s="2">
        <v>3.3</v>
      </c>
      <c r="I16">
        <f t="shared" si="2"/>
        <v>0.26527331189710612</v>
      </c>
    </row>
    <row r="17" spans="1:9" x14ac:dyDescent="0.35">
      <c r="A17" s="2" t="s">
        <v>26</v>
      </c>
      <c r="B17" s="2">
        <v>0.17030000000000001</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H19" s="2">
        <v>6</v>
      </c>
      <c r="I19">
        <f t="shared" si="2"/>
        <v>0.4</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0.10290000000000001</v>
      </c>
      <c r="D22" s="2">
        <f t="shared" si="1"/>
        <v>21</v>
      </c>
      <c r="E22" s="2">
        <v>4.3</v>
      </c>
      <c r="F22" s="2">
        <v>2</v>
      </c>
      <c r="G22" s="2">
        <v>5</v>
      </c>
      <c r="H22" s="2">
        <v>1.2</v>
      </c>
      <c r="I22">
        <f t="shared" ref="I22:I26" si="3">H22/E22</f>
        <v>0.27906976744186046</v>
      </c>
    </row>
    <row r="23" spans="1:9" x14ac:dyDescent="0.35">
      <c r="D23" s="2">
        <f t="shared" si="1"/>
        <v>22</v>
      </c>
      <c r="E23" s="2">
        <v>11.2</v>
      </c>
      <c r="F23" s="2">
        <v>4</v>
      </c>
      <c r="G23" s="2">
        <v>10</v>
      </c>
      <c r="I23">
        <f t="shared" si="3"/>
        <v>0</v>
      </c>
    </row>
    <row r="24" spans="1:9" x14ac:dyDescent="0.35">
      <c r="D24" s="2">
        <f t="shared" si="1"/>
        <v>23</v>
      </c>
      <c r="E24" s="2">
        <v>7.97</v>
      </c>
      <c r="F24" s="2">
        <v>2</v>
      </c>
      <c r="G24" s="2">
        <v>5</v>
      </c>
      <c r="H24" s="2">
        <v>2</v>
      </c>
      <c r="I24">
        <f t="shared" si="3"/>
        <v>0.25094102885821834</v>
      </c>
    </row>
    <row r="25" spans="1:9" x14ac:dyDescent="0.35">
      <c r="D25" s="2">
        <f t="shared" si="1"/>
        <v>24</v>
      </c>
      <c r="E25" s="2">
        <v>12.05</v>
      </c>
      <c r="F25" s="2">
        <v>4</v>
      </c>
      <c r="G25" s="2">
        <v>10</v>
      </c>
      <c r="H25" s="2">
        <v>3.3</v>
      </c>
      <c r="I25">
        <f t="shared" si="3"/>
        <v>0.2738589211618257</v>
      </c>
    </row>
    <row r="26" spans="1:9" x14ac:dyDescent="0.35">
      <c r="D26" s="2">
        <f t="shared" si="1"/>
        <v>25</v>
      </c>
      <c r="E26" s="2">
        <v>9.5399999999999991</v>
      </c>
      <c r="F26" s="2">
        <v>2</v>
      </c>
      <c r="G26" s="2">
        <v>5</v>
      </c>
      <c r="I26">
        <f t="shared" si="3"/>
        <v>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12EB-03D3-45CC-8A98-015503396F78}">
  <dimension ref="A1:H31"/>
  <sheetViews>
    <sheetView topLeftCell="A4" zoomScale="90" zoomScaleNormal="90" workbookViewId="0">
      <selection activeCell="A24" sqref="A24"/>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28.453125" style="2" bestFit="1" customWidth="1"/>
  </cols>
  <sheetData>
    <row r="1" spans="1:8" x14ac:dyDescent="0.35">
      <c r="A1" s="4" t="s">
        <v>0</v>
      </c>
      <c r="B1" s="2">
        <v>30</v>
      </c>
      <c r="D1" s="5" t="s">
        <v>8</v>
      </c>
      <c r="E1" s="5" t="s">
        <v>10</v>
      </c>
      <c r="F1" s="5" t="s">
        <v>9</v>
      </c>
      <c r="G1" s="5" t="s">
        <v>11</v>
      </c>
      <c r="H1" s="5" t="s">
        <v>13</v>
      </c>
    </row>
    <row r="2" spans="1:8" x14ac:dyDescent="0.35">
      <c r="A2" s="4" t="s">
        <v>1</v>
      </c>
      <c r="B2" s="2">
        <f>99-B1</f>
        <v>69</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31"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D7" s="2">
        <f t="shared" si="0"/>
        <v>6</v>
      </c>
      <c r="E7" s="2">
        <v>6.11</v>
      </c>
      <c r="F7" s="2">
        <v>2</v>
      </c>
      <c r="G7" s="2">
        <v>5</v>
      </c>
      <c r="H7" s="2" t="s">
        <v>12</v>
      </c>
    </row>
    <row r="8" spans="1:8" x14ac:dyDescent="0.35">
      <c r="A8" s="3" t="s">
        <v>17</v>
      </c>
      <c r="B8" s="2">
        <v>4.2000000000000003E-2</v>
      </c>
      <c r="D8" s="2">
        <f t="shared" si="0"/>
        <v>7</v>
      </c>
      <c r="E8" s="2">
        <v>6.96</v>
      </c>
      <c r="F8" s="2">
        <v>2</v>
      </c>
      <c r="G8" s="2">
        <v>5</v>
      </c>
      <c r="H8" s="2" t="s">
        <v>12</v>
      </c>
    </row>
    <row r="9" spans="1:8" x14ac:dyDescent="0.35">
      <c r="A9" s="2" t="s">
        <v>18</v>
      </c>
      <c r="B9" s="6">
        <v>9.4999999999999998E-3</v>
      </c>
      <c r="D9" s="2">
        <f t="shared" si="0"/>
        <v>8</v>
      </c>
      <c r="E9" s="2">
        <v>31.2</v>
      </c>
      <c r="F9" s="2">
        <v>10</v>
      </c>
      <c r="G9" s="2">
        <v>25</v>
      </c>
      <c r="H9" s="2" t="s">
        <v>12</v>
      </c>
    </row>
    <row r="10" spans="1:8" x14ac:dyDescent="0.35">
      <c r="A10" s="2" t="s">
        <v>19</v>
      </c>
      <c r="B10" s="6">
        <v>8.9999999999999993E-3</v>
      </c>
      <c r="D10" s="2">
        <f t="shared" si="0"/>
        <v>9</v>
      </c>
      <c r="E10" s="2">
        <v>13.8</v>
      </c>
      <c r="F10" s="2">
        <v>4</v>
      </c>
      <c r="G10" s="2">
        <v>10</v>
      </c>
      <c r="H10" s="2" t="s">
        <v>12</v>
      </c>
    </row>
    <row r="11" spans="1:8" x14ac:dyDescent="0.35">
      <c r="D11" s="2">
        <f t="shared" si="0"/>
        <v>10</v>
      </c>
      <c r="E11" s="2">
        <v>1.38</v>
      </c>
      <c r="F11" s="2">
        <v>2</v>
      </c>
      <c r="G11" s="2">
        <v>5</v>
      </c>
      <c r="H11" s="2" t="s">
        <v>12</v>
      </c>
    </row>
    <row r="12" spans="1:8" x14ac:dyDescent="0.35">
      <c r="A12" s="2" t="s">
        <v>20</v>
      </c>
      <c r="B12" s="2" t="s">
        <v>21</v>
      </c>
      <c r="D12" s="2">
        <f t="shared" si="0"/>
        <v>11</v>
      </c>
      <c r="E12" s="2">
        <v>1.31</v>
      </c>
      <c r="F12" s="2">
        <v>2</v>
      </c>
      <c r="G12" s="2">
        <v>5</v>
      </c>
      <c r="H12" s="2" t="s">
        <v>12</v>
      </c>
    </row>
    <row r="13" spans="1:8" x14ac:dyDescent="0.35">
      <c r="D13" s="2">
        <f t="shared" si="0"/>
        <v>12</v>
      </c>
      <c r="E13" s="2">
        <v>1.55</v>
      </c>
      <c r="F13" s="2">
        <v>2</v>
      </c>
      <c r="G13" s="2">
        <v>5</v>
      </c>
      <c r="H13" s="2" t="s">
        <v>12</v>
      </c>
    </row>
    <row r="14" spans="1:8" x14ac:dyDescent="0.35">
      <c r="A14" s="4" t="s">
        <v>7</v>
      </c>
      <c r="B14" s="2">
        <v>0.5</v>
      </c>
      <c r="D14" s="2">
        <f t="shared" si="0"/>
        <v>13</v>
      </c>
      <c r="E14" s="2">
        <v>25.86</v>
      </c>
      <c r="F14" s="2">
        <v>6</v>
      </c>
      <c r="G14" s="2">
        <v>15</v>
      </c>
      <c r="H14" s="2" t="s">
        <v>12</v>
      </c>
    </row>
    <row r="15" spans="1:8" x14ac:dyDescent="0.35">
      <c r="A15" s="2" t="s">
        <v>22</v>
      </c>
      <c r="B15" s="2" t="s">
        <v>23</v>
      </c>
      <c r="D15" s="2">
        <f t="shared" si="0"/>
        <v>14</v>
      </c>
      <c r="E15" s="2">
        <v>8.4600000000000009</v>
      </c>
      <c r="F15" s="2">
        <v>2</v>
      </c>
      <c r="G15" s="2">
        <v>5</v>
      </c>
      <c r="H15" s="2" t="s">
        <v>12</v>
      </c>
    </row>
    <row r="16" spans="1:8" x14ac:dyDescent="0.35">
      <c r="A16" s="2" t="s">
        <v>24</v>
      </c>
      <c r="B16" s="2">
        <v>9.52</v>
      </c>
      <c r="D16" s="2">
        <f t="shared" si="0"/>
        <v>15</v>
      </c>
      <c r="E16" s="2">
        <v>12.44</v>
      </c>
      <c r="F16" s="2">
        <v>4</v>
      </c>
      <c r="G16" s="2">
        <v>10</v>
      </c>
      <c r="H16" s="2" t="s">
        <v>12</v>
      </c>
    </row>
    <row r="17" spans="1:8" x14ac:dyDescent="0.35">
      <c r="A17" s="2" t="s">
        <v>26</v>
      </c>
      <c r="B17" s="2">
        <v>0.1293</v>
      </c>
      <c r="D17" s="2">
        <f t="shared" si="0"/>
        <v>16</v>
      </c>
      <c r="E17" s="2">
        <v>14.98</v>
      </c>
      <c r="F17" s="2">
        <v>4</v>
      </c>
      <c r="G17" s="2">
        <v>10</v>
      </c>
      <c r="H17" s="2" t="s">
        <v>12</v>
      </c>
    </row>
    <row r="18" spans="1:8" x14ac:dyDescent="0.35">
      <c r="D18" s="2">
        <f t="shared" si="0"/>
        <v>17</v>
      </c>
      <c r="E18" s="2">
        <v>9.18</v>
      </c>
      <c r="F18" s="2">
        <v>2</v>
      </c>
      <c r="G18" s="2">
        <v>5</v>
      </c>
      <c r="H18" s="2" t="s">
        <v>12</v>
      </c>
    </row>
    <row r="19" spans="1:8" x14ac:dyDescent="0.35">
      <c r="A19" s="4" t="s">
        <v>7</v>
      </c>
      <c r="B19" s="2">
        <v>0.155</v>
      </c>
      <c r="D19" s="2">
        <f t="shared" si="0"/>
        <v>18</v>
      </c>
      <c r="E19" s="2">
        <v>15</v>
      </c>
      <c r="F19" s="2">
        <v>4</v>
      </c>
      <c r="G19" s="2">
        <v>10</v>
      </c>
      <c r="H19" s="2" t="s">
        <v>12</v>
      </c>
    </row>
    <row r="20" spans="1:8" x14ac:dyDescent="0.35">
      <c r="A20" s="2" t="s">
        <v>22</v>
      </c>
      <c r="D20" s="2">
        <f t="shared" si="0"/>
        <v>19</v>
      </c>
      <c r="E20" s="2">
        <v>17.399999999999999</v>
      </c>
      <c r="F20" s="2">
        <v>4</v>
      </c>
      <c r="G20" s="2">
        <v>10</v>
      </c>
      <c r="H20" s="2" t="s">
        <v>12</v>
      </c>
    </row>
    <row r="21" spans="1:8" x14ac:dyDescent="0.35">
      <c r="A21" s="2" t="s">
        <v>24</v>
      </c>
      <c r="D21" s="2">
        <f t="shared" si="0"/>
        <v>20</v>
      </c>
      <c r="E21" s="2">
        <v>27.6</v>
      </c>
      <c r="F21" s="2">
        <v>10</v>
      </c>
      <c r="G21" s="2">
        <v>25</v>
      </c>
      <c r="H21" s="2" t="s">
        <v>12</v>
      </c>
    </row>
    <row r="22" spans="1:8" x14ac:dyDescent="0.35">
      <c r="A22" s="2" t="s">
        <v>26</v>
      </c>
      <c r="B22" s="2">
        <v>9.4799999999999995E-2</v>
      </c>
      <c r="D22" s="2">
        <f t="shared" si="0"/>
        <v>21</v>
      </c>
      <c r="E22" s="2">
        <v>4.3</v>
      </c>
      <c r="F22" s="2">
        <v>2</v>
      </c>
      <c r="G22" s="2">
        <v>5</v>
      </c>
      <c r="H22" s="2" t="s">
        <v>12</v>
      </c>
    </row>
    <row r="23" spans="1:8" x14ac:dyDescent="0.35">
      <c r="D23" s="2">
        <f t="shared" si="0"/>
        <v>22</v>
      </c>
      <c r="E23" s="2">
        <v>11.2</v>
      </c>
      <c r="F23" s="2">
        <v>4</v>
      </c>
      <c r="G23" s="2">
        <v>10</v>
      </c>
      <c r="H23" s="2" t="s">
        <v>12</v>
      </c>
    </row>
    <row r="24" spans="1:8" x14ac:dyDescent="0.35">
      <c r="D24" s="2">
        <f t="shared" si="0"/>
        <v>23</v>
      </c>
      <c r="E24" s="2">
        <v>7.97</v>
      </c>
      <c r="F24" s="2">
        <v>2</v>
      </c>
      <c r="G24" s="2">
        <v>5</v>
      </c>
      <c r="H24" s="2" t="s">
        <v>12</v>
      </c>
    </row>
    <row r="25" spans="1:8" x14ac:dyDescent="0.35">
      <c r="D25" s="2">
        <f t="shared" si="0"/>
        <v>24</v>
      </c>
      <c r="E25" s="2">
        <v>12.05</v>
      </c>
      <c r="F25" s="2">
        <v>4</v>
      </c>
      <c r="G25" s="2">
        <v>10</v>
      </c>
      <c r="H25" s="2" t="s">
        <v>12</v>
      </c>
    </row>
    <row r="26" spans="1:8" x14ac:dyDescent="0.35">
      <c r="D26" s="2">
        <f t="shared" si="0"/>
        <v>25</v>
      </c>
      <c r="E26" s="2">
        <v>9.5399999999999991</v>
      </c>
      <c r="F26" s="2">
        <v>2</v>
      </c>
      <c r="G26" s="2">
        <v>5</v>
      </c>
      <c r="H26" s="2" t="s">
        <v>12</v>
      </c>
    </row>
    <row r="27" spans="1:8" x14ac:dyDescent="0.35">
      <c r="D27" s="2">
        <f t="shared" si="0"/>
        <v>26</v>
      </c>
      <c r="E27" s="2">
        <v>14.3</v>
      </c>
      <c r="F27" s="2">
        <v>4</v>
      </c>
      <c r="G27" s="2">
        <v>10</v>
      </c>
      <c r="H27" s="2" t="s">
        <v>12</v>
      </c>
    </row>
    <row r="28" spans="1:8" x14ac:dyDescent="0.35">
      <c r="D28" s="2">
        <f t="shared" si="0"/>
        <v>27</v>
      </c>
      <c r="E28" s="2">
        <v>18.3</v>
      </c>
      <c r="F28" s="2">
        <v>4</v>
      </c>
      <c r="G28" s="2">
        <v>10</v>
      </c>
      <c r="H28" s="2" t="s">
        <v>12</v>
      </c>
    </row>
    <row r="29" spans="1:8" x14ac:dyDescent="0.35">
      <c r="D29" s="2">
        <f t="shared" si="0"/>
        <v>28</v>
      </c>
      <c r="E29" s="2">
        <v>22.5</v>
      </c>
      <c r="F29" s="2">
        <v>6</v>
      </c>
      <c r="G29" s="2">
        <v>15</v>
      </c>
      <c r="H29" s="2" t="s">
        <v>12</v>
      </c>
    </row>
    <row r="30" spans="1:8" x14ac:dyDescent="0.35">
      <c r="D30" s="2">
        <f t="shared" si="0"/>
        <v>29</v>
      </c>
      <c r="E30" s="2">
        <v>8</v>
      </c>
      <c r="F30" s="2">
        <v>2</v>
      </c>
      <c r="G30" s="2">
        <v>5</v>
      </c>
      <c r="H30" s="2" t="s">
        <v>12</v>
      </c>
    </row>
    <row r="31" spans="1:8" x14ac:dyDescent="0.35">
      <c r="D31" s="2">
        <f t="shared" si="0"/>
        <v>30</v>
      </c>
      <c r="E31" s="2">
        <v>6.7</v>
      </c>
      <c r="F31" s="2">
        <v>2</v>
      </c>
      <c r="G31" s="2">
        <v>5</v>
      </c>
      <c r="H31" s="2" t="s">
        <v>12</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D8C5-FA14-41C6-A005-F0FA120E2CAF}">
  <dimension ref="A1:I31"/>
  <sheetViews>
    <sheetView topLeftCell="A4" zoomScale="90" zoomScaleNormal="90" workbookViewId="0">
      <selection activeCell="C17" sqref="C17"/>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30</v>
      </c>
      <c r="D1" s="5" t="s">
        <v>8</v>
      </c>
      <c r="E1" s="5" t="s">
        <v>10</v>
      </c>
      <c r="F1" s="5" t="s">
        <v>9</v>
      </c>
      <c r="G1" s="5" t="s">
        <v>11</v>
      </c>
      <c r="H1" s="5" t="s">
        <v>14</v>
      </c>
      <c r="I1">
        <f>0.2*30</f>
        <v>6</v>
      </c>
    </row>
    <row r="2" spans="1:9" x14ac:dyDescent="0.35">
      <c r="A2" s="4" t="s">
        <v>1</v>
      </c>
      <c r="B2" s="2">
        <f>99-B1</f>
        <v>69</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3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3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I14">
        <f t="shared" si="2"/>
        <v>0</v>
      </c>
    </row>
    <row r="15" spans="1:9" x14ac:dyDescent="0.35">
      <c r="A15" s="2" t="s">
        <v>22</v>
      </c>
      <c r="B15" s="2" t="s">
        <v>23</v>
      </c>
      <c r="D15" s="2">
        <f t="shared" si="1"/>
        <v>14</v>
      </c>
      <c r="E15" s="2">
        <v>8.4600000000000009</v>
      </c>
      <c r="F15" s="2">
        <v>2</v>
      </c>
      <c r="G15" s="2">
        <v>5</v>
      </c>
      <c r="I15">
        <f t="shared" si="2"/>
        <v>0</v>
      </c>
    </row>
    <row r="16" spans="1:9" x14ac:dyDescent="0.35">
      <c r="A16" s="2" t="s">
        <v>24</v>
      </c>
      <c r="B16" s="2">
        <v>9.6999999999999993</v>
      </c>
      <c r="D16" s="2">
        <f t="shared" si="1"/>
        <v>15</v>
      </c>
      <c r="E16" s="2">
        <v>12.44</v>
      </c>
      <c r="F16" s="2">
        <v>4</v>
      </c>
      <c r="G16" s="2">
        <v>10</v>
      </c>
      <c r="H16" s="2">
        <v>3.3</v>
      </c>
      <c r="I16">
        <f t="shared" si="2"/>
        <v>0.26527331189710612</v>
      </c>
    </row>
    <row r="17" spans="1:9" x14ac:dyDescent="0.35">
      <c r="A17" s="2" t="s">
        <v>26</v>
      </c>
      <c r="B17" s="2">
        <v>0.21310000000000001</v>
      </c>
      <c r="D17" s="2">
        <f t="shared" si="1"/>
        <v>16</v>
      </c>
      <c r="E17" s="2">
        <v>14.98</v>
      </c>
      <c r="F17" s="2">
        <v>4</v>
      </c>
      <c r="G17" s="2">
        <v>10</v>
      </c>
      <c r="I17">
        <f t="shared" si="2"/>
        <v>0</v>
      </c>
    </row>
    <row r="18" spans="1:9" x14ac:dyDescent="0.35">
      <c r="D18" s="2">
        <f t="shared" si="1"/>
        <v>17</v>
      </c>
      <c r="E18" s="2">
        <v>9.18</v>
      </c>
      <c r="F18" s="2">
        <v>2</v>
      </c>
      <c r="G18" s="2">
        <v>5</v>
      </c>
      <c r="I18">
        <f t="shared" si="2"/>
        <v>0</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0.1101</v>
      </c>
      <c r="D22" s="2">
        <f t="shared" si="1"/>
        <v>21</v>
      </c>
      <c r="E22" s="2">
        <v>4.3</v>
      </c>
      <c r="F22" s="2">
        <v>2</v>
      </c>
      <c r="G22" s="2">
        <v>5</v>
      </c>
      <c r="I22">
        <f t="shared" si="2"/>
        <v>0</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I30">
        <f t="shared" si="2"/>
        <v>0</v>
      </c>
    </row>
    <row r="31" spans="1:9" x14ac:dyDescent="0.35">
      <c r="D31" s="2">
        <f t="shared" si="1"/>
        <v>30</v>
      </c>
      <c r="E31" s="2">
        <v>6.7</v>
      </c>
      <c r="F31" s="2">
        <v>2</v>
      </c>
      <c r="G31" s="2">
        <v>5</v>
      </c>
      <c r="I31">
        <f t="shared" si="2"/>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9FE8A-46C9-4F01-BCA6-48C094FDC13F}">
  <dimension ref="A1:I31"/>
  <sheetViews>
    <sheetView zoomScale="90" zoomScaleNormal="90" workbookViewId="0">
      <selection activeCell="C12" sqref="C1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30</v>
      </c>
      <c r="D1" s="5" t="s">
        <v>8</v>
      </c>
      <c r="E1" s="5" t="s">
        <v>10</v>
      </c>
      <c r="F1" s="5" t="s">
        <v>9</v>
      </c>
      <c r="G1" s="5" t="s">
        <v>11</v>
      </c>
      <c r="H1" s="5" t="s">
        <v>15</v>
      </c>
      <c r="I1">
        <f>0.4*30</f>
        <v>12</v>
      </c>
    </row>
    <row r="2" spans="1:9" x14ac:dyDescent="0.35">
      <c r="A2" s="4" t="s">
        <v>1</v>
      </c>
      <c r="B2" s="2">
        <f>99-B1</f>
        <v>69</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3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26"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23</v>
      </c>
      <c r="D15" s="2">
        <f t="shared" si="1"/>
        <v>14</v>
      </c>
      <c r="E15" s="2">
        <v>8.4600000000000009</v>
      </c>
      <c r="F15" s="2">
        <v>2</v>
      </c>
      <c r="G15" s="2">
        <v>5</v>
      </c>
      <c r="I15">
        <f t="shared" si="2"/>
        <v>0</v>
      </c>
    </row>
    <row r="16" spans="1:9" x14ac:dyDescent="0.35">
      <c r="A16" s="2" t="s">
        <v>24</v>
      </c>
      <c r="B16" s="2">
        <v>9.75</v>
      </c>
      <c r="D16" s="2">
        <f t="shared" si="1"/>
        <v>15</v>
      </c>
      <c r="E16" s="2">
        <v>12.44</v>
      </c>
      <c r="F16" s="2">
        <v>4</v>
      </c>
      <c r="G16" s="2">
        <v>10</v>
      </c>
      <c r="H16" s="2">
        <v>3.3</v>
      </c>
      <c r="I16">
        <f t="shared" si="2"/>
        <v>0.26527331189710612</v>
      </c>
    </row>
    <row r="17" spans="1:9" x14ac:dyDescent="0.35">
      <c r="A17" s="2" t="s">
        <v>26</v>
      </c>
      <c r="B17" s="2">
        <v>0.1857</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0.1053</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ref="I27:I31" si="3">H27/E27</f>
        <v>0</v>
      </c>
    </row>
    <row r="28" spans="1:9" x14ac:dyDescent="0.35">
      <c r="D28" s="2">
        <f t="shared" si="1"/>
        <v>27</v>
      </c>
      <c r="E28" s="2">
        <v>18.3</v>
      </c>
      <c r="F28" s="2">
        <v>4</v>
      </c>
      <c r="G28" s="2">
        <v>10</v>
      </c>
      <c r="I28">
        <f t="shared" si="3"/>
        <v>0</v>
      </c>
    </row>
    <row r="29" spans="1:9" x14ac:dyDescent="0.35">
      <c r="D29" s="2">
        <f t="shared" si="1"/>
        <v>28</v>
      </c>
      <c r="E29" s="2">
        <v>22.5</v>
      </c>
      <c r="F29" s="2">
        <v>6</v>
      </c>
      <c r="G29" s="2">
        <v>15</v>
      </c>
      <c r="H29" s="2">
        <v>5</v>
      </c>
      <c r="I29">
        <f t="shared" si="3"/>
        <v>0.22222222222222221</v>
      </c>
    </row>
    <row r="30" spans="1:9" x14ac:dyDescent="0.35">
      <c r="D30" s="2">
        <f t="shared" si="1"/>
        <v>29</v>
      </c>
      <c r="E30" s="2">
        <v>8</v>
      </c>
      <c r="F30" s="2">
        <v>2</v>
      </c>
      <c r="G30" s="2">
        <v>5</v>
      </c>
      <c r="H30" s="2">
        <v>3.3</v>
      </c>
      <c r="I30">
        <f t="shared" si="3"/>
        <v>0.41249999999999998</v>
      </c>
    </row>
    <row r="31" spans="1:9" x14ac:dyDescent="0.35">
      <c r="D31" s="2">
        <f t="shared" si="1"/>
        <v>30</v>
      </c>
      <c r="E31" s="2">
        <v>6.7</v>
      </c>
      <c r="F31" s="2">
        <v>2</v>
      </c>
      <c r="G31" s="2">
        <v>5</v>
      </c>
      <c r="I31">
        <f t="shared" si="3"/>
        <v>0</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415C5-1273-4D78-9B5E-E526BAA740BD}">
  <dimension ref="A1:I31"/>
  <sheetViews>
    <sheetView topLeftCell="A2" zoomScale="90" zoomScaleNormal="90" workbookViewId="0">
      <selection activeCell="C12" sqref="C1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30</v>
      </c>
      <c r="D1" s="5" t="s">
        <v>8</v>
      </c>
      <c r="E1" s="5" t="s">
        <v>10</v>
      </c>
      <c r="F1" s="5" t="s">
        <v>9</v>
      </c>
      <c r="G1" s="5" t="s">
        <v>11</v>
      </c>
      <c r="H1" s="5" t="s">
        <v>16</v>
      </c>
      <c r="I1">
        <f>0.6*30</f>
        <v>18</v>
      </c>
    </row>
    <row r="2" spans="1:9" x14ac:dyDescent="0.35">
      <c r="A2" s="4" t="s">
        <v>1</v>
      </c>
      <c r="B2" s="2">
        <f>99-B1</f>
        <v>69</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3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H10" s="2">
        <v>6</v>
      </c>
      <c r="I10">
        <f t="shared" ref="I10:I26" si="2">H10/E10</f>
        <v>0.43478260869565216</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23</v>
      </c>
      <c r="D15" s="2">
        <f t="shared" si="1"/>
        <v>14</v>
      </c>
      <c r="E15" s="2">
        <v>8.4600000000000009</v>
      </c>
      <c r="F15" s="2">
        <v>2</v>
      </c>
      <c r="G15" s="2">
        <v>5</v>
      </c>
      <c r="H15" s="2">
        <v>2</v>
      </c>
      <c r="I15">
        <f t="shared" si="2"/>
        <v>0.23640661938534277</v>
      </c>
    </row>
    <row r="16" spans="1:9" x14ac:dyDescent="0.35">
      <c r="A16" s="2" t="s">
        <v>24</v>
      </c>
      <c r="B16" s="2">
        <v>9.9600000000000009</v>
      </c>
      <c r="D16" s="2">
        <f t="shared" si="1"/>
        <v>15</v>
      </c>
      <c r="E16" s="2">
        <v>12.44</v>
      </c>
      <c r="F16" s="2">
        <v>4</v>
      </c>
      <c r="G16" s="2">
        <v>10</v>
      </c>
      <c r="H16" s="2">
        <v>3.3</v>
      </c>
      <c r="I16">
        <f t="shared" si="2"/>
        <v>0.26527331189710612</v>
      </c>
    </row>
    <row r="17" spans="1:9" x14ac:dyDescent="0.35">
      <c r="A17" s="2" t="s">
        <v>26</v>
      </c>
      <c r="B17" s="2">
        <v>0.15870000000000001</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H19" s="2">
        <v>6</v>
      </c>
      <c r="I19">
        <f t="shared" si="2"/>
        <v>0.4</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0.1008</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H25" s="2">
        <v>3.3</v>
      </c>
      <c r="I25">
        <f t="shared" si="2"/>
        <v>0.2738589211618257</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ref="I27:I31" si="3">H27/E27</f>
        <v>0</v>
      </c>
    </row>
    <row r="28" spans="1:9" x14ac:dyDescent="0.35">
      <c r="D28" s="2">
        <f t="shared" si="1"/>
        <v>27</v>
      </c>
      <c r="E28" s="2">
        <v>18.3</v>
      </c>
      <c r="F28" s="2">
        <v>4</v>
      </c>
      <c r="G28" s="2">
        <v>10</v>
      </c>
      <c r="I28">
        <f t="shared" si="3"/>
        <v>0</v>
      </c>
    </row>
    <row r="29" spans="1:9" x14ac:dyDescent="0.35">
      <c r="D29" s="2">
        <f t="shared" si="1"/>
        <v>28</v>
      </c>
      <c r="E29" s="2">
        <v>22.5</v>
      </c>
      <c r="F29" s="2">
        <v>6</v>
      </c>
      <c r="G29" s="2">
        <v>15</v>
      </c>
      <c r="H29" s="2">
        <v>5</v>
      </c>
      <c r="I29">
        <f t="shared" si="3"/>
        <v>0.22222222222222221</v>
      </c>
    </row>
    <row r="30" spans="1:9" x14ac:dyDescent="0.35">
      <c r="D30" s="2">
        <f t="shared" si="1"/>
        <v>29</v>
      </c>
      <c r="E30" s="2">
        <v>8</v>
      </c>
      <c r="F30" s="2">
        <v>2</v>
      </c>
      <c r="G30" s="2">
        <v>5</v>
      </c>
      <c r="H30" s="2">
        <v>3.3</v>
      </c>
      <c r="I30">
        <f t="shared" si="3"/>
        <v>0.41249999999999998</v>
      </c>
    </row>
    <row r="31" spans="1:9" x14ac:dyDescent="0.35">
      <c r="D31" s="2">
        <f t="shared" si="1"/>
        <v>30</v>
      </c>
      <c r="E31" s="2">
        <v>6.7</v>
      </c>
      <c r="F31" s="2">
        <v>2</v>
      </c>
      <c r="G31" s="2">
        <v>5</v>
      </c>
      <c r="H31" s="2">
        <v>1.2</v>
      </c>
      <c r="I31">
        <f t="shared" si="3"/>
        <v>0.17910447761194029</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3759-AB88-4D6D-8FD2-3F6959EEA1A4}">
  <dimension ref="A1:H36"/>
  <sheetViews>
    <sheetView topLeftCell="A4"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28.453125" style="2" bestFit="1" customWidth="1"/>
  </cols>
  <sheetData>
    <row r="1" spans="1:8" x14ac:dyDescent="0.35">
      <c r="A1" s="4" t="s">
        <v>0</v>
      </c>
      <c r="B1" s="2">
        <v>35</v>
      </c>
      <c r="D1" s="5" t="s">
        <v>8</v>
      </c>
      <c r="E1" s="5" t="s">
        <v>10</v>
      </c>
      <c r="F1" s="5" t="s">
        <v>9</v>
      </c>
      <c r="G1" s="5" t="s">
        <v>11</v>
      </c>
      <c r="H1" s="5" t="s">
        <v>13</v>
      </c>
    </row>
    <row r="2" spans="1:8" x14ac:dyDescent="0.35">
      <c r="A2" s="4" t="s">
        <v>1</v>
      </c>
      <c r="B2" s="2">
        <f>99-B1</f>
        <v>64</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36"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D7" s="2">
        <f t="shared" si="0"/>
        <v>6</v>
      </c>
      <c r="E7" s="2">
        <v>6.11</v>
      </c>
      <c r="F7" s="2">
        <v>2</v>
      </c>
      <c r="G7" s="2">
        <v>5</v>
      </c>
      <c r="H7" s="2" t="s">
        <v>12</v>
      </c>
    </row>
    <row r="8" spans="1:8" x14ac:dyDescent="0.35">
      <c r="A8" s="3" t="s">
        <v>17</v>
      </c>
      <c r="B8" s="2">
        <v>4.2000000000000003E-2</v>
      </c>
      <c r="D8" s="2">
        <f t="shared" si="0"/>
        <v>7</v>
      </c>
      <c r="E8" s="2">
        <v>6.96</v>
      </c>
      <c r="F8" s="2">
        <v>2</v>
      </c>
      <c r="G8" s="2">
        <v>5</v>
      </c>
      <c r="H8" s="2" t="s">
        <v>12</v>
      </c>
    </row>
    <row r="9" spans="1:8" x14ac:dyDescent="0.35">
      <c r="A9" s="2" t="s">
        <v>18</v>
      </c>
      <c r="B9" s="6">
        <v>9.4999999999999998E-3</v>
      </c>
      <c r="D9" s="2">
        <f t="shared" si="0"/>
        <v>8</v>
      </c>
      <c r="E9" s="2">
        <v>31.2</v>
      </c>
      <c r="F9" s="2">
        <v>10</v>
      </c>
      <c r="G9" s="2">
        <v>25</v>
      </c>
      <c r="H9" s="2" t="s">
        <v>12</v>
      </c>
    </row>
    <row r="10" spans="1:8" x14ac:dyDescent="0.35">
      <c r="A10" s="2" t="s">
        <v>19</v>
      </c>
      <c r="B10" s="6">
        <v>8.9999999999999993E-3</v>
      </c>
      <c r="D10" s="2">
        <f t="shared" si="0"/>
        <v>9</v>
      </c>
      <c r="E10" s="2">
        <v>13.8</v>
      </c>
      <c r="F10" s="2">
        <v>4</v>
      </c>
      <c r="G10" s="2">
        <v>10</v>
      </c>
      <c r="H10" s="2" t="s">
        <v>12</v>
      </c>
    </row>
    <row r="11" spans="1:8" x14ac:dyDescent="0.35">
      <c r="D11" s="2">
        <f t="shared" si="0"/>
        <v>10</v>
      </c>
      <c r="E11" s="2">
        <v>1.38</v>
      </c>
      <c r="F11" s="2">
        <v>2</v>
      </c>
      <c r="G11" s="2">
        <v>5</v>
      </c>
      <c r="H11" s="2" t="s">
        <v>12</v>
      </c>
    </row>
    <row r="12" spans="1:8" x14ac:dyDescent="0.35">
      <c r="A12" s="2" t="s">
        <v>20</v>
      </c>
      <c r="B12" s="2" t="s">
        <v>21</v>
      </c>
      <c r="D12" s="2">
        <f t="shared" si="0"/>
        <v>11</v>
      </c>
      <c r="E12" s="2">
        <v>1.31</v>
      </c>
      <c r="F12" s="2">
        <v>2</v>
      </c>
      <c r="G12" s="2">
        <v>5</v>
      </c>
      <c r="H12" s="2" t="s">
        <v>12</v>
      </c>
    </row>
    <row r="13" spans="1:8" x14ac:dyDescent="0.35">
      <c r="D13" s="2">
        <f t="shared" si="0"/>
        <v>12</v>
      </c>
      <c r="E13" s="2">
        <v>1.55</v>
      </c>
      <c r="F13" s="2">
        <v>2</v>
      </c>
      <c r="G13" s="2">
        <v>5</v>
      </c>
      <c r="H13" s="2" t="s">
        <v>12</v>
      </c>
    </row>
    <row r="14" spans="1:8" x14ac:dyDescent="0.35">
      <c r="A14" s="4" t="s">
        <v>7</v>
      </c>
      <c r="B14" s="2">
        <v>0.5</v>
      </c>
      <c r="D14" s="2">
        <f t="shared" si="0"/>
        <v>13</v>
      </c>
      <c r="E14" s="2">
        <v>25.86</v>
      </c>
      <c r="F14" s="2">
        <v>6</v>
      </c>
      <c r="G14" s="2">
        <v>15</v>
      </c>
      <c r="H14" s="2" t="s">
        <v>12</v>
      </c>
    </row>
    <row r="15" spans="1:8" x14ac:dyDescent="0.35">
      <c r="A15" s="2" t="s">
        <v>22</v>
      </c>
      <c r="B15" s="2" t="s">
        <v>23</v>
      </c>
      <c r="D15" s="2">
        <f t="shared" si="0"/>
        <v>14</v>
      </c>
      <c r="E15" s="2">
        <v>8.4600000000000009</v>
      </c>
      <c r="F15" s="2">
        <v>2</v>
      </c>
      <c r="G15" s="2">
        <v>5</v>
      </c>
      <c r="H15" s="2" t="s">
        <v>12</v>
      </c>
    </row>
    <row r="16" spans="1:8" x14ac:dyDescent="0.35">
      <c r="A16" s="2" t="s">
        <v>24</v>
      </c>
      <c r="B16" s="2">
        <v>9.52</v>
      </c>
      <c r="D16" s="2">
        <f t="shared" si="0"/>
        <v>15</v>
      </c>
      <c r="E16" s="2">
        <v>12.44</v>
      </c>
      <c r="F16" s="2">
        <v>4</v>
      </c>
      <c r="G16" s="2">
        <v>10</v>
      </c>
      <c r="H16" s="2" t="s">
        <v>12</v>
      </c>
    </row>
    <row r="17" spans="1:8" x14ac:dyDescent="0.35">
      <c r="A17" s="2" t="s">
        <v>26</v>
      </c>
      <c r="B17" s="2">
        <v>0.1249</v>
      </c>
      <c r="D17" s="2">
        <f t="shared" si="0"/>
        <v>16</v>
      </c>
      <c r="E17" s="2">
        <v>14.98</v>
      </c>
      <c r="F17" s="2">
        <v>4</v>
      </c>
      <c r="G17" s="2">
        <v>10</v>
      </c>
      <c r="H17" s="2" t="s">
        <v>12</v>
      </c>
    </row>
    <row r="18" spans="1:8" x14ac:dyDescent="0.35">
      <c r="D18" s="2">
        <f t="shared" si="0"/>
        <v>17</v>
      </c>
      <c r="E18" s="2">
        <v>9.18</v>
      </c>
      <c r="F18" s="2">
        <v>2</v>
      </c>
      <c r="G18" s="2">
        <v>5</v>
      </c>
      <c r="H18" s="2" t="s">
        <v>12</v>
      </c>
    </row>
    <row r="19" spans="1:8" x14ac:dyDescent="0.35">
      <c r="A19" s="4" t="s">
        <v>7</v>
      </c>
      <c r="B19" s="2">
        <v>0.155</v>
      </c>
      <c r="D19" s="2">
        <f t="shared" si="0"/>
        <v>18</v>
      </c>
      <c r="E19" s="2">
        <v>15</v>
      </c>
      <c r="F19" s="2">
        <v>4</v>
      </c>
      <c r="G19" s="2">
        <v>10</v>
      </c>
      <c r="H19" s="2" t="s">
        <v>12</v>
      </c>
    </row>
    <row r="20" spans="1:8" x14ac:dyDescent="0.35">
      <c r="A20" s="2" t="s">
        <v>22</v>
      </c>
      <c r="D20" s="2">
        <f t="shared" si="0"/>
        <v>19</v>
      </c>
      <c r="E20" s="2">
        <v>17.399999999999999</v>
      </c>
      <c r="F20" s="2">
        <v>4</v>
      </c>
      <c r="G20" s="2">
        <v>10</v>
      </c>
      <c r="H20" s="2" t="s">
        <v>12</v>
      </c>
    </row>
    <row r="21" spans="1:8" x14ac:dyDescent="0.35">
      <c r="A21" s="2" t="s">
        <v>24</v>
      </c>
      <c r="D21" s="2">
        <f t="shared" si="0"/>
        <v>20</v>
      </c>
      <c r="E21" s="2">
        <v>27.6</v>
      </c>
      <c r="F21" s="2">
        <v>10</v>
      </c>
      <c r="G21" s="2">
        <v>25</v>
      </c>
      <c r="H21" s="2" t="s">
        <v>12</v>
      </c>
    </row>
    <row r="22" spans="1:8" x14ac:dyDescent="0.35">
      <c r="A22" s="2" t="s">
        <v>26</v>
      </c>
      <c r="B22" s="2">
        <v>9.3799999999999994E-2</v>
      </c>
      <c r="D22" s="2">
        <f t="shared" si="0"/>
        <v>21</v>
      </c>
      <c r="E22" s="2">
        <v>4.3</v>
      </c>
      <c r="F22" s="2">
        <v>2</v>
      </c>
      <c r="G22" s="2">
        <v>5</v>
      </c>
      <c r="H22" s="2" t="s">
        <v>12</v>
      </c>
    </row>
    <row r="23" spans="1:8" x14ac:dyDescent="0.35">
      <c r="D23" s="2">
        <f t="shared" si="0"/>
        <v>22</v>
      </c>
      <c r="E23" s="2">
        <v>11.2</v>
      </c>
      <c r="F23" s="2">
        <v>4</v>
      </c>
      <c r="G23" s="2">
        <v>10</v>
      </c>
      <c r="H23" s="2" t="s">
        <v>12</v>
      </c>
    </row>
    <row r="24" spans="1:8" x14ac:dyDescent="0.35">
      <c r="D24" s="2">
        <f t="shared" si="0"/>
        <v>23</v>
      </c>
      <c r="E24" s="2">
        <v>7.97</v>
      </c>
      <c r="F24" s="2">
        <v>2</v>
      </c>
      <c r="G24" s="2">
        <v>5</v>
      </c>
      <c r="H24" s="2" t="s">
        <v>12</v>
      </c>
    </row>
    <row r="25" spans="1:8" x14ac:dyDescent="0.35">
      <c r="D25" s="2">
        <f t="shared" si="0"/>
        <v>24</v>
      </c>
      <c r="E25" s="2">
        <v>12.05</v>
      </c>
      <c r="F25" s="2">
        <v>4</v>
      </c>
      <c r="G25" s="2">
        <v>10</v>
      </c>
      <c r="H25" s="2" t="s">
        <v>12</v>
      </c>
    </row>
    <row r="26" spans="1:8" x14ac:dyDescent="0.35">
      <c r="D26" s="2">
        <f t="shared" si="0"/>
        <v>25</v>
      </c>
      <c r="E26" s="2">
        <v>9.5399999999999991</v>
      </c>
      <c r="F26" s="2">
        <v>2</v>
      </c>
      <c r="G26" s="2">
        <v>5</v>
      </c>
      <c r="H26" s="2" t="s">
        <v>12</v>
      </c>
    </row>
    <row r="27" spans="1:8" x14ac:dyDescent="0.35">
      <c r="D27" s="2">
        <f t="shared" si="0"/>
        <v>26</v>
      </c>
      <c r="E27" s="2">
        <v>14.3</v>
      </c>
      <c r="F27" s="2">
        <v>4</v>
      </c>
      <c r="G27" s="2">
        <v>10</v>
      </c>
      <c r="H27" s="2" t="s">
        <v>12</v>
      </c>
    </row>
    <row r="28" spans="1:8" x14ac:dyDescent="0.35">
      <c r="D28" s="2">
        <f t="shared" si="0"/>
        <v>27</v>
      </c>
      <c r="E28" s="2">
        <v>18.3</v>
      </c>
      <c r="F28" s="2">
        <v>4</v>
      </c>
      <c r="G28" s="2">
        <v>10</v>
      </c>
      <c r="H28" s="2" t="s">
        <v>12</v>
      </c>
    </row>
    <row r="29" spans="1:8" x14ac:dyDescent="0.35">
      <c r="D29" s="2">
        <f t="shared" si="0"/>
        <v>28</v>
      </c>
      <c r="E29" s="2">
        <v>22.5</v>
      </c>
      <c r="F29" s="2">
        <v>6</v>
      </c>
      <c r="G29" s="2">
        <v>15</v>
      </c>
      <c r="H29" s="2" t="s">
        <v>12</v>
      </c>
    </row>
    <row r="30" spans="1:8" x14ac:dyDescent="0.35">
      <c r="D30" s="2">
        <f t="shared" si="0"/>
        <v>29</v>
      </c>
      <c r="E30" s="2">
        <v>8</v>
      </c>
      <c r="F30" s="2">
        <v>2</v>
      </c>
      <c r="G30" s="2">
        <v>5</v>
      </c>
      <c r="H30" s="2" t="s">
        <v>12</v>
      </c>
    </row>
    <row r="31" spans="1:8" x14ac:dyDescent="0.35">
      <c r="D31" s="2">
        <f t="shared" si="0"/>
        <v>30</v>
      </c>
      <c r="E31" s="2">
        <v>6.7</v>
      </c>
      <c r="F31" s="2">
        <v>2</v>
      </c>
      <c r="G31" s="2">
        <v>5</v>
      </c>
      <c r="H31" s="2" t="s">
        <v>12</v>
      </c>
    </row>
    <row r="32" spans="1:8" x14ac:dyDescent="0.35">
      <c r="D32" s="2">
        <f t="shared" si="0"/>
        <v>31</v>
      </c>
      <c r="E32" s="2">
        <v>4.25</v>
      </c>
      <c r="F32" s="2">
        <v>2</v>
      </c>
      <c r="G32" s="2">
        <v>5</v>
      </c>
      <c r="H32" s="2" t="s">
        <v>12</v>
      </c>
    </row>
    <row r="33" spans="4:8" x14ac:dyDescent="0.35">
      <c r="D33" s="2">
        <f t="shared" si="0"/>
        <v>32</v>
      </c>
      <c r="E33" s="2">
        <v>40</v>
      </c>
      <c r="F33" s="2">
        <v>10</v>
      </c>
      <c r="G33" s="2">
        <v>25</v>
      </c>
      <c r="H33" s="2" t="s">
        <v>12</v>
      </c>
    </row>
    <row r="34" spans="4:8" x14ac:dyDescent="0.35">
      <c r="D34" s="2">
        <f t="shared" si="0"/>
        <v>33</v>
      </c>
      <c r="E34" s="2">
        <v>11.67</v>
      </c>
      <c r="F34" s="2">
        <v>4</v>
      </c>
      <c r="G34" s="2">
        <v>10</v>
      </c>
      <c r="H34" s="2" t="s">
        <v>12</v>
      </c>
    </row>
    <row r="35" spans="4:8" x14ac:dyDescent="0.35">
      <c r="D35" s="2">
        <f t="shared" si="0"/>
        <v>34</v>
      </c>
      <c r="E35" s="2">
        <v>13.7</v>
      </c>
      <c r="F35" s="2">
        <v>4</v>
      </c>
      <c r="G35" s="2">
        <v>10</v>
      </c>
      <c r="H35" s="2" t="s">
        <v>12</v>
      </c>
    </row>
    <row r="36" spans="4:8" x14ac:dyDescent="0.35">
      <c r="D36" s="2">
        <f t="shared" si="0"/>
        <v>35</v>
      </c>
      <c r="E36" s="2">
        <v>4.7</v>
      </c>
      <c r="F36" s="2">
        <v>2</v>
      </c>
      <c r="G36" s="2">
        <v>5</v>
      </c>
      <c r="H36" s="2" t="s">
        <v>12</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F9FA-EABC-438F-BF1F-9A96583102D3}">
  <dimension ref="A1:I36"/>
  <sheetViews>
    <sheetView topLeftCell="A7"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35</v>
      </c>
      <c r="D1" s="5" t="s">
        <v>8</v>
      </c>
      <c r="E1" s="5" t="s">
        <v>10</v>
      </c>
      <c r="F1" s="5" t="s">
        <v>9</v>
      </c>
      <c r="G1" s="5" t="s">
        <v>11</v>
      </c>
      <c r="H1" s="5" t="s">
        <v>14</v>
      </c>
      <c r="I1">
        <f>0.2*35</f>
        <v>7</v>
      </c>
    </row>
    <row r="2" spans="1:9" x14ac:dyDescent="0.35">
      <c r="A2" s="4" t="s">
        <v>1</v>
      </c>
      <c r="B2" s="2">
        <f>99-B1</f>
        <v>64</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3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36"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I14">
        <f t="shared" si="2"/>
        <v>0</v>
      </c>
    </row>
    <row r="15" spans="1:9" x14ac:dyDescent="0.35">
      <c r="A15" s="2" t="s">
        <v>22</v>
      </c>
      <c r="B15" s="2" t="s">
        <v>23</v>
      </c>
      <c r="D15" s="2">
        <f t="shared" si="1"/>
        <v>14</v>
      </c>
      <c r="E15" s="2">
        <v>8.4600000000000009</v>
      </c>
      <c r="F15" s="2">
        <v>2</v>
      </c>
      <c r="G15" s="2">
        <v>5</v>
      </c>
      <c r="I15">
        <f t="shared" si="2"/>
        <v>0</v>
      </c>
    </row>
    <row r="16" spans="1:9" x14ac:dyDescent="0.35">
      <c r="A16" s="2" t="s">
        <v>24</v>
      </c>
      <c r="B16" s="2">
        <v>9.7799999999999994</v>
      </c>
      <c r="D16" s="2">
        <f t="shared" si="1"/>
        <v>15</v>
      </c>
      <c r="E16" s="2">
        <v>12.44</v>
      </c>
      <c r="F16" s="2">
        <v>4</v>
      </c>
      <c r="G16" s="2">
        <v>10</v>
      </c>
      <c r="H16" s="2">
        <v>3.3</v>
      </c>
      <c r="I16">
        <f t="shared" si="2"/>
        <v>0.26527331189710612</v>
      </c>
    </row>
    <row r="17" spans="1:9" x14ac:dyDescent="0.35">
      <c r="A17" s="2" t="s">
        <v>26</v>
      </c>
      <c r="B17" s="2">
        <v>0.2092</v>
      </c>
      <c r="D17" s="2">
        <f t="shared" si="1"/>
        <v>16</v>
      </c>
      <c r="E17" s="2">
        <v>14.98</v>
      </c>
      <c r="F17" s="2">
        <v>4</v>
      </c>
      <c r="G17" s="2">
        <v>10</v>
      </c>
      <c r="I17">
        <f t="shared" si="2"/>
        <v>0</v>
      </c>
    </row>
    <row r="18" spans="1:9" x14ac:dyDescent="0.35">
      <c r="D18" s="2">
        <f t="shared" si="1"/>
        <v>17</v>
      </c>
      <c r="E18" s="2">
        <v>9.18</v>
      </c>
      <c r="F18" s="2">
        <v>2</v>
      </c>
      <c r="G18" s="2">
        <v>5</v>
      </c>
      <c r="I18">
        <f t="shared" si="2"/>
        <v>0</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0.10929999999999999</v>
      </c>
      <c r="D22" s="2">
        <f t="shared" si="1"/>
        <v>21</v>
      </c>
      <c r="E22" s="2">
        <v>4.3</v>
      </c>
      <c r="F22" s="2">
        <v>2</v>
      </c>
      <c r="G22" s="2">
        <v>5</v>
      </c>
      <c r="I22">
        <f t="shared" si="2"/>
        <v>0</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I30">
        <f t="shared" si="2"/>
        <v>0</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I33">
        <f t="shared" si="2"/>
        <v>0</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zoomScale="90" zoomScaleNormal="90" workbookViewId="0">
      <selection activeCell="C19" sqref="C19"/>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28.453125" style="2" bestFit="1" customWidth="1"/>
  </cols>
  <sheetData>
    <row r="1" spans="1:8" x14ac:dyDescent="0.35">
      <c r="A1" s="4" t="s">
        <v>0</v>
      </c>
      <c r="B1" s="2">
        <v>15</v>
      </c>
      <c r="D1" s="5" t="s">
        <v>8</v>
      </c>
      <c r="E1" s="5" t="s">
        <v>10</v>
      </c>
      <c r="F1" s="5" t="s">
        <v>9</v>
      </c>
      <c r="G1" s="5" t="s">
        <v>11</v>
      </c>
      <c r="H1" s="5" t="s">
        <v>13</v>
      </c>
    </row>
    <row r="2" spans="1:8" x14ac:dyDescent="0.35">
      <c r="A2" s="4" t="s">
        <v>1</v>
      </c>
      <c r="B2" s="2">
        <f>99-B1</f>
        <v>84</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16"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A7" s="3" t="s">
        <v>17</v>
      </c>
      <c r="B7" s="2">
        <v>4.2000000000000003E-2</v>
      </c>
      <c r="D7" s="2">
        <f t="shared" si="0"/>
        <v>6</v>
      </c>
      <c r="E7" s="2">
        <v>6.11</v>
      </c>
      <c r="F7" s="2">
        <v>2</v>
      </c>
      <c r="G7" s="2">
        <v>5</v>
      </c>
      <c r="H7" s="2" t="s">
        <v>12</v>
      </c>
    </row>
    <row r="8" spans="1:8" x14ac:dyDescent="0.35">
      <c r="A8" s="2" t="s">
        <v>18</v>
      </c>
      <c r="B8" s="6">
        <v>9.4999999999999998E-3</v>
      </c>
      <c r="D8" s="2">
        <f t="shared" si="0"/>
        <v>7</v>
      </c>
      <c r="E8" s="2">
        <v>6.96</v>
      </c>
      <c r="F8" s="2">
        <v>2</v>
      </c>
      <c r="G8" s="2">
        <v>5</v>
      </c>
      <c r="H8" s="2" t="s">
        <v>12</v>
      </c>
    </row>
    <row r="9" spans="1:8" x14ac:dyDescent="0.35">
      <c r="A9" s="2" t="s">
        <v>19</v>
      </c>
      <c r="B9" s="6">
        <v>8.9999999999999993E-3</v>
      </c>
      <c r="D9" s="2">
        <f t="shared" si="0"/>
        <v>8</v>
      </c>
      <c r="E9" s="2">
        <v>31.2</v>
      </c>
      <c r="F9" s="2">
        <v>10</v>
      </c>
      <c r="G9" s="2">
        <v>25</v>
      </c>
      <c r="H9" s="2" t="s">
        <v>12</v>
      </c>
    </row>
    <row r="10" spans="1:8" x14ac:dyDescent="0.35">
      <c r="D10" s="2">
        <f t="shared" si="0"/>
        <v>9</v>
      </c>
      <c r="E10" s="2">
        <v>13.8</v>
      </c>
      <c r="F10" s="2">
        <v>4</v>
      </c>
      <c r="G10" s="2">
        <v>10</v>
      </c>
      <c r="H10" s="2" t="s">
        <v>12</v>
      </c>
    </row>
    <row r="11" spans="1:8" x14ac:dyDescent="0.35">
      <c r="A11" s="2" t="s">
        <v>20</v>
      </c>
      <c r="B11" s="2" t="s">
        <v>21</v>
      </c>
      <c r="D11" s="2">
        <f t="shared" si="0"/>
        <v>10</v>
      </c>
      <c r="E11" s="2">
        <v>1.38</v>
      </c>
      <c r="F11" s="2">
        <v>2</v>
      </c>
      <c r="G11" s="2">
        <v>5</v>
      </c>
      <c r="H11" s="2" t="s">
        <v>12</v>
      </c>
    </row>
    <row r="12" spans="1:8" x14ac:dyDescent="0.35">
      <c r="D12" s="2">
        <f t="shared" si="0"/>
        <v>11</v>
      </c>
      <c r="E12" s="2">
        <v>1.31</v>
      </c>
      <c r="F12" s="2">
        <v>2</v>
      </c>
      <c r="G12" s="2">
        <v>5</v>
      </c>
      <c r="H12" s="2" t="s">
        <v>12</v>
      </c>
    </row>
    <row r="13" spans="1:8" x14ac:dyDescent="0.35">
      <c r="A13" s="4" t="s">
        <v>7</v>
      </c>
      <c r="B13" s="2">
        <v>0.5</v>
      </c>
      <c r="D13" s="2">
        <f t="shared" si="0"/>
        <v>12</v>
      </c>
      <c r="E13" s="2">
        <v>1.55</v>
      </c>
      <c r="F13" s="2">
        <v>2</v>
      </c>
      <c r="G13" s="2">
        <v>5</v>
      </c>
      <c r="H13" s="2" t="s">
        <v>12</v>
      </c>
    </row>
    <row r="14" spans="1:8" x14ac:dyDescent="0.35">
      <c r="A14" s="2" t="s">
        <v>22</v>
      </c>
      <c r="B14" s="2" t="s">
        <v>23</v>
      </c>
      <c r="D14" s="2">
        <f t="shared" si="0"/>
        <v>13</v>
      </c>
      <c r="E14" s="2">
        <v>25.86</v>
      </c>
      <c r="F14" s="2">
        <v>6</v>
      </c>
      <c r="G14" s="2">
        <v>15</v>
      </c>
      <c r="H14" s="2" t="s">
        <v>12</v>
      </c>
    </row>
    <row r="15" spans="1:8" x14ac:dyDescent="0.35">
      <c r="A15" s="2" t="s">
        <v>24</v>
      </c>
      <c r="B15" s="2" t="s">
        <v>25</v>
      </c>
      <c r="D15" s="2">
        <f t="shared" si="0"/>
        <v>14</v>
      </c>
      <c r="E15" s="2">
        <v>8.4600000000000009</v>
      </c>
      <c r="F15" s="2">
        <v>2</v>
      </c>
      <c r="G15" s="2">
        <v>5</v>
      </c>
      <c r="H15" s="2" t="s">
        <v>12</v>
      </c>
    </row>
    <row r="16" spans="1:8" x14ac:dyDescent="0.35">
      <c r="A16" s="2" t="s">
        <v>26</v>
      </c>
      <c r="B16" s="2">
        <v>0.15110000000000001</v>
      </c>
      <c r="D16" s="2">
        <f t="shared" si="0"/>
        <v>15</v>
      </c>
      <c r="E16" s="2">
        <v>12.44</v>
      </c>
      <c r="F16" s="2">
        <v>4</v>
      </c>
      <c r="G16" s="2">
        <v>10</v>
      </c>
      <c r="H16" s="2" t="s">
        <v>12</v>
      </c>
    </row>
    <row r="18" spans="1:7" x14ac:dyDescent="0.35">
      <c r="A18" s="4" t="s">
        <v>7</v>
      </c>
      <c r="B18" s="2">
        <v>0.155</v>
      </c>
    </row>
    <row r="19" spans="1:7" x14ac:dyDescent="0.35">
      <c r="A19" s="2" t="s">
        <v>22</v>
      </c>
      <c r="G19" s="2" t="s">
        <v>4</v>
      </c>
    </row>
    <row r="20" spans="1:7" x14ac:dyDescent="0.35">
      <c r="A20" s="2" t="s">
        <v>24</v>
      </c>
    </row>
    <row r="21" spans="1:7" x14ac:dyDescent="0.35">
      <c r="A21" s="2" t="s">
        <v>26</v>
      </c>
      <c r="B21" s="2">
        <v>9.9099999999999994E-2</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A976-2D36-442A-B4F8-B4F239380E5C}">
  <dimension ref="A1:I36"/>
  <sheetViews>
    <sheetView topLeftCell="A7" zoomScale="90" zoomScaleNormal="90" workbookViewId="0">
      <selection activeCell="A26" sqref="A26"/>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35</v>
      </c>
      <c r="D1" s="5" t="s">
        <v>8</v>
      </c>
      <c r="E1" s="5" t="s">
        <v>10</v>
      </c>
      <c r="F1" s="5" t="s">
        <v>9</v>
      </c>
      <c r="G1" s="5" t="s">
        <v>11</v>
      </c>
      <c r="H1" s="5" t="s">
        <v>15</v>
      </c>
      <c r="I1">
        <f>0.4*35</f>
        <v>14</v>
      </c>
    </row>
    <row r="2" spans="1:9" x14ac:dyDescent="0.35">
      <c r="A2" s="4" t="s">
        <v>1</v>
      </c>
      <c r="B2" s="2">
        <f>99-B1</f>
        <v>64</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3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3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I15">
        <f t="shared" si="2"/>
        <v>0</v>
      </c>
    </row>
    <row r="16" spans="1:9" x14ac:dyDescent="0.35">
      <c r="A16" s="2" t="s">
        <v>24</v>
      </c>
      <c r="B16" s="2">
        <v>9.9</v>
      </c>
      <c r="D16" s="2">
        <f t="shared" si="1"/>
        <v>15</v>
      </c>
      <c r="E16" s="2">
        <v>12.44</v>
      </c>
      <c r="F16" s="2">
        <v>4</v>
      </c>
      <c r="G16" s="2">
        <v>10</v>
      </c>
      <c r="H16" s="2">
        <v>3.3</v>
      </c>
      <c r="I16">
        <f t="shared" si="2"/>
        <v>0.26527331189710612</v>
      </c>
    </row>
    <row r="17" spans="1:9" x14ac:dyDescent="0.35">
      <c r="A17" s="2" t="s">
        <v>26</v>
      </c>
      <c r="B17" s="2">
        <v>0.15859999999999999</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0.1007</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ref="I32:I36" si="3">H32/E32</f>
        <v>0</v>
      </c>
    </row>
    <row r="33" spans="4:9" x14ac:dyDescent="0.35">
      <c r="D33" s="2">
        <f t="shared" si="1"/>
        <v>32</v>
      </c>
      <c r="E33" s="2">
        <v>40</v>
      </c>
      <c r="F33" s="2">
        <v>10</v>
      </c>
      <c r="G33" s="2">
        <v>25</v>
      </c>
      <c r="H33" s="2">
        <f>19.4</f>
        <v>19.399999999999999</v>
      </c>
      <c r="I33">
        <f t="shared" si="3"/>
        <v>0.48499999999999999</v>
      </c>
    </row>
    <row r="34" spans="4:9" x14ac:dyDescent="0.35">
      <c r="D34" s="2">
        <f t="shared" si="1"/>
        <v>33</v>
      </c>
      <c r="E34" s="2">
        <v>11.67</v>
      </c>
      <c r="F34" s="2">
        <v>4</v>
      </c>
      <c r="G34" s="2">
        <v>10</v>
      </c>
      <c r="I34">
        <f t="shared" si="3"/>
        <v>0</v>
      </c>
    </row>
    <row r="35" spans="4:9" x14ac:dyDescent="0.35">
      <c r="D35" s="2">
        <f t="shared" si="1"/>
        <v>34</v>
      </c>
      <c r="E35" s="2">
        <v>13.7</v>
      </c>
      <c r="F35" s="2">
        <v>4</v>
      </c>
      <c r="G35" s="2">
        <v>10</v>
      </c>
      <c r="I35">
        <f t="shared" si="3"/>
        <v>0</v>
      </c>
    </row>
    <row r="36" spans="4:9" x14ac:dyDescent="0.35">
      <c r="D36" s="2">
        <f t="shared" si="1"/>
        <v>35</v>
      </c>
      <c r="E36" s="2">
        <v>4.7</v>
      </c>
      <c r="F36" s="2">
        <v>2</v>
      </c>
      <c r="G36" s="2">
        <v>5</v>
      </c>
      <c r="H36" s="2">
        <v>1.2</v>
      </c>
      <c r="I36">
        <f t="shared" si="3"/>
        <v>0.25531914893617019</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8FA9-3F60-40DF-8E00-BD0AA1D05704}">
  <dimension ref="A1:I36"/>
  <sheetViews>
    <sheetView topLeftCell="A7" zoomScale="90" zoomScaleNormal="90" workbookViewId="0">
      <selection activeCell="A25" sqref="A25"/>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35</v>
      </c>
      <c r="D1" s="5" t="s">
        <v>8</v>
      </c>
      <c r="E1" s="5" t="s">
        <v>10</v>
      </c>
      <c r="F1" s="5" t="s">
        <v>9</v>
      </c>
      <c r="G1" s="5" t="s">
        <v>11</v>
      </c>
      <c r="H1" s="5" t="s">
        <v>16</v>
      </c>
      <c r="I1">
        <f>0.6*35</f>
        <v>21</v>
      </c>
    </row>
    <row r="2" spans="1:9" x14ac:dyDescent="0.35">
      <c r="A2" s="4" t="s">
        <v>1</v>
      </c>
      <c r="B2" s="2">
        <f>99-B1</f>
        <v>64</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3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H10" s="2">
        <v>6</v>
      </c>
      <c r="I10">
        <f t="shared" ref="I10:I31" si="2">H10/E10</f>
        <v>0.43478260869565216</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H15" s="2">
        <v>2</v>
      </c>
      <c r="I15">
        <f t="shared" si="2"/>
        <v>0.23640661938534277</v>
      </c>
    </row>
    <row r="16" spans="1:9" x14ac:dyDescent="0.35">
      <c r="A16" s="2" t="s">
        <v>24</v>
      </c>
      <c r="B16" s="2">
        <v>10.119999999999999</v>
      </c>
      <c r="D16" s="2">
        <f t="shared" si="1"/>
        <v>15</v>
      </c>
      <c r="E16" s="2">
        <v>12.44</v>
      </c>
      <c r="F16" s="2">
        <v>4</v>
      </c>
      <c r="G16" s="2">
        <v>10</v>
      </c>
      <c r="H16" s="2">
        <v>3.3</v>
      </c>
      <c r="I16">
        <f t="shared" si="2"/>
        <v>0.26527331189710612</v>
      </c>
    </row>
    <row r="17" spans="1:9" x14ac:dyDescent="0.35">
      <c r="A17" s="2" t="s">
        <v>26</v>
      </c>
      <c r="B17" s="2">
        <v>0.1323</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H19" s="2">
        <v>6</v>
      </c>
      <c r="I19">
        <f t="shared" si="2"/>
        <v>0.4</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9.6299999999999997E-2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H25" s="2">
        <v>3.3</v>
      </c>
      <c r="I25">
        <f t="shared" si="2"/>
        <v>0.2738589211618257</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H31" s="2">
        <v>1.2</v>
      </c>
      <c r="I31">
        <f t="shared" si="2"/>
        <v>0.17910447761194029</v>
      </c>
    </row>
    <row r="32" spans="1:9" x14ac:dyDescent="0.35">
      <c r="D32" s="2">
        <f t="shared" si="1"/>
        <v>31</v>
      </c>
      <c r="E32" s="2">
        <v>4.25</v>
      </c>
      <c r="F32" s="2">
        <v>2</v>
      </c>
      <c r="G32" s="2">
        <v>5</v>
      </c>
      <c r="I32">
        <f t="shared" ref="I32:I36" si="3">H32/E32</f>
        <v>0</v>
      </c>
    </row>
    <row r="33" spans="4:9" x14ac:dyDescent="0.35">
      <c r="D33" s="2">
        <f t="shared" si="1"/>
        <v>32</v>
      </c>
      <c r="E33" s="2">
        <v>40</v>
      </c>
      <c r="F33" s="2">
        <v>10</v>
      </c>
      <c r="G33" s="2">
        <v>25</v>
      </c>
      <c r="H33" s="2">
        <f>19.4</f>
        <v>19.399999999999999</v>
      </c>
      <c r="I33">
        <f t="shared" si="3"/>
        <v>0.48499999999999999</v>
      </c>
    </row>
    <row r="34" spans="4:9" x14ac:dyDescent="0.35">
      <c r="D34" s="2">
        <f t="shared" si="1"/>
        <v>33</v>
      </c>
      <c r="E34" s="2">
        <v>11.67</v>
      </c>
      <c r="F34" s="2">
        <v>4</v>
      </c>
      <c r="G34" s="2">
        <v>10</v>
      </c>
      <c r="H34" s="2">
        <v>6</v>
      </c>
      <c r="I34">
        <f t="shared" si="3"/>
        <v>0.51413881748071977</v>
      </c>
    </row>
    <row r="35" spans="4:9" x14ac:dyDescent="0.35">
      <c r="D35" s="2">
        <f t="shared" si="1"/>
        <v>34</v>
      </c>
      <c r="E35" s="2">
        <v>13.7</v>
      </c>
      <c r="F35" s="2">
        <v>4</v>
      </c>
      <c r="G35" s="2">
        <v>10</v>
      </c>
      <c r="I35">
        <f t="shared" si="3"/>
        <v>0</v>
      </c>
    </row>
    <row r="36" spans="4:9" x14ac:dyDescent="0.35">
      <c r="D36" s="2">
        <f t="shared" si="1"/>
        <v>35</v>
      </c>
      <c r="E36" s="2">
        <v>4.7</v>
      </c>
      <c r="F36" s="2">
        <v>2</v>
      </c>
      <c r="G36" s="2">
        <v>5</v>
      </c>
      <c r="H36" s="2">
        <v>1.2</v>
      </c>
      <c r="I36">
        <f t="shared" si="3"/>
        <v>0.25531914893617019</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507FD-E7BD-422F-82CA-FEFB0A1484AD}">
  <dimension ref="A1:H41"/>
  <sheetViews>
    <sheetView topLeftCell="A7" zoomScale="90" zoomScaleNormal="90" workbookViewId="0">
      <selection activeCell="A25" sqref="A25"/>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28.453125" style="2" bestFit="1" customWidth="1"/>
  </cols>
  <sheetData>
    <row r="1" spans="1:8" x14ac:dyDescent="0.35">
      <c r="A1" s="4" t="s">
        <v>0</v>
      </c>
      <c r="B1" s="2">
        <v>40</v>
      </c>
      <c r="D1" s="5" t="s">
        <v>8</v>
      </c>
      <c r="E1" s="5" t="s">
        <v>10</v>
      </c>
      <c r="F1" s="5" t="s">
        <v>9</v>
      </c>
      <c r="G1" s="5" t="s">
        <v>11</v>
      </c>
      <c r="H1" s="5" t="s">
        <v>13</v>
      </c>
    </row>
    <row r="2" spans="1:8" x14ac:dyDescent="0.35">
      <c r="A2" s="4" t="s">
        <v>1</v>
      </c>
      <c r="B2" s="2">
        <f>99-B1</f>
        <v>59</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41"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D7" s="2">
        <f t="shared" si="0"/>
        <v>6</v>
      </c>
      <c r="E7" s="2">
        <v>6.11</v>
      </c>
      <c r="F7" s="2">
        <v>2</v>
      </c>
      <c r="G7" s="2">
        <v>5</v>
      </c>
      <c r="H7" s="2" t="s">
        <v>12</v>
      </c>
    </row>
    <row r="8" spans="1:8" x14ac:dyDescent="0.35">
      <c r="A8" s="3" t="s">
        <v>17</v>
      </c>
      <c r="B8" s="2">
        <v>4.2000000000000003E-2</v>
      </c>
      <c r="D8" s="2">
        <f t="shared" si="0"/>
        <v>7</v>
      </c>
      <c r="E8" s="2">
        <v>6.96</v>
      </c>
      <c r="F8" s="2">
        <v>2</v>
      </c>
      <c r="G8" s="2">
        <v>5</v>
      </c>
      <c r="H8" s="2" t="s">
        <v>12</v>
      </c>
    </row>
    <row r="9" spans="1:8" x14ac:dyDescent="0.35">
      <c r="A9" s="2" t="s">
        <v>18</v>
      </c>
      <c r="B9" s="6">
        <v>9.4999999999999998E-3</v>
      </c>
      <c r="D9" s="2">
        <f t="shared" si="0"/>
        <v>8</v>
      </c>
      <c r="E9" s="2">
        <v>31.2</v>
      </c>
      <c r="F9" s="2">
        <v>10</v>
      </c>
      <c r="G9" s="2">
        <v>25</v>
      </c>
      <c r="H9" s="2" t="s">
        <v>12</v>
      </c>
    </row>
    <row r="10" spans="1:8" x14ac:dyDescent="0.35">
      <c r="A10" s="2" t="s">
        <v>19</v>
      </c>
      <c r="B10" s="6">
        <v>8.9999999999999993E-3</v>
      </c>
      <c r="D10" s="2">
        <f t="shared" si="0"/>
        <v>9</v>
      </c>
      <c r="E10" s="2">
        <v>13.8</v>
      </c>
      <c r="F10" s="2">
        <v>4</v>
      </c>
      <c r="G10" s="2">
        <v>10</v>
      </c>
      <c r="H10" s="2" t="s">
        <v>12</v>
      </c>
    </row>
    <row r="11" spans="1:8" x14ac:dyDescent="0.35">
      <c r="D11" s="2">
        <f t="shared" si="0"/>
        <v>10</v>
      </c>
      <c r="E11" s="2">
        <v>1.38</v>
      </c>
      <c r="F11" s="2">
        <v>2</v>
      </c>
      <c r="G11" s="2">
        <v>5</v>
      </c>
      <c r="H11" s="2" t="s">
        <v>12</v>
      </c>
    </row>
    <row r="12" spans="1:8" x14ac:dyDescent="0.35">
      <c r="A12" s="2" t="s">
        <v>20</v>
      </c>
      <c r="B12" s="2" t="s">
        <v>21</v>
      </c>
      <c r="D12" s="2">
        <f t="shared" si="0"/>
        <v>11</v>
      </c>
      <c r="E12" s="2">
        <v>1.31</v>
      </c>
      <c r="F12" s="2">
        <v>2</v>
      </c>
      <c r="G12" s="2">
        <v>5</v>
      </c>
      <c r="H12" s="2" t="s">
        <v>12</v>
      </c>
    </row>
    <row r="13" spans="1:8" x14ac:dyDescent="0.35">
      <c r="D13" s="2">
        <f t="shared" si="0"/>
        <v>12</v>
      </c>
      <c r="E13" s="2">
        <v>1.55</v>
      </c>
      <c r="F13" s="2">
        <v>2</v>
      </c>
      <c r="G13" s="2">
        <v>5</v>
      </c>
      <c r="H13" s="2" t="s">
        <v>12</v>
      </c>
    </row>
    <row r="14" spans="1:8" x14ac:dyDescent="0.35">
      <c r="A14" s="4" t="s">
        <v>7</v>
      </c>
      <c r="B14" s="2">
        <v>0.5</v>
      </c>
      <c r="D14" s="2">
        <f t="shared" si="0"/>
        <v>13</v>
      </c>
      <c r="E14" s="2">
        <v>25.86</v>
      </c>
      <c r="F14" s="2">
        <v>6</v>
      </c>
      <c r="G14" s="2">
        <v>15</v>
      </c>
      <c r="H14" s="2" t="s">
        <v>12</v>
      </c>
    </row>
    <row r="15" spans="1:8" x14ac:dyDescent="0.35">
      <c r="A15" s="2" t="s">
        <v>22</v>
      </c>
      <c r="B15" s="2" t="s">
        <v>31</v>
      </c>
      <c r="D15" s="2">
        <f t="shared" si="0"/>
        <v>14</v>
      </c>
      <c r="E15" s="2">
        <v>8.4600000000000009</v>
      </c>
      <c r="F15" s="2">
        <v>2</v>
      </c>
      <c r="G15" s="2">
        <v>5</v>
      </c>
      <c r="H15" s="2" t="s">
        <v>12</v>
      </c>
    </row>
    <row r="16" spans="1:8" x14ac:dyDescent="0.35">
      <c r="A16" s="2" t="s">
        <v>24</v>
      </c>
      <c r="B16" s="2">
        <v>9.7100000000000009</v>
      </c>
      <c r="D16" s="2">
        <f t="shared" si="0"/>
        <v>15</v>
      </c>
      <c r="E16" s="2">
        <v>12.44</v>
      </c>
      <c r="F16" s="2">
        <v>4</v>
      </c>
      <c r="G16" s="2">
        <v>10</v>
      </c>
      <c r="H16" s="2" t="s">
        <v>12</v>
      </c>
    </row>
    <row r="17" spans="1:8" x14ac:dyDescent="0.35">
      <c r="A17" s="2" t="s">
        <v>26</v>
      </c>
      <c r="B17" s="2">
        <v>0.1225</v>
      </c>
      <c r="D17" s="2">
        <f t="shared" si="0"/>
        <v>16</v>
      </c>
      <c r="E17" s="2">
        <v>14.98</v>
      </c>
      <c r="F17" s="2">
        <v>4</v>
      </c>
      <c r="G17" s="2">
        <v>10</v>
      </c>
      <c r="H17" s="2" t="s">
        <v>12</v>
      </c>
    </row>
    <row r="18" spans="1:8" x14ac:dyDescent="0.35">
      <c r="D18" s="2">
        <f t="shared" si="0"/>
        <v>17</v>
      </c>
      <c r="E18" s="2">
        <v>9.18</v>
      </c>
      <c r="F18" s="2">
        <v>2</v>
      </c>
      <c r="G18" s="2">
        <v>5</v>
      </c>
      <c r="H18" s="2" t="s">
        <v>12</v>
      </c>
    </row>
    <row r="19" spans="1:8" x14ac:dyDescent="0.35">
      <c r="A19" s="4" t="s">
        <v>7</v>
      </c>
      <c r="B19" s="2">
        <v>0.155</v>
      </c>
      <c r="D19" s="2">
        <f t="shared" si="0"/>
        <v>18</v>
      </c>
      <c r="E19" s="2">
        <v>15</v>
      </c>
      <c r="F19" s="2">
        <v>4</v>
      </c>
      <c r="G19" s="2">
        <v>10</v>
      </c>
      <c r="H19" s="2" t="s">
        <v>12</v>
      </c>
    </row>
    <row r="20" spans="1:8" x14ac:dyDescent="0.35">
      <c r="A20" s="2" t="s">
        <v>22</v>
      </c>
      <c r="D20" s="2">
        <f t="shared" si="0"/>
        <v>19</v>
      </c>
      <c r="E20" s="2">
        <v>17.399999999999999</v>
      </c>
      <c r="F20" s="2">
        <v>4</v>
      </c>
      <c r="G20" s="2">
        <v>10</v>
      </c>
      <c r="H20" s="2" t="s">
        <v>12</v>
      </c>
    </row>
    <row r="21" spans="1:8" x14ac:dyDescent="0.35">
      <c r="A21" s="2" t="s">
        <v>24</v>
      </c>
      <c r="D21" s="2">
        <f t="shared" si="0"/>
        <v>20</v>
      </c>
      <c r="E21" s="2">
        <v>27.6</v>
      </c>
      <c r="F21" s="2">
        <v>10</v>
      </c>
      <c r="G21" s="2">
        <v>25</v>
      </c>
      <c r="H21" s="2" t="s">
        <v>12</v>
      </c>
    </row>
    <row r="22" spans="1:8" x14ac:dyDescent="0.35">
      <c r="A22" s="2" t="s">
        <v>26</v>
      </c>
      <c r="B22" s="2">
        <v>9.3399999999999997E-2</v>
      </c>
      <c r="D22" s="2">
        <f t="shared" si="0"/>
        <v>21</v>
      </c>
      <c r="E22" s="2">
        <v>4.3</v>
      </c>
      <c r="F22" s="2">
        <v>2</v>
      </c>
      <c r="G22" s="2">
        <v>5</v>
      </c>
      <c r="H22" s="2" t="s">
        <v>12</v>
      </c>
    </row>
    <row r="23" spans="1:8" x14ac:dyDescent="0.35">
      <c r="D23" s="2">
        <f t="shared" si="0"/>
        <v>22</v>
      </c>
      <c r="E23" s="2">
        <v>11.2</v>
      </c>
      <c r="F23" s="2">
        <v>4</v>
      </c>
      <c r="G23" s="2">
        <v>10</v>
      </c>
      <c r="H23" s="2" t="s">
        <v>12</v>
      </c>
    </row>
    <row r="24" spans="1:8" x14ac:dyDescent="0.35">
      <c r="D24" s="2">
        <f t="shared" si="0"/>
        <v>23</v>
      </c>
      <c r="E24" s="2">
        <v>7.97</v>
      </c>
      <c r="F24" s="2">
        <v>2</v>
      </c>
      <c r="G24" s="2">
        <v>5</v>
      </c>
      <c r="H24" s="2" t="s">
        <v>12</v>
      </c>
    </row>
    <row r="25" spans="1:8" x14ac:dyDescent="0.35">
      <c r="D25" s="2">
        <f t="shared" si="0"/>
        <v>24</v>
      </c>
      <c r="E25" s="2">
        <v>12.05</v>
      </c>
      <c r="F25" s="2">
        <v>4</v>
      </c>
      <c r="G25" s="2">
        <v>10</v>
      </c>
      <c r="H25" s="2" t="s">
        <v>12</v>
      </c>
    </row>
    <row r="26" spans="1:8" x14ac:dyDescent="0.35">
      <c r="D26" s="2">
        <f t="shared" si="0"/>
        <v>25</v>
      </c>
      <c r="E26" s="2">
        <v>9.5399999999999991</v>
      </c>
      <c r="F26" s="2">
        <v>2</v>
      </c>
      <c r="G26" s="2">
        <v>5</v>
      </c>
      <c r="H26" s="2" t="s">
        <v>12</v>
      </c>
    </row>
    <row r="27" spans="1:8" x14ac:dyDescent="0.35">
      <c r="D27" s="2">
        <f t="shared" si="0"/>
        <v>26</v>
      </c>
      <c r="E27" s="2">
        <v>14.3</v>
      </c>
      <c r="F27" s="2">
        <v>4</v>
      </c>
      <c r="G27" s="2">
        <v>10</v>
      </c>
      <c r="H27" s="2" t="s">
        <v>12</v>
      </c>
    </row>
    <row r="28" spans="1:8" x14ac:dyDescent="0.35">
      <c r="D28" s="2">
        <f t="shared" si="0"/>
        <v>27</v>
      </c>
      <c r="E28" s="2">
        <v>18.3</v>
      </c>
      <c r="F28" s="2">
        <v>4</v>
      </c>
      <c r="G28" s="2">
        <v>10</v>
      </c>
      <c r="H28" s="2" t="s">
        <v>12</v>
      </c>
    </row>
    <row r="29" spans="1:8" x14ac:dyDescent="0.35">
      <c r="D29" s="2">
        <f t="shared" si="0"/>
        <v>28</v>
      </c>
      <c r="E29" s="2">
        <v>22.5</v>
      </c>
      <c r="F29" s="2">
        <v>6</v>
      </c>
      <c r="G29" s="2">
        <v>15</v>
      </c>
      <c r="H29" s="2" t="s">
        <v>12</v>
      </c>
    </row>
    <row r="30" spans="1:8" x14ac:dyDescent="0.35">
      <c r="D30" s="2">
        <f t="shared" si="0"/>
        <v>29</v>
      </c>
      <c r="E30" s="2">
        <v>8</v>
      </c>
      <c r="F30" s="2">
        <v>2</v>
      </c>
      <c r="G30" s="2">
        <v>5</v>
      </c>
      <c r="H30" s="2" t="s">
        <v>12</v>
      </c>
    </row>
    <row r="31" spans="1:8" x14ac:dyDescent="0.35">
      <c r="D31" s="2">
        <f t="shared" si="0"/>
        <v>30</v>
      </c>
      <c r="E31" s="2">
        <v>6.7</v>
      </c>
      <c r="F31" s="2">
        <v>2</v>
      </c>
      <c r="G31" s="2">
        <v>5</v>
      </c>
      <c r="H31" s="2" t="s">
        <v>12</v>
      </c>
    </row>
    <row r="32" spans="1:8" x14ac:dyDescent="0.35">
      <c r="D32" s="2">
        <f t="shared" si="0"/>
        <v>31</v>
      </c>
      <c r="E32" s="2">
        <v>4.25</v>
      </c>
      <c r="F32" s="2">
        <v>2</v>
      </c>
      <c r="G32" s="2">
        <v>5</v>
      </c>
      <c r="H32" s="2" t="s">
        <v>12</v>
      </c>
    </row>
    <row r="33" spans="4:8" x14ac:dyDescent="0.35">
      <c r="D33" s="2">
        <f t="shared" si="0"/>
        <v>32</v>
      </c>
      <c r="E33" s="2">
        <v>40</v>
      </c>
      <c r="F33" s="2">
        <v>10</v>
      </c>
      <c r="G33" s="2">
        <v>25</v>
      </c>
      <c r="H33" s="2" t="s">
        <v>12</v>
      </c>
    </row>
    <row r="34" spans="4:8" x14ac:dyDescent="0.35">
      <c r="D34" s="2">
        <f t="shared" si="0"/>
        <v>33</v>
      </c>
      <c r="E34" s="2">
        <v>11.67</v>
      </c>
      <c r="F34" s="2">
        <v>4</v>
      </c>
      <c r="G34" s="2">
        <v>10</v>
      </c>
      <c r="H34" s="2" t="s">
        <v>12</v>
      </c>
    </row>
    <row r="35" spans="4:8" x14ac:dyDescent="0.35">
      <c r="D35" s="2">
        <f t="shared" si="0"/>
        <v>34</v>
      </c>
      <c r="E35" s="2">
        <v>13.7</v>
      </c>
      <c r="F35" s="2">
        <v>4</v>
      </c>
      <c r="G35" s="2">
        <v>10</v>
      </c>
      <c r="H35" s="2" t="s">
        <v>12</v>
      </c>
    </row>
    <row r="36" spans="4:8" x14ac:dyDescent="0.35">
      <c r="D36" s="2">
        <f t="shared" si="0"/>
        <v>35</v>
      </c>
      <c r="E36" s="2">
        <v>4.7</v>
      </c>
      <c r="F36" s="2">
        <v>2</v>
      </c>
      <c r="G36" s="2">
        <v>5</v>
      </c>
      <c r="H36" s="2" t="s">
        <v>12</v>
      </c>
    </row>
    <row r="37" spans="4:8" x14ac:dyDescent="0.35">
      <c r="D37" s="2">
        <f t="shared" si="0"/>
        <v>36</v>
      </c>
      <c r="E37" s="2">
        <v>15.4</v>
      </c>
      <c r="F37" s="2">
        <v>4</v>
      </c>
      <c r="G37" s="2">
        <v>10</v>
      </c>
      <c r="H37" s="2" t="s">
        <v>12</v>
      </c>
    </row>
    <row r="38" spans="4:8" x14ac:dyDescent="0.35">
      <c r="D38" s="2">
        <f t="shared" si="0"/>
        <v>37</v>
      </c>
      <c r="E38" s="2">
        <v>19.3</v>
      </c>
      <c r="F38" s="2">
        <v>6</v>
      </c>
      <c r="G38" s="2">
        <v>15</v>
      </c>
      <c r="H38" s="2" t="s">
        <v>12</v>
      </c>
    </row>
    <row r="39" spans="4:8" x14ac:dyDescent="0.35">
      <c r="D39" s="2">
        <f t="shared" si="0"/>
        <v>38</v>
      </c>
      <c r="E39" s="2">
        <v>3.9</v>
      </c>
      <c r="F39" s="2">
        <v>2</v>
      </c>
      <c r="G39" s="2">
        <v>5</v>
      </c>
      <c r="H39" s="2" t="s">
        <v>12</v>
      </c>
    </row>
    <row r="40" spans="4:8" x14ac:dyDescent="0.35">
      <c r="D40" s="2">
        <f t="shared" si="0"/>
        <v>39</v>
      </c>
      <c r="E40" s="2">
        <v>3.8</v>
      </c>
      <c r="F40" s="2">
        <v>2</v>
      </c>
      <c r="G40" s="2">
        <v>5</v>
      </c>
      <c r="H40" s="2" t="s">
        <v>12</v>
      </c>
    </row>
    <row r="41" spans="4:8" x14ac:dyDescent="0.35">
      <c r="D41" s="2">
        <f t="shared" si="0"/>
        <v>40</v>
      </c>
      <c r="E41" s="2">
        <v>7.5</v>
      </c>
      <c r="F41" s="2">
        <v>2</v>
      </c>
      <c r="G41" s="2">
        <v>5</v>
      </c>
      <c r="H41" s="2" t="s">
        <v>12</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A4B90-ABD2-4772-B4D7-D7FD181394B6}">
  <dimension ref="A1:I41"/>
  <sheetViews>
    <sheetView topLeftCell="A2" zoomScale="90" zoomScaleNormal="90" workbookViewId="0">
      <selection activeCell="C19" sqref="C19"/>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40</v>
      </c>
      <c r="D1" s="5" t="s">
        <v>8</v>
      </c>
      <c r="E1" s="5" t="s">
        <v>10</v>
      </c>
      <c r="F1" s="5" t="s">
        <v>9</v>
      </c>
      <c r="G1" s="5" t="s">
        <v>11</v>
      </c>
      <c r="H1" s="5" t="s">
        <v>14</v>
      </c>
      <c r="I1">
        <f>0.2*40</f>
        <v>8</v>
      </c>
    </row>
    <row r="2" spans="1:9" x14ac:dyDescent="0.35">
      <c r="A2" s="4" t="s">
        <v>1</v>
      </c>
      <c r="B2" s="2">
        <f>99-B1</f>
        <v>59</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4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4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I14">
        <f t="shared" si="2"/>
        <v>0</v>
      </c>
    </row>
    <row r="15" spans="1:9" x14ac:dyDescent="0.35">
      <c r="A15" s="2" t="s">
        <v>22</v>
      </c>
      <c r="B15" s="2" t="s">
        <v>31</v>
      </c>
      <c r="D15" s="2">
        <f t="shared" si="1"/>
        <v>14</v>
      </c>
      <c r="E15" s="2">
        <v>8.4600000000000009</v>
      </c>
      <c r="F15" s="2">
        <v>2</v>
      </c>
      <c r="G15" s="2">
        <v>5</v>
      </c>
      <c r="I15">
        <f t="shared" si="2"/>
        <v>0</v>
      </c>
    </row>
    <row r="16" spans="1:9" x14ac:dyDescent="0.35">
      <c r="A16" s="2" t="s">
        <v>24</v>
      </c>
      <c r="B16" s="2">
        <v>9.86</v>
      </c>
      <c r="D16" s="2">
        <f t="shared" si="1"/>
        <v>15</v>
      </c>
      <c r="E16" s="2">
        <v>12.44</v>
      </c>
      <c r="F16" s="2">
        <v>4</v>
      </c>
      <c r="G16" s="2">
        <v>10</v>
      </c>
      <c r="H16" s="2">
        <v>3.3</v>
      </c>
      <c r="I16">
        <f t="shared" si="2"/>
        <v>0.26527331189710612</v>
      </c>
    </row>
    <row r="17" spans="1:9" x14ac:dyDescent="0.35">
      <c r="A17" s="2" t="s">
        <v>26</v>
      </c>
      <c r="B17" s="2">
        <v>0.2006</v>
      </c>
      <c r="D17" s="2">
        <f t="shared" si="1"/>
        <v>16</v>
      </c>
      <c r="E17" s="2">
        <v>14.98</v>
      </c>
      <c r="F17" s="2">
        <v>4</v>
      </c>
      <c r="G17" s="2">
        <v>10</v>
      </c>
      <c r="I17">
        <f t="shared" si="2"/>
        <v>0</v>
      </c>
    </row>
    <row r="18" spans="1:9" x14ac:dyDescent="0.35">
      <c r="D18" s="2">
        <f t="shared" si="1"/>
        <v>17</v>
      </c>
      <c r="E18" s="2">
        <v>9.18</v>
      </c>
      <c r="F18" s="2">
        <v>2</v>
      </c>
      <c r="G18" s="2">
        <v>5</v>
      </c>
      <c r="I18">
        <f t="shared" si="2"/>
        <v>0</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0.10780000000000001</v>
      </c>
      <c r="D22" s="2">
        <f t="shared" si="1"/>
        <v>21</v>
      </c>
      <c r="E22" s="2">
        <v>4.3</v>
      </c>
      <c r="F22" s="2">
        <v>2</v>
      </c>
      <c r="G22" s="2">
        <v>5</v>
      </c>
      <c r="I22">
        <f t="shared" si="2"/>
        <v>0</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I30">
        <f t="shared" si="2"/>
        <v>0</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I33">
        <f t="shared" si="2"/>
        <v>0</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I40">
        <f t="shared" si="2"/>
        <v>0</v>
      </c>
    </row>
    <row r="41" spans="4:9" x14ac:dyDescent="0.35">
      <c r="D41" s="2">
        <f t="shared" si="1"/>
        <v>40</v>
      </c>
      <c r="E41" s="2">
        <v>7.5</v>
      </c>
      <c r="F41" s="2">
        <v>2</v>
      </c>
      <c r="G41" s="2">
        <v>5</v>
      </c>
      <c r="I41">
        <f t="shared" si="2"/>
        <v>0</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4EF0C-E510-4341-AA97-CCBC9D46C7BF}">
  <dimension ref="A1:K41"/>
  <sheetViews>
    <sheetView topLeftCell="A2"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40</v>
      </c>
      <c r="D1" s="5" t="s">
        <v>8</v>
      </c>
      <c r="E1" s="5" t="s">
        <v>10</v>
      </c>
      <c r="F1" s="5" t="s">
        <v>9</v>
      </c>
      <c r="G1" s="5" t="s">
        <v>11</v>
      </c>
      <c r="H1" s="5" t="s">
        <v>15</v>
      </c>
      <c r="I1">
        <f>0.4*40</f>
        <v>16</v>
      </c>
    </row>
    <row r="2" spans="1:9" x14ac:dyDescent="0.35">
      <c r="A2" s="4" t="s">
        <v>1</v>
      </c>
      <c r="B2" s="2">
        <f>99-B1</f>
        <v>59</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4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36"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I15">
        <f t="shared" si="2"/>
        <v>0</v>
      </c>
    </row>
    <row r="16" spans="1:9" x14ac:dyDescent="0.35">
      <c r="A16" s="2" t="s">
        <v>24</v>
      </c>
      <c r="B16" s="2">
        <v>9.9499999999999993</v>
      </c>
      <c r="D16" s="2">
        <f t="shared" si="1"/>
        <v>15</v>
      </c>
      <c r="E16" s="2">
        <v>12.44</v>
      </c>
      <c r="F16" s="2">
        <v>4</v>
      </c>
      <c r="G16" s="2">
        <v>10</v>
      </c>
      <c r="H16" s="2">
        <v>3.3</v>
      </c>
      <c r="I16">
        <f t="shared" si="2"/>
        <v>0.26527331189710612</v>
      </c>
    </row>
    <row r="17" spans="1:9" x14ac:dyDescent="0.35">
      <c r="A17" s="2" t="s">
        <v>26</v>
      </c>
      <c r="B17" s="2">
        <v>0.152</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9.9500000000000005E-2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11" x14ac:dyDescent="0.35">
      <c r="D33" s="2">
        <f t="shared" si="1"/>
        <v>32</v>
      </c>
      <c r="E33" s="2">
        <v>40</v>
      </c>
      <c r="F33" s="2">
        <v>10</v>
      </c>
      <c r="G33" s="2">
        <v>25</v>
      </c>
      <c r="H33" s="2">
        <f>19.4</f>
        <v>19.399999999999999</v>
      </c>
      <c r="I33">
        <f t="shared" si="2"/>
        <v>0.48499999999999999</v>
      </c>
    </row>
    <row r="34" spans="4:11" x14ac:dyDescent="0.35">
      <c r="D34" s="2">
        <f t="shared" si="1"/>
        <v>33</v>
      </c>
      <c r="E34" s="2">
        <v>11.67</v>
      </c>
      <c r="F34" s="2">
        <v>4</v>
      </c>
      <c r="G34" s="2">
        <v>10</v>
      </c>
      <c r="I34">
        <f t="shared" si="2"/>
        <v>0</v>
      </c>
      <c r="K34" t="s">
        <v>4</v>
      </c>
    </row>
    <row r="35" spans="4:11" x14ac:dyDescent="0.35">
      <c r="D35" s="2">
        <f t="shared" si="1"/>
        <v>34</v>
      </c>
      <c r="E35" s="2">
        <v>13.7</v>
      </c>
      <c r="F35" s="2">
        <v>4</v>
      </c>
      <c r="G35" s="2">
        <v>10</v>
      </c>
      <c r="I35">
        <f t="shared" si="2"/>
        <v>0</v>
      </c>
    </row>
    <row r="36" spans="4:11" x14ac:dyDescent="0.35">
      <c r="D36" s="2">
        <f t="shared" si="1"/>
        <v>35</v>
      </c>
      <c r="E36" s="2">
        <v>4.7</v>
      </c>
      <c r="F36" s="2">
        <v>2</v>
      </c>
      <c r="G36" s="2">
        <v>5</v>
      </c>
      <c r="H36" s="2">
        <v>1.2</v>
      </c>
      <c r="I36">
        <f t="shared" si="2"/>
        <v>0.25531914893617019</v>
      </c>
    </row>
    <row r="37" spans="4:11" x14ac:dyDescent="0.35">
      <c r="D37" s="2">
        <f t="shared" si="1"/>
        <v>36</v>
      </c>
      <c r="E37" s="2">
        <v>15.4</v>
      </c>
      <c r="F37" s="2">
        <v>4</v>
      </c>
      <c r="G37" s="2">
        <v>10</v>
      </c>
      <c r="I37">
        <f t="shared" ref="I37:I41" si="3">H37/E37</f>
        <v>0</v>
      </c>
    </row>
    <row r="38" spans="4:11" x14ac:dyDescent="0.35">
      <c r="D38" s="2">
        <f t="shared" si="1"/>
        <v>37</v>
      </c>
      <c r="E38" s="2">
        <v>19.3</v>
      </c>
      <c r="F38" s="2">
        <v>6</v>
      </c>
      <c r="G38" s="2">
        <v>15</v>
      </c>
      <c r="H38" s="2">
        <v>5</v>
      </c>
      <c r="I38">
        <f t="shared" si="3"/>
        <v>0.25906735751295334</v>
      </c>
    </row>
    <row r="39" spans="4:11" x14ac:dyDescent="0.35">
      <c r="D39" s="2">
        <f t="shared" si="1"/>
        <v>38</v>
      </c>
      <c r="E39" s="2">
        <v>3.9</v>
      </c>
      <c r="F39" s="2">
        <v>2</v>
      </c>
      <c r="G39" s="2">
        <v>5</v>
      </c>
      <c r="I39">
        <f t="shared" si="3"/>
        <v>0</v>
      </c>
    </row>
    <row r="40" spans="4:11" x14ac:dyDescent="0.35">
      <c r="D40" s="2">
        <f t="shared" si="1"/>
        <v>39</v>
      </c>
      <c r="E40" s="2">
        <v>3.8</v>
      </c>
      <c r="F40" s="2">
        <v>2</v>
      </c>
      <c r="G40" s="2">
        <v>5</v>
      </c>
      <c r="H40" s="2">
        <v>1.2</v>
      </c>
      <c r="I40">
        <f t="shared" si="3"/>
        <v>0.31578947368421051</v>
      </c>
    </row>
    <row r="41" spans="4:11" x14ac:dyDescent="0.35">
      <c r="D41" s="2">
        <f t="shared" si="1"/>
        <v>40</v>
      </c>
      <c r="E41" s="2">
        <v>7.5</v>
      </c>
      <c r="F41" s="2">
        <v>2</v>
      </c>
      <c r="G41" s="2">
        <v>5</v>
      </c>
      <c r="I41">
        <f t="shared" si="3"/>
        <v>0</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3F4D5-002E-455C-A7CE-6E6FE3CBFF17}">
  <dimension ref="A1:I41"/>
  <sheetViews>
    <sheetView topLeftCell="A2" zoomScale="90" zoomScaleNormal="90" workbookViewId="0">
      <selection activeCell="D13" sqref="D13"/>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40</v>
      </c>
      <c r="D1" s="5" t="s">
        <v>8</v>
      </c>
      <c r="E1" s="5" t="s">
        <v>10</v>
      </c>
      <c r="F1" s="5" t="s">
        <v>9</v>
      </c>
      <c r="G1" s="5" t="s">
        <v>11</v>
      </c>
      <c r="H1" s="5" t="s">
        <v>16</v>
      </c>
      <c r="I1">
        <f>0.6*40</f>
        <v>24</v>
      </c>
    </row>
    <row r="2" spans="1:9" x14ac:dyDescent="0.35">
      <c r="A2" s="4" t="s">
        <v>1</v>
      </c>
      <c r="B2" s="2">
        <f>99-B1</f>
        <v>59</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4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H10" s="2">
        <v>6</v>
      </c>
      <c r="I10">
        <f t="shared" ref="I10:I41" si="2">H10/E10</f>
        <v>0.43478260869565216</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D15" s="2">
        <f t="shared" si="1"/>
        <v>14</v>
      </c>
      <c r="E15" s="2">
        <v>8.4600000000000009</v>
      </c>
      <c r="F15" s="2">
        <v>2</v>
      </c>
      <c r="G15" s="2">
        <v>5</v>
      </c>
      <c r="H15" s="2">
        <v>2</v>
      </c>
      <c r="I15">
        <f t="shared" si="2"/>
        <v>0.23640661938534277</v>
      </c>
    </row>
    <row r="16" spans="1:9" x14ac:dyDescent="0.35">
      <c r="A16" s="2" t="s">
        <v>24</v>
      </c>
      <c r="D16" s="2">
        <f t="shared" si="1"/>
        <v>15</v>
      </c>
      <c r="E16" s="2">
        <v>12.44</v>
      </c>
      <c r="F16" s="2">
        <v>4</v>
      </c>
      <c r="G16" s="2">
        <v>10</v>
      </c>
      <c r="H16" s="2">
        <v>3.3</v>
      </c>
      <c r="I16">
        <f t="shared" si="2"/>
        <v>0.26527331189710612</v>
      </c>
    </row>
    <row r="17" spans="1:9" x14ac:dyDescent="0.35">
      <c r="A17" s="2" t="s">
        <v>26</v>
      </c>
      <c r="B17" s="2">
        <v>0.12540000000000001</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H19" s="2">
        <v>6</v>
      </c>
      <c r="I19">
        <f t="shared" si="2"/>
        <v>0.4</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9.5100000000000004E-2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H25" s="2">
        <v>3.3</v>
      </c>
      <c r="I25">
        <f t="shared" si="2"/>
        <v>0.2738589211618257</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H31" s="2">
        <v>1.2</v>
      </c>
      <c r="I31">
        <f t="shared" si="2"/>
        <v>0.17910447761194029</v>
      </c>
    </row>
    <row r="32" spans="1:9" x14ac:dyDescent="0.35">
      <c r="D32" s="2">
        <f t="shared" si="1"/>
        <v>31</v>
      </c>
      <c r="E32" s="2">
        <v>4.25</v>
      </c>
      <c r="F32" s="2">
        <v>2</v>
      </c>
      <c r="G32" s="2">
        <v>5</v>
      </c>
      <c r="I32">
        <f t="shared" si="2"/>
        <v>0</v>
      </c>
    </row>
    <row r="33" spans="4:9" x14ac:dyDescent="0.35">
      <c r="D33" s="2">
        <f t="shared" si="1"/>
        <v>32</v>
      </c>
      <c r="E33" s="2">
        <v>40</v>
      </c>
      <c r="F33" s="2">
        <v>10</v>
      </c>
      <c r="G33" s="2">
        <v>25</v>
      </c>
      <c r="H33" s="2">
        <f>19.4</f>
        <v>19.399999999999999</v>
      </c>
      <c r="I33">
        <f t="shared" si="2"/>
        <v>0.48499999999999999</v>
      </c>
    </row>
    <row r="34" spans="4:9" x14ac:dyDescent="0.35">
      <c r="D34" s="2">
        <f t="shared" si="1"/>
        <v>33</v>
      </c>
      <c r="E34" s="2">
        <v>11.67</v>
      </c>
      <c r="F34" s="2">
        <v>4</v>
      </c>
      <c r="G34" s="2">
        <v>10</v>
      </c>
      <c r="H34" s="2">
        <v>6</v>
      </c>
      <c r="I34">
        <f t="shared" si="2"/>
        <v>0.51413881748071977</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H40" s="2">
        <v>1.2</v>
      </c>
      <c r="I40">
        <f t="shared" si="2"/>
        <v>0.31578947368421051</v>
      </c>
    </row>
    <row r="41" spans="4:9" x14ac:dyDescent="0.35">
      <c r="D41" s="2">
        <f t="shared" si="1"/>
        <v>40</v>
      </c>
      <c r="E41" s="2">
        <v>7.5</v>
      </c>
      <c r="F41" s="2">
        <v>2</v>
      </c>
      <c r="G41" s="2">
        <v>5</v>
      </c>
      <c r="H41" s="2">
        <v>3.3</v>
      </c>
      <c r="I41">
        <f t="shared" si="2"/>
        <v>0.44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7BC5B-FB84-4A92-B946-377258B4F715}">
  <dimension ref="A1:H49"/>
  <sheetViews>
    <sheetView topLeftCell="A2" zoomScale="90" zoomScaleNormal="90" workbookViewId="0">
      <selection activeCell="C19" sqref="C19"/>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28.453125" style="2" bestFit="1" customWidth="1"/>
  </cols>
  <sheetData>
    <row r="1" spans="1:8" x14ac:dyDescent="0.35">
      <c r="A1" s="4" t="s">
        <v>0</v>
      </c>
      <c r="B1" s="2">
        <v>45</v>
      </c>
      <c r="D1" s="5" t="s">
        <v>8</v>
      </c>
      <c r="E1" s="5" t="s">
        <v>10</v>
      </c>
      <c r="F1" s="5" t="s">
        <v>9</v>
      </c>
      <c r="G1" s="5" t="s">
        <v>11</v>
      </c>
      <c r="H1" s="5" t="s">
        <v>13</v>
      </c>
    </row>
    <row r="2" spans="1:8" x14ac:dyDescent="0.35">
      <c r="A2" s="4" t="s">
        <v>1</v>
      </c>
      <c r="B2" s="2">
        <f>99-B1</f>
        <v>54</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46"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D7" s="2">
        <f t="shared" si="0"/>
        <v>6</v>
      </c>
      <c r="E7" s="2">
        <v>6.11</v>
      </c>
      <c r="F7" s="2">
        <v>2</v>
      </c>
      <c r="G7" s="2">
        <v>5</v>
      </c>
      <c r="H7" s="2" t="s">
        <v>12</v>
      </c>
    </row>
    <row r="8" spans="1:8" x14ac:dyDescent="0.35">
      <c r="A8" s="3" t="s">
        <v>17</v>
      </c>
      <c r="B8" s="2">
        <v>4.2000000000000003E-2</v>
      </c>
      <c r="D8" s="2">
        <f t="shared" si="0"/>
        <v>7</v>
      </c>
      <c r="E8" s="2">
        <v>6.96</v>
      </c>
      <c r="F8" s="2">
        <v>2</v>
      </c>
      <c r="G8" s="2">
        <v>5</v>
      </c>
      <c r="H8" s="2" t="s">
        <v>12</v>
      </c>
    </row>
    <row r="9" spans="1:8" x14ac:dyDescent="0.35">
      <c r="A9" s="2" t="s">
        <v>18</v>
      </c>
      <c r="B9" s="6">
        <v>9.4999999999999998E-3</v>
      </c>
      <c r="D9" s="2">
        <f t="shared" si="0"/>
        <v>8</v>
      </c>
      <c r="E9" s="2">
        <v>31.2</v>
      </c>
      <c r="F9" s="2">
        <v>10</v>
      </c>
      <c r="G9" s="2">
        <v>25</v>
      </c>
      <c r="H9" s="2" t="s">
        <v>12</v>
      </c>
    </row>
    <row r="10" spans="1:8" x14ac:dyDescent="0.35">
      <c r="A10" s="2" t="s">
        <v>19</v>
      </c>
      <c r="B10" s="6">
        <v>8.9999999999999993E-3</v>
      </c>
      <c r="D10" s="2">
        <f t="shared" si="0"/>
        <v>9</v>
      </c>
      <c r="E10" s="2">
        <v>13.8</v>
      </c>
      <c r="F10" s="2">
        <v>4</v>
      </c>
      <c r="G10" s="2">
        <v>10</v>
      </c>
      <c r="H10" s="2" t="s">
        <v>12</v>
      </c>
    </row>
    <row r="11" spans="1:8" x14ac:dyDescent="0.35">
      <c r="D11" s="2">
        <f t="shared" si="0"/>
        <v>10</v>
      </c>
      <c r="E11" s="2">
        <v>1.38</v>
      </c>
      <c r="F11" s="2">
        <v>2</v>
      </c>
      <c r="G11" s="2">
        <v>5</v>
      </c>
      <c r="H11" s="2" t="s">
        <v>12</v>
      </c>
    </row>
    <row r="12" spans="1:8" x14ac:dyDescent="0.35">
      <c r="A12" s="2" t="s">
        <v>20</v>
      </c>
      <c r="B12" s="2" t="s">
        <v>21</v>
      </c>
      <c r="D12" s="2">
        <f t="shared" si="0"/>
        <v>11</v>
      </c>
      <c r="E12" s="2">
        <v>1.31</v>
      </c>
      <c r="F12" s="2">
        <v>2</v>
      </c>
      <c r="G12" s="2">
        <v>5</v>
      </c>
      <c r="H12" s="2" t="s">
        <v>12</v>
      </c>
    </row>
    <row r="13" spans="1:8" x14ac:dyDescent="0.35">
      <c r="D13" s="2">
        <f t="shared" si="0"/>
        <v>12</v>
      </c>
      <c r="E13" s="2">
        <v>1.55</v>
      </c>
      <c r="F13" s="2">
        <v>2</v>
      </c>
      <c r="G13" s="2">
        <v>5</v>
      </c>
      <c r="H13" s="2" t="s">
        <v>12</v>
      </c>
    </row>
    <row r="14" spans="1:8" x14ac:dyDescent="0.35">
      <c r="A14" s="4" t="s">
        <v>7</v>
      </c>
      <c r="B14" s="2">
        <v>0.5</v>
      </c>
      <c r="D14" s="2">
        <f t="shared" si="0"/>
        <v>13</v>
      </c>
      <c r="E14" s="2">
        <v>25.86</v>
      </c>
      <c r="F14" s="2">
        <v>6</v>
      </c>
      <c r="G14" s="2">
        <v>15</v>
      </c>
      <c r="H14" s="2" t="s">
        <v>12</v>
      </c>
    </row>
    <row r="15" spans="1:8" x14ac:dyDescent="0.35">
      <c r="A15" s="2" t="s">
        <v>22</v>
      </c>
      <c r="B15" s="2" t="s">
        <v>31</v>
      </c>
      <c r="D15" s="2">
        <f t="shared" si="0"/>
        <v>14</v>
      </c>
      <c r="E15" s="2">
        <v>8.4600000000000009</v>
      </c>
      <c r="F15" s="2">
        <v>2</v>
      </c>
      <c r="G15" s="2">
        <v>5</v>
      </c>
      <c r="H15" s="2" t="s">
        <v>12</v>
      </c>
    </row>
    <row r="16" spans="1:8" x14ac:dyDescent="0.35">
      <c r="A16" s="2" t="s">
        <v>24</v>
      </c>
      <c r="B16" s="2">
        <v>9.75</v>
      </c>
      <c r="D16" s="2">
        <f t="shared" si="0"/>
        <v>15</v>
      </c>
      <c r="E16" s="2">
        <v>12.44</v>
      </c>
      <c r="F16" s="2">
        <v>4</v>
      </c>
      <c r="G16" s="2">
        <v>10</v>
      </c>
      <c r="H16" s="2" t="s">
        <v>12</v>
      </c>
    </row>
    <row r="17" spans="1:8" x14ac:dyDescent="0.35">
      <c r="A17" s="2" t="s">
        <v>26</v>
      </c>
      <c r="B17" s="2">
        <v>0.1198</v>
      </c>
      <c r="D17" s="2">
        <f t="shared" si="0"/>
        <v>16</v>
      </c>
      <c r="E17" s="2">
        <v>14.98</v>
      </c>
      <c r="F17" s="2">
        <v>4</v>
      </c>
      <c r="G17" s="2">
        <v>10</v>
      </c>
      <c r="H17" s="2" t="s">
        <v>12</v>
      </c>
    </row>
    <row r="18" spans="1:8" x14ac:dyDescent="0.35">
      <c r="D18" s="2">
        <f t="shared" si="0"/>
        <v>17</v>
      </c>
      <c r="E18" s="2">
        <v>9.18</v>
      </c>
      <c r="F18" s="2">
        <v>2</v>
      </c>
      <c r="G18" s="2">
        <v>5</v>
      </c>
      <c r="H18" s="2" t="s">
        <v>12</v>
      </c>
    </row>
    <row r="19" spans="1:8" x14ac:dyDescent="0.35">
      <c r="A19" s="4" t="s">
        <v>7</v>
      </c>
      <c r="B19" s="2">
        <v>0.155</v>
      </c>
      <c r="D19" s="2">
        <f t="shared" si="0"/>
        <v>18</v>
      </c>
      <c r="E19" s="2">
        <v>15</v>
      </c>
      <c r="F19" s="2">
        <v>4</v>
      </c>
      <c r="G19" s="2">
        <v>10</v>
      </c>
      <c r="H19" s="2" t="s">
        <v>12</v>
      </c>
    </row>
    <row r="20" spans="1:8" x14ac:dyDescent="0.35">
      <c r="A20" s="2" t="s">
        <v>22</v>
      </c>
      <c r="D20" s="2">
        <f t="shared" si="0"/>
        <v>19</v>
      </c>
      <c r="E20" s="2">
        <v>17.399999999999999</v>
      </c>
      <c r="F20" s="2">
        <v>4</v>
      </c>
      <c r="G20" s="2">
        <v>10</v>
      </c>
      <c r="H20" s="2" t="s">
        <v>12</v>
      </c>
    </row>
    <row r="21" spans="1:8" x14ac:dyDescent="0.35">
      <c r="A21" s="2" t="s">
        <v>24</v>
      </c>
      <c r="D21" s="2">
        <f t="shared" si="0"/>
        <v>20</v>
      </c>
      <c r="E21" s="2">
        <v>27.6</v>
      </c>
      <c r="F21" s="2">
        <v>10</v>
      </c>
      <c r="G21" s="2">
        <v>25</v>
      </c>
      <c r="H21" s="2" t="s">
        <v>12</v>
      </c>
    </row>
    <row r="22" spans="1:8" x14ac:dyDescent="0.35">
      <c r="A22" s="2" t="s">
        <v>26</v>
      </c>
      <c r="B22" s="2">
        <v>9.2899999999999996E-2</v>
      </c>
      <c r="D22" s="2">
        <f t="shared" si="0"/>
        <v>21</v>
      </c>
      <c r="E22" s="2">
        <v>4.3</v>
      </c>
      <c r="F22" s="2">
        <v>2</v>
      </c>
      <c r="G22" s="2">
        <v>5</v>
      </c>
      <c r="H22" s="2" t="s">
        <v>12</v>
      </c>
    </row>
    <row r="23" spans="1:8" x14ac:dyDescent="0.35">
      <c r="D23" s="2">
        <f t="shared" si="0"/>
        <v>22</v>
      </c>
      <c r="E23" s="2">
        <v>11.2</v>
      </c>
      <c r="F23" s="2">
        <v>4</v>
      </c>
      <c r="G23" s="2">
        <v>10</v>
      </c>
      <c r="H23" s="2" t="s">
        <v>12</v>
      </c>
    </row>
    <row r="24" spans="1:8" x14ac:dyDescent="0.35">
      <c r="D24" s="2">
        <f t="shared" si="0"/>
        <v>23</v>
      </c>
      <c r="E24" s="2">
        <v>7.97</v>
      </c>
      <c r="F24" s="2">
        <v>2</v>
      </c>
      <c r="G24" s="2">
        <v>5</v>
      </c>
      <c r="H24" s="2" t="s">
        <v>12</v>
      </c>
    </row>
    <row r="25" spans="1:8" x14ac:dyDescent="0.35">
      <c r="D25" s="2">
        <f t="shared" si="0"/>
        <v>24</v>
      </c>
      <c r="E25" s="2">
        <v>12.05</v>
      </c>
      <c r="F25" s="2">
        <v>4</v>
      </c>
      <c r="G25" s="2">
        <v>10</v>
      </c>
      <c r="H25" s="2" t="s">
        <v>12</v>
      </c>
    </row>
    <row r="26" spans="1:8" x14ac:dyDescent="0.35">
      <c r="D26" s="2">
        <f t="shared" si="0"/>
        <v>25</v>
      </c>
      <c r="E26" s="2">
        <v>9.5399999999999991</v>
      </c>
      <c r="F26" s="2">
        <v>2</v>
      </c>
      <c r="G26" s="2">
        <v>5</v>
      </c>
      <c r="H26" s="2" t="s">
        <v>12</v>
      </c>
    </row>
    <row r="27" spans="1:8" x14ac:dyDescent="0.35">
      <c r="D27" s="2">
        <f t="shared" si="0"/>
        <v>26</v>
      </c>
      <c r="E27" s="2">
        <v>14.3</v>
      </c>
      <c r="F27" s="2">
        <v>4</v>
      </c>
      <c r="G27" s="2">
        <v>10</v>
      </c>
      <c r="H27" s="2" t="s">
        <v>12</v>
      </c>
    </row>
    <row r="28" spans="1:8" x14ac:dyDescent="0.35">
      <c r="D28" s="2">
        <f t="shared" si="0"/>
        <v>27</v>
      </c>
      <c r="E28" s="2">
        <v>18.3</v>
      </c>
      <c r="F28" s="2">
        <v>4</v>
      </c>
      <c r="G28" s="2">
        <v>10</v>
      </c>
      <c r="H28" s="2" t="s">
        <v>12</v>
      </c>
    </row>
    <row r="29" spans="1:8" x14ac:dyDescent="0.35">
      <c r="D29" s="2">
        <f t="shared" si="0"/>
        <v>28</v>
      </c>
      <c r="E29" s="2">
        <v>22.5</v>
      </c>
      <c r="F29" s="2">
        <v>6</v>
      </c>
      <c r="G29" s="2">
        <v>15</v>
      </c>
      <c r="H29" s="2" t="s">
        <v>12</v>
      </c>
    </row>
    <row r="30" spans="1:8" x14ac:dyDescent="0.35">
      <c r="D30" s="2">
        <f t="shared" si="0"/>
        <v>29</v>
      </c>
      <c r="E30" s="2">
        <v>8</v>
      </c>
      <c r="F30" s="2">
        <v>2</v>
      </c>
      <c r="G30" s="2">
        <v>5</v>
      </c>
      <c r="H30" s="2" t="s">
        <v>12</v>
      </c>
    </row>
    <row r="31" spans="1:8" x14ac:dyDescent="0.35">
      <c r="D31" s="2">
        <f t="shared" si="0"/>
        <v>30</v>
      </c>
      <c r="E31" s="2">
        <v>6.7</v>
      </c>
      <c r="F31" s="2">
        <v>2</v>
      </c>
      <c r="G31" s="2">
        <v>5</v>
      </c>
      <c r="H31" s="2" t="s">
        <v>12</v>
      </c>
    </row>
    <row r="32" spans="1:8" x14ac:dyDescent="0.35">
      <c r="D32" s="2">
        <f t="shared" si="0"/>
        <v>31</v>
      </c>
      <c r="E32" s="2">
        <v>4.25</v>
      </c>
      <c r="F32" s="2">
        <v>2</v>
      </c>
      <c r="G32" s="2">
        <v>5</v>
      </c>
      <c r="H32" s="2" t="s">
        <v>12</v>
      </c>
    </row>
    <row r="33" spans="4:8" x14ac:dyDescent="0.35">
      <c r="D33" s="2">
        <f t="shared" si="0"/>
        <v>32</v>
      </c>
      <c r="E33" s="2">
        <v>40</v>
      </c>
      <c r="F33" s="2">
        <v>10</v>
      </c>
      <c r="G33" s="2">
        <v>25</v>
      </c>
      <c r="H33" s="2" t="s">
        <v>12</v>
      </c>
    </row>
    <row r="34" spans="4:8" x14ac:dyDescent="0.35">
      <c r="D34" s="2">
        <f t="shared" si="0"/>
        <v>33</v>
      </c>
      <c r="E34" s="2">
        <v>11.67</v>
      </c>
      <c r="F34" s="2">
        <v>4</v>
      </c>
      <c r="G34" s="2">
        <v>10</v>
      </c>
      <c r="H34" s="2" t="s">
        <v>12</v>
      </c>
    </row>
    <row r="35" spans="4:8" x14ac:dyDescent="0.35">
      <c r="D35" s="2">
        <f t="shared" si="0"/>
        <v>34</v>
      </c>
      <c r="E35" s="2">
        <v>13.7</v>
      </c>
      <c r="F35" s="2">
        <v>4</v>
      </c>
      <c r="G35" s="2">
        <v>10</v>
      </c>
      <c r="H35" s="2" t="s">
        <v>12</v>
      </c>
    </row>
    <row r="36" spans="4:8" x14ac:dyDescent="0.35">
      <c r="D36" s="2">
        <f t="shared" si="0"/>
        <v>35</v>
      </c>
      <c r="E36" s="2">
        <v>4.7</v>
      </c>
      <c r="F36" s="2">
        <v>2</v>
      </c>
      <c r="G36" s="2">
        <v>5</v>
      </c>
      <c r="H36" s="2" t="s">
        <v>12</v>
      </c>
    </row>
    <row r="37" spans="4:8" x14ac:dyDescent="0.35">
      <c r="D37" s="2">
        <f t="shared" si="0"/>
        <v>36</v>
      </c>
      <c r="E37" s="2">
        <v>15.4</v>
      </c>
      <c r="F37" s="2">
        <v>4</v>
      </c>
      <c r="G37" s="2">
        <v>10</v>
      </c>
      <c r="H37" s="2" t="s">
        <v>12</v>
      </c>
    </row>
    <row r="38" spans="4:8" x14ac:dyDescent="0.35">
      <c r="D38" s="2">
        <f t="shared" si="0"/>
        <v>37</v>
      </c>
      <c r="E38" s="2">
        <v>19.3</v>
      </c>
      <c r="F38" s="2">
        <v>6</v>
      </c>
      <c r="G38" s="2">
        <v>15</v>
      </c>
      <c r="H38" s="2" t="s">
        <v>12</v>
      </c>
    </row>
    <row r="39" spans="4:8" x14ac:dyDescent="0.35">
      <c r="D39" s="2">
        <f t="shared" si="0"/>
        <v>38</v>
      </c>
      <c r="E39" s="2">
        <v>3.9</v>
      </c>
      <c r="F39" s="2">
        <v>2</v>
      </c>
      <c r="G39" s="2">
        <v>5</v>
      </c>
      <c r="H39" s="2" t="s">
        <v>12</v>
      </c>
    </row>
    <row r="40" spans="4:8" x14ac:dyDescent="0.35">
      <c r="D40" s="2">
        <f t="shared" si="0"/>
        <v>39</v>
      </c>
      <c r="E40" s="2">
        <v>3.8</v>
      </c>
      <c r="F40" s="2">
        <v>2</v>
      </c>
      <c r="G40" s="2">
        <v>5</v>
      </c>
      <c r="H40" s="2" t="s">
        <v>12</v>
      </c>
    </row>
    <row r="41" spans="4:8" x14ac:dyDescent="0.35">
      <c r="D41" s="2">
        <f t="shared" si="0"/>
        <v>40</v>
      </c>
      <c r="E41" s="2">
        <v>7.5</v>
      </c>
      <c r="F41" s="2">
        <v>2</v>
      </c>
      <c r="G41" s="2">
        <v>5</v>
      </c>
      <c r="H41" s="2" t="s">
        <v>12</v>
      </c>
    </row>
    <row r="42" spans="4:8" x14ac:dyDescent="0.35">
      <c r="D42" s="2">
        <f t="shared" si="0"/>
        <v>41</v>
      </c>
      <c r="E42" s="2">
        <v>2.6</v>
      </c>
      <c r="F42" s="2">
        <v>2</v>
      </c>
      <c r="G42" s="2">
        <v>5</v>
      </c>
      <c r="H42" s="2" t="s">
        <v>12</v>
      </c>
    </row>
    <row r="43" spans="4:8" x14ac:dyDescent="0.35">
      <c r="D43" s="2">
        <f t="shared" si="0"/>
        <v>42</v>
      </c>
      <c r="E43" s="2">
        <v>5.0999999999999996</v>
      </c>
      <c r="F43" s="2">
        <v>2</v>
      </c>
      <c r="G43" s="2">
        <v>5</v>
      </c>
      <c r="H43" s="2" t="s">
        <v>12</v>
      </c>
    </row>
    <row r="44" spans="4:8" x14ac:dyDescent="0.35">
      <c r="D44" s="2">
        <f t="shared" si="0"/>
        <v>43</v>
      </c>
      <c r="E44" s="2">
        <v>67.3</v>
      </c>
      <c r="F44" s="2">
        <v>10</v>
      </c>
      <c r="G44" s="2">
        <v>25</v>
      </c>
      <c r="H44" s="2" t="s">
        <v>12</v>
      </c>
    </row>
    <row r="45" spans="4:8" x14ac:dyDescent="0.35">
      <c r="D45" s="2">
        <f t="shared" si="0"/>
        <v>44</v>
      </c>
      <c r="E45" s="2">
        <v>5</v>
      </c>
      <c r="F45" s="2">
        <v>2</v>
      </c>
      <c r="G45" s="2">
        <v>5</v>
      </c>
      <c r="H45" s="2" t="s">
        <v>12</v>
      </c>
    </row>
    <row r="46" spans="4:8" x14ac:dyDescent="0.35">
      <c r="D46" s="2">
        <f t="shared" si="0"/>
        <v>45</v>
      </c>
      <c r="E46" s="2">
        <v>8.9</v>
      </c>
      <c r="F46" s="2">
        <v>2</v>
      </c>
      <c r="G46" s="2">
        <v>5</v>
      </c>
      <c r="H46" s="2" t="s">
        <v>12</v>
      </c>
    </row>
    <row r="49" spans="5:5" x14ac:dyDescent="0.35">
      <c r="E49" s="2" t="s">
        <v>4</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7BE0-1335-4A55-8AD7-0282C4191A4E}">
  <dimension ref="A1:I49"/>
  <sheetViews>
    <sheetView topLeftCell="A2"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45</v>
      </c>
      <c r="D1" s="5" t="s">
        <v>8</v>
      </c>
      <c r="E1" s="5" t="s">
        <v>10</v>
      </c>
      <c r="F1" s="5" t="s">
        <v>9</v>
      </c>
      <c r="G1" s="5" t="s">
        <v>11</v>
      </c>
      <c r="H1" s="5" t="s">
        <v>14</v>
      </c>
      <c r="I1">
        <f>0.2*45</f>
        <v>9</v>
      </c>
    </row>
    <row r="2" spans="1:9" x14ac:dyDescent="0.35">
      <c r="A2" s="4" t="s">
        <v>1</v>
      </c>
      <c r="B2" s="2">
        <f>99-B1</f>
        <v>54</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4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46"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I14">
        <f t="shared" si="2"/>
        <v>0</v>
      </c>
    </row>
    <row r="15" spans="1:9" x14ac:dyDescent="0.35">
      <c r="A15" s="2" t="s">
        <v>22</v>
      </c>
      <c r="B15" s="2" t="s">
        <v>31</v>
      </c>
      <c r="D15" s="2">
        <f t="shared" si="1"/>
        <v>14</v>
      </c>
      <c r="E15" s="2">
        <v>8.4600000000000009</v>
      </c>
      <c r="F15" s="2">
        <v>2</v>
      </c>
      <c r="G15" s="2">
        <v>5</v>
      </c>
      <c r="I15">
        <f t="shared" si="2"/>
        <v>0</v>
      </c>
    </row>
    <row r="16" spans="1:9" x14ac:dyDescent="0.35">
      <c r="A16" s="2" t="s">
        <v>24</v>
      </c>
      <c r="B16" s="2">
        <v>9.91</v>
      </c>
      <c r="D16" s="2">
        <f t="shared" si="1"/>
        <v>15</v>
      </c>
      <c r="E16" s="2">
        <v>12.44</v>
      </c>
      <c r="F16" s="2">
        <v>4</v>
      </c>
      <c r="G16" s="2">
        <v>10</v>
      </c>
      <c r="H16" s="2">
        <v>3.3</v>
      </c>
      <c r="I16">
        <f t="shared" si="2"/>
        <v>0.26527331189710612</v>
      </c>
    </row>
    <row r="17" spans="1:9" x14ac:dyDescent="0.35">
      <c r="A17" s="2" t="s">
        <v>26</v>
      </c>
      <c r="B17" s="2">
        <v>0.1933</v>
      </c>
      <c r="D17" s="2">
        <f t="shared" si="1"/>
        <v>16</v>
      </c>
      <c r="E17" s="2">
        <v>14.98</v>
      </c>
      <c r="F17" s="2">
        <v>4</v>
      </c>
      <c r="G17" s="2">
        <v>10</v>
      </c>
      <c r="I17">
        <f t="shared" si="2"/>
        <v>0</v>
      </c>
    </row>
    <row r="18" spans="1:9" x14ac:dyDescent="0.35">
      <c r="D18" s="2">
        <f t="shared" si="1"/>
        <v>17</v>
      </c>
      <c r="E18" s="2">
        <v>9.18</v>
      </c>
      <c r="F18" s="2">
        <v>2</v>
      </c>
      <c r="G18" s="2">
        <v>5</v>
      </c>
      <c r="I18">
        <f t="shared" si="2"/>
        <v>0</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0.10639999999999999</v>
      </c>
      <c r="D22" s="2">
        <f t="shared" si="1"/>
        <v>21</v>
      </c>
      <c r="E22" s="2">
        <v>4.3</v>
      </c>
      <c r="F22" s="2">
        <v>2</v>
      </c>
      <c r="G22" s="2">
        <v>5</v>
      </c>
      <c r="I22">
        <f t="shared" si="2"/>
        <v>0</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I30">
        <f t="shared" si="2"/>
        <v>0</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I33">
        <f t="shared" si="2"/>
        <v>0</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I40">
        <f t="shared" si="2"/>
        <v>0</v>
      </c>
    </row>
    <row r="41" spans="4:9" x14ac:dyDescent="0.35">
      <c r="D41" s="2">
        <f t="shared" si="1"/>
        <v>40</v>
      </c>
      <c r="E41" s="2">
        <v>7.5</v>
      </c>
      <c r="F41" s="2">
        <v>2</v>
      </c>
      <c r="G41" s="2">
        <v>5</v>
      </c>
      <c r="I41">
        <f t="shared" si="2"/>
        <v>0</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I43">
        <f t="shared" si="2"/>
        <v>0</v>
      </c>
    </row>
    <row r="44" spans="4:9" x14ac:dyDescent="0.35">
      <c r="D44" s="2">
        <f t="shared" si="1"/>
        <v>43</v>
      </c>
      <c r="E44" s="2">
        <v>67.3</v>
      </c>
      <c r="F44" s="2">
        <v>10</v>
      </c>
      <c r="G44" s="2">
        <v>25</v>
      </c>
      <c r="I44">
        <f t="shared" si="2"/>
        <v>0</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9" spans="5:5" x14ac:dyDescent="0.35">
      <c r="E49" s="2" t="s">
        <v>4</v>
      </c>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6B348-777B-4345-9DC4-E8470FAE4581}">
  <dimension ref="A1:I49"/>
  <sheetViews>
    <sheetView topLeftCell="A2"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45</v>
      </c>
      <c r="D1" s="5" t="s">
        <v>8</v>
      </c>
      <c r="E1" s="5" t="s">
        <v>10</v>
      </c>
      <c r="F1" s="5" t="s">
        <v>9</v>
      </c>
      <c r="G1" s="5" t="s">
        <v>11</v>
      </c>
      <c r="H1" s="5" t="s">
        <v>15</v>
      </c>
      <c r="I1">
        <f>0.4*45</f>
        <v>18</v>
      </c>
    </row>
    <row r="2" spans="1:9" x14ac:dyDescent="0.35">
      <c r="A2" s="4" t="s">
        <v>1</v>
      </c>
      <c r="B2" s="2">
        <f>99-B1</f>
        <v>54</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4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4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I15">
        <f t="shared" si="2"/>
        <v>0</v>
      </c>
    </row>
    <row r="16" spans="1:9" x14ac:dyDescent="0.35">
      <c r="A16" s="2" t="s">
        <v>24</v>
      </c>
      <c r="B16" s="2">
        <v>9.92</v>
      </c>
      <c r="D16" s="2">
        <f t="shared" si="1"/>
        <v>15</v>
      </c>
      <c r="E16" s="2">
        <v>12.44</v>
      </c>
      <c r="F16" s="2">
        <v>4</v>
      </c>
      <c r="G16" s="2">
        <v>10</v>
      </c>
      <c r="H16" s="2">
        <v>3.3</v>
      </c>
      <c r="I16">
        <f t="shared" si="2"/>
        <v>0.26527331189710612</v>
      </c>
    </row>
    <row r="17" spans="1:9" x14ac:dyDescent="0.35">
      <c r="A17" s="2" t="s">
        <v>26</v>
      </c>
      <c r="B17" s="2">
        <v>0.1452</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9.8299999999999998E-2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H33" s="2">
        <f>19.4</f>
        <v>19.399999999999999</v>
      </c>
      <c r="I33">
        <f t="shared" si="2"/>
        <v>0.48499999999999999</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H40" s="2">
        <v>1.2</v>
      </c>
      <c r="I40">
        <f t="shared" si="2"/>
        <v>0.31578947368421051</v>
      </c>
    </row>
    <row r="41" spans="4:9" x14ac:dyDescent="0.35">
      <c r="D41" s="2">
        <f t="shared" si="1"/>
        <v>40</v>
      </c>
      <c r="E41" s="2">
        <v>7.5</v>
      </c>
      <c r="F41" s="2">
        <v>2</v>
      </c>
      <c r="G41" s="2">
        <v>5</v>
      </c>
      <c r="I41">
        <f t="shared" si="2"/>
        <v>0</v>
      </c>
    </row>
    <row r="42" spans="4:9" x14ac:dyDescent="0.35">
      <c r="D42" s="2">
        <f t="shared" si="1"/>
        <v>41</v>
      </c>
      <c r="E42" s="2">
        <v>2.6</v>
      </c>
      <c r="F42" s="2">
        <v>2</v>
      </c>
      <c r="G42" s="2">
        <v>5</v>
      </c>
      <c r="I42">
        <f t="shared" ref="I42:I46" si="3">H42/E42</f>
        <v>0</v>
      </c>
    </row>
    <row r="43" spans="4:9" x14ac:dyDescent="0.35">
      <c r="D43" s="2">
        <f t="shared" si="1"/>
        <v>42</v>
      </c>
      <c r="E43" s="2">
        <v>5.0999999999999996</v>
      </c>
      <c r="F43" s="2">
        <v>2</v>
      </c>
      <c r="G43" s="2">
        <v>5</v>
      </c>
      <c r="H43" s="2">
        <v>2</v>
      </c>
      <c r="I43">
        <f t="shared" si="3"/>
        <v>0.39215686274509809</v>
      </c>
    </row>
    <row r="44" spans="4:9" x14ac:dyDescent="0.35">
      <c r="D44" s="2">
        <f t="shared" si="1"/>
        <v>43</v>
      </c>
      <c r="E44" s="2">
        <v>67.3</v>
      </c>
      <c r="F44" s="2">
        <v>10</v>
      </c>
      <c r="G44" s="2">
        <v>25</v>
      </c>
      <c r="I44">
        <f t="shared" si="3"/>
        <v>0</v>
      </c>
    </row>
    <row r="45" spans="4:9" x14ac:dyDescent="0.35">
      <c r="D45" s="2">
        <f t="shared" si="1"/>
        <v>44</v>
      </c>
      <c r="E45" s="2">
        <v>5</v>
      </c>
      <c r="F45" s="2">
        <v>2</v>
      </c>
      <c r="G45" s="2">
        <v>5</v>
      </c>
      <c r="I45">
        <f t="shared" si="3"/>
        <v>0</v>
      </c>
    </row>
    <row r="46" spans="4:9" x14ac:dyDescent="0.35">
      <c r="D46" s="2">
        <f t="shared" si="1"/>
        <v>45</v>
      </c>
      <c r="E46" s="2">
        <v>8.9</v>
      </c>
      <c r="F46" s="2">
        <v>2</v>
      </c>
      <c r="G46" s="2">
        <v>5</v>
      </c>
      <c r="H46" s="2">
        <v>4.2</v>
      </c>
      <c r="I46">
        <f t="shared" si="3"/>
        <v>0.47191011235955055</v>
      </c>
    </row>
    <row r="49" spans="5:5" x14ac:dyDescent="0.35">
      <c r="E49" s="2" t="s">
        <v>4</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3D3F2-F01B-4BEE-8948-ABCAF0C29C30}">
  <dimension ref="A1:I49"/>
  <sheetViews>
    <sheetView topLeftCell="A2" zoomScale="90" zoomScaleNormal="90" workbookViewId="0">
      <selection activeCell="C18" sqref="C18"/>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45</v>
      </c>
      <c r="D1" s="5" t="s">
        <v>8</v>
      </c>
      <c r="E1" s="5" t="s">
        <v>10</v>
      </c>
      <c r="F1" s="5" t="s">
        <v>9</v>
      </c>
      <c r="G1" s="5" t="s">
        <v>11</v>
      </c>
      <c r="H1" s="5" t="s">
        <v>16</v>
      </c>
      <c r="I1">
        <f>0.6*45</f>
        <v>27</v>
      </c>
    </row>
    <row r="2" spans="1:9" x14ac:dyDescent="0.35">
      <c r="A2" s="4" t="s">
        <v>1</v>
      </c>
      <c r="B2" s="2">
        <f>99-B1</f>
        <v>54</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4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H10" s="2">
        <v>6</v>
      </c>
      <c r="I10">
        <f t="shared" ref="I10:I46" si="2">H10/E10</f>
        <v>0.43478260869565216</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H15" s="2">
        <v>2</v>
      </c>
      <c r="I15">
        <f t="shared" si="2"/>
        <v>0.23640661938534277</v>
      </c>
    </row>
    <row r="16" spans="1:9" x14ac:dyDescent="0.35">
      <c r="A16" s="2" t="s">
        <v>24</v>
      </c>
      <c r="B16" s="2">
        <v>10.029999999999999</v>
      </c>
      <c r="D16" s="2">
        <f t="shared" si="1"/>
        <v>15</v>
      </c>
      <c r="E16" s="2">
        <v>12.44</v>
      </c>
      <c r="F16" s="2">
        <v>4</v>
      </c>
      <c r="G16" s="2">
        <v>10</v>
      </c>
      <c r="H16" s="2">
        <v>3.3</v>
      </c>
      <c r="I16">
        <f t="shared" si="2"/>
        <v>0.26527331189710612</v>
      </c>
    </row>
    <row r="17" spans="1:9" x14ac:dyDescent="0.35">
      <c r="A17" s="2" t="s">
        <v>26</v>
      </c>
      <c r="B17" s="2">
        <v>0.1144</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H19" s="2">
        <v>6</v>
      </c>
      <c r="I19">
        <f t="shared" si="2"/>
        <v>0.4</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9.3299999999999994E-2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H25" s="2">
        <v>3.3</v>
      </c>
      <c r="I25">
        <f t="shared" si="2"/>
        <v>0.2738589211618257</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H31" s="2">
        <v>1.2</v>
      </c>
      <c r="I31">
        <f t="shared" si="2"/>
        <v>0.17910447761194029</v>
      </c>
    </row>
    <row r="32" spans="1:9" x14ac:dyDescent="0.35">
      <c r="D32" s="2">
        <f t="shared" si="1"/>
        <v>31</v>
      </c>
      <c r="E32" s="2">
        <v>4.25</v>
      </c>
      <c r="F32" s="2">
        <v>2</v>
      </c>
      <c r="G32" s="2">
        <v>5</v>
      </c>
      <c r="I32">
        <f t="shared" si="2"/>
        <v>0</v>
      </c>
    </row>
    <row r="33" spans="4:9" x14ac:dyDescent="0.35">
      <c r="D33" s="2">
        <f t="shared" si="1"/>
        <v>32</v>
      </c>
      <c r="E33" s="2">
        <v>40</v>
      </c>
      <c r="F33" s="2">
        <v>10</v>
      </c>
      <c r="G33" s="2">
        <v>25</v>
      </c>
      <c r="H33" s="2">
        <f>19.4</f>
        <v>19.399999999999999</v>
      </c>
      <c r="I33">
        <f t="shared" si="2"/>
        <v>0.48499999999999999</v>
      </c>
    </row>
    <row r="34" spans="4:9" x14ac:dyDescent="0.35">
      <c r="D34" s="2">
        <f t="shared" si="1"/>
        <v>33</v>
      </c>
      <c r="E34" s="2">
        <v>11.67</v>
      </c>
      <c r="F34" s="2">
        <v>4</v>
      </c>
      <c r="G34" s="2">
        <v>10</v>
      </c>
      <c r="H34" s="2">
        <v>6</v>
      </c>
      <c r="I34">
        <f t="shared" si="2"/>
        <v>0.51413881748071977</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H40" s="2">
        <v>1.2</v>
      </c>
      <c r="I40">
        <f t="shared" si="2"/>
        <v>0.31578947368421051</v>
      </c>
    </row>
    <row r="41" spans="4:9" x14ac:dyDescent="0.35">
      <c r="D41" s="2">
        <f t="shared" si="1"/>
        <v>40</v>
      </c>
      <c r="E41" s="2">
        <v>7.5</v>
      </c>
      <c r="F41" s="2">
        <v>2</v>
      </c>
      <c r="G41" s="2">
        <v>5</v>
      </c>
      <c r="H41" s="2">
        <v>3.3</v>
      </c>
      <c r="I41">
        <f t="shared" si="2"/>
        <v>0.44</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H43" s="2">
        <v>2</v>
      </c>
      <c r="I43">
        <f t="shared" si="2"/>
        <v>0.39215686274509809</v>
      </c>
    </row>
    <row r="44" spans="4:9" x14ac:dyDescent="0.35">
      <c r="D44" s="2">
        <f t="shared" si="1"/>
        <v>43</v>
      </c>
      <c r="E44" s="2">
        <v>67.3</v>
      </c>
      <c r="F44" s="2">
        <v>10</v>
      </c>
      <c r="G44" s="2">
        <v>25</v>
      </c>
      <c r="H44" s="2">
        <v>9.6999999999999993</v>
      </c>
      <c r="I44">
        <f t="shared" si="2"/>
        <v>0.14413075780089152</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9" spans="5:5" x14ac:dyDescent="0.35">
      <c r="E49" s="2" t="s">
        <v>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81AFD-4374-427E-B7E5-88503128FEFC}">
  <dimension ref="A1:I23"/>
  <sheetViews>
    <sheetView topLeftCell="A7" zoomScale="90" zoomScaleNormal="90" workbookViewId="0">
      <selection activeCell="D18" sqref="D18"/>
    </sheetView>
  </sheetViews>
  <sheetFormatPr defaultRowHeight="14.5" x14ac:dyDescent="0.35"/>
  <cols>
    <col min="1" max="1" width="33.54296875" style="2" bestFit="1" customWidth="1"/>
    <col min="2" max="2" width="12.81640625" style="2" bestFit="1" customWidth="1"/>
    <col min="4" max="4" width="18" style="2" bestFit="1" customWidth="1"/>
    <col min="5" max="5" width="33.54296875" style="2" bestFit="1" customWidth="1"/>
    <col min="6" max="6" width="17.54296875" style="2" bestFit="1" customWidth="1"/>
    <col min="7" max="7" width="17" style="2" bestFit="1" customWidth="1"/>
    <col min="8" max="8" width="41.453125" style="2" bestFit="1" customWidth="1"/>
  </cols>
  <sheetData>
    <row r="1" spans="1:9" x14ac:dyDescent="0.35">
      <c r="A1" s="4" t="s">
        <v>0</v>
      </c>
      <c r="B1" s="2">
        <v>15</v>
      </c>
      <c r="D1" s="5" t="s">
        <v>8</v>
      </c>
      <c r="E1" s="5" t="s">
        <v>10</v>
      </c>
      <c r="F1" s="5" t="s">
        <v>9</v>
      </c>
      <c r="G1" s="5" t="s">
        <v>11</v>
      </c>
      <c r="H1" s="5" t="s">
        <v>14</v>
      </c>
      <c r="I1">
        <f>0.2*15</f>
        <v>3</v>
      </c>
    </row>
    <row r="2" spans="1:9" x14ac:dyDescent="0.35">
      <c r="A2" s="4" t="s">
        <v>1</v>
      </c>
      <c r="B2" s="2">
        <f>99-B1</f>
        <v>84</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1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D8" s="2">
        <f t="shared" si="1"/>
        <v>7</v>
      </c>
      <c r="E8" s="2">
        <v>6.96</v>
      </c>
      <c r="F8" s="2">
        <v>2</v>
      </c>
      <c r="G8" s="2">
        <v>5</v>
      </c>
      <c r="I8">
        <f t="shared" si="0"/>
        <v>0</v>
      </c>
    </row>
    <row r="9" spans="1:9" x14ac:dyDescent="0.35">
      <c r="A9" s="3" t="s">
        <v>17</v>
      </c>
      <c r="B9" s="2">
        <v>4.2000000000000003E-2</v>
      </c>
      <c r="D9" s="2">
        <f t="shared" si="1"/>
        <v>8</v>
      </c>
      <c r="E9" s="2">
        <v>31.2</v>
      </c>
      <c r="F9" s="2">
        <v>10</v>
      </c>
      <c r="G9" s="2">
        <v>25</v>
      </c>
      <c r="H9" s="2">
        <v>9.6999999999999993</v>
      </c>
      <c r="I9">
        <f>H9/E9</f>
        <v>0.3108974358974359</v>
      </c>
    </row>
    <row r="10" spans="1:9" x14ac:dyDescent="0.35">
      <c r="A10" s="2" t="s">
        <v>18</v>
      </c>
      <c r="B10" s="6">
        <v>9.4999999999999998E-3</v>
      </c>
      <c r="D10" s="2">
        <f t="shared" si="1"/>
        <v>9</v>
      </c>
      <c r="E10" s="2">
        <v>13.8</v>
      </c>
      <c r="F10" s="2">
        <v>4</v>
      </c>
      <c r="G10" s="2">
        <v>10</v>
      </c>
      <c r="I10">
        <f t="shared" ref="I10:I16" si="2">H10/E10</f>
        <v>0</v>
      </c>
    </row>
    <row r="11" spans="1:9" x14ac:dyDescent="0.35">
      <c r="A11" s="2" t="s">
        <v>19</v>
      </c>
      <c r="B11" s="6">
        <v>8.9999999999999993E-3</v>
      </c>
      <c r="D11" s="2">
        <f t="shared" si="1"/>
        <v>10</v>
      </c>
      <c r="E11" s="2">
        <v>1.38</v>
      </c>
      <c r="F11" s="2">
        <v>2</v>
      </c>
      <c r="G11" s="2">
        <v>5</v>
      </c>
      <c r="I11">
        <f t="shared" si="2"/>
        <v>0</v>
      </c>
    </row>
    <row r="12" spans="1:9" x14ac:dyDescent="0.35">
      <c r="D12" s="2">
        <f t="shared" si="1"/>
        <v>11</v>
      </c>
      <c r="E12" s="2">
        <v>1.31</v>
      </c>
      <c r="F12" s="2">
        <v>2</v>
      </c>
      <c r="G12" s="2">
        <v>5</v>
      </c>
      <c r="I12">
        <f t="shared" si="2"/>
        <v>0</v>
      </c>
    </row>
    <row r="13" spans="1:9" x14ac:dyDescent="0.35">
      <c r="A13" s="2" t="s">
        <v>20</v>
      </c>
      <c r="B13" s="2" t="s">
        <v>21</v>
      </c>
      <c r="D13" s="2">
        <f t="shared" si="1"/>
        <v>12</v>
      </c>
      <c r="E13" s="2">
        <v>1.55</v>
      </c>
      <c r="F13" s="2">
        <v>2</v>
      </c>
      <c r="G13" s="2">
        <v>5</v>
      </c>
      <c r="I13">
        <f t="shared" si="2"/>
        <v>0</v>
      </c>
    </row>
    <row r="14" spans="1:9" x14ac:dyDescent="0.35">
      <c r="D14" s="2">
        <f t="shared" si="1"/>
        <v>13</v>
      </c>
      <c r="E14" s="2">
        <v>25.86</v>
      </c>
      <c r="F14" s="2">
        <v>6</v>
      </c>
      <c r="G14" s="2">
        <v>15</v>
      </c>
      <c r="I14">
        <f t="shared" si="2"/>
        <v>0</v>
      </c>
    </row>
    <row r="15" spans="1:9" x14ac:dyDescent="0.35">
      <c r="A15" s="4" t="s">
        <v>7</v>
      </c>
      <c r="B15" s="2">
        <v>0.5</v>
      </c>
      <c r="D15" s="2">
        <f t="shared" si="1"/>
        <v>14</v>
      </c>
      <c r="E15" s="2">
        <v>8.4600000000000009</v>
      </c>
      <c r="F15" s="2">
        <v>2</v>
      </c>
      <c r="G15" s="2">
        <v>5</v>
      </c>
      <c r="I15">
        <f t="shared" si="2"/>
        <v>0</v>
      </c>
    </row>
    <row r="16" spans="1:9" x14ac:dyDescent="0.35">
      <c r="A16" s="2" t="s">
        <v>22</v>
      </c>
      <c r="B16" s="2" t="s">
        <v>23</v>
      </c>
      <c r="D16" s="2">
        <f t="shared" si="1"/>
        <v>15</v>
      </c>
      <c r="E16" s="2">
        <v>12.44</v>
      </c>
      <c r="F16" s="2">
        <v>4</v>
      </c>
      <c r="G16" s="2">
        <v>10</v>
      </c>
      <c r="H16" s="2">
        <v>3.3</v>
      </c>
      <c r="I16">
        <f t="shared" si="2"/>
        <v>0.26527331189710612</v>
      </c>
    </row>
    <row r="17" spans="1:2" x14ac:dyDescent="0.35">
      <c r="A17" s="2" t="s">
        <v>24</v>
      </c>
      <c r="B17" s="2" t="s">
        <v>27</v>
      </c>
    </row>
    <row r="18" spans="1:2" x14ac:dyDescent="0.35">
      <c r="A18" s="2" t="s">
        <v>26</v>
      </c>
      <c r="B18" s="2">
        <v>0.28910000000000002</v>
      </c>
    </row>
    <row r="20" spans="1:2" x14ac:dyDescent="0.35">
      <c r="A20" s="4" t="s">
        <v>7</v>
      </c>
      <c r="B20" s="2">
        <v>0.155</v>
      </c>
    </row>
    <row r="21" spans="1:2" x14ac:dyDescent="0.35">
      <c r="A21" s="2" t="s">
        <v>22</v>
      </c>
    </row>
    <row r="22" spans="1:2" x14ac:dyDescent="0.35">
      <c r="A22" s="2" t="s">
        <v>24</v>
      </c>
    </row>
    <row r="23" spans="1:2" x14ac:dyDescent="0.35">
      <c r="A23" s="2" t="s">
        <v>26</v>
      </c>
      <c r="B23" s="2">
        <v>0.1227</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D151-830D-48D6-8EF2-E2624A60D64A}">
  <dimension ref="A1:H51"/>
  <sheetViews>
    <sheetView topLeftCell="A2" zoomScale="90" zoomScaleNormal="90" workbookViewId="0">
      <selection activeCell="C19" sqref="C19"/>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8" x14ac:dyDescent="0.35">
      <c r="A1" s="4" t="s">
        <v>0</v>
      </c>
      <c r="B1" s="2">
        <v>50</v>
      </c>
      <c r="D1" s="5" t="s">
        <v>8</v>
      </c>
      <c r="E1" s="5" t="s">
        <v>10</v>
      </c>
      <c r="F1" s="5" t="s">
        <v>9</v>
      </c>
      <c r="G1" s="5" t="s">
        <v>11</v>
      </c>
      <c r="H1" s="5" t="s">
        <v>13</v>
      </c>
    </row>
    <row r="2" spans="1:8" x14ac:dyDescent="0.35">
      <c r="A2" s="4" t="s">
        <v>1</v>
      </c>
      <c r="B2" s="2">
        <f>99-B1</f>
        <v>49</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51"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D7" s="2">
        <f t="shared" si="0"/>
        <v>6</v>
      </c>
      <c r="E7" s="2">
        <v>6.11</v>
      </c>
      <c r="F7" s="2">
        <v>2</v>
      </c>
      <c r="G7" s="2">
        <v>5</v>
      </c>
      <c r="H7" s="2" t="s">
        <v>12</v>
      </c>
    </row>
    <row r="8" spans="1:8" x14ac:dyDescent="0.35">
      <c r="A8" s="3" t="s">
        <v>17</v>
      </c>
      <c r="B8" s="2">
        <v>4.2000000000000003E-2</v>
      </c>
      <c r="D8" s="2">
        <f t="shared" si="0"/>
        <v>7</v>
      </c>
      <c r="E8" s="2">
        <v>6.96</v>
      </c>
      <c r="F8" s="2">
        <v>2</v>
      </c>
      <c r="G8" s="2">
        <v>5</v>
      </c>
      <c r="H8" s="2" t="s">
        <v>12</v>
      </c>
    </row>
    <row r="9" spans="1:8" x14ac:dyDescent="0.35">
      <c r="A9" s="2" t="s">
        <v>18</v>
      </c>
      <c r="B9" s="6">
        <v>9.4999999999999998E-3</v>
      </c>
      <c r="D9" s="2">
        <f t="shared" si="0"/>
        <v>8</v>
      </c>
      <c r="E9" s="2">
        <v>31.2</v>
      </c>
      <c r="F9" s="2">
        <v>10</v>
      </c>
      <c r="G9" s="2">
        <v>25</v>
      </c>
      <c r="H9" s="2" t="s">
        <v>12</v>
      </c>
    </row>
    <row r="10" spans="1:8" x14ac:dyDescent="0.35">
      <c r="A10" s="2" t="s">
        <v>19</v>
      </c>
      <c r="B10" s="6">
        <v>8.9999999999999993E-3</v>
      </c>
      <c r="D10" s="2">
        <f t="shared" si="0"/>
        <v>9</v>
      </c>
      <c r="E10" s="2">
        <v>13.8</v>
      </c>
      <c r="F10" s="2">
        <v>4</v>
      </c>
      <c r="G10" s="2">
        <v>10</v>
      </c>
      <c r="H10" s="2" t="s">
        <v>12</v>
      </c>
    </row>
    <row r="11" spans="1:8" x14ac:dyDescent="0.35">
      <c r="D11" s="2">
        <f t="shared" si="0"/>
        <v>10</v>
      </c>
      <c r="E11" s="2">
        <v>1.38</v>
      </c>
      <c r="F11" s="2">
        <v>2</v>
      </c>
      <c r="G11" s="2">
        <v>5</v>
      </c>
      <c r="H11" s="2" t="s">
        <v>12</v>
      </c>
    </row>
    <row r="12" spans="1:8" x14ac:dyDescent="0.35">
      <c r="A12" s="2" t="s">
        <v>20</v>
      </c>
      <c r="B12" s="2" t="s">
        <v>21</v>
      </c>
      <c r="D12" s="2">
        <f t="shared" si="0"/>
        <v>11</v>
      </c>
      <c r="E12" s="2">
        <v>1.31</v>
      </c>
      <c r="F12" s="2">
        <v>2</v>
      </c>
      <c r="G12" s="2">
        <v>5</v>
      </c>
      <c r="H12" s="2" t="s">
        <v>12</v>
      </c>
    </row>
    <row r="13" spans="1:8" x14ac:dyDescent="0.35">
      <c r="D13" s="2">
        <f t="shared" si="0"/>
        <v>12</v>
      </c>
      <c r="E13" s="2">
        <v>1.55</v>
      </c>
      <c r="F13" s="2">
        <v>2</v>
      </c>
      <c r="G13" s="2">
        <v>5</v>
      </c>
      <c r="H13" s="2" t="s">
        <v>12</v>
      </c>
    </row>
    <row r="14" spans="1:8" x14ac:dyDescent="0.35">
      <c r="A14" s="4" t="s">
        <v>7</v>
      </c>
      <c r="B14" s="2">
        <v>0.5</v>
      </c>
      <c r="D14" s="2">
        <f t="shared" si="0"/>
        <v>13</v>
      </c>
      <c r="E14" s="2">
        <v>25.86</v>
      </c>
      <c r="F14" s="2">
        <v>6</v>
      </c>
      <c r="G14" s="2">
        <v>15</v>
      </c>
      <c r="H14" s="2" t="s">
        <v>12</v>
      </c>
    </row>
    <row r="15" spans="1:8" x14ac:dyDescent="0.35">
      <c r="A15" s="2" t="s">
        <v>22</v>
      </c>
      <c r="B15" s="2" t="s">
        <v>31</v>
      </c>
      <c r="D15" s="2">
        <f t="shared" si="0"/>
        <v>14</v>
      </c>
      <c r="E15" s="2">
        <v>8.4600000000000009</v>
      </c>
      <c r="F15" s="2">
        <v>2</v>
      </c>
      <c r="G15" s="2">
        <v>5</v>
      </c>
      <c r="H15" s="2" t="s">
        <v>12</v>
      </c>
    </row>
    <row r="16" spans="1:8" x14ac:dyDescent="0.35">
      <c r="A16" s="2" t="s">
        <v>24</v>
      </c>
      <c r="B16" s="2" t="s">
        <v>32</v>
      </c>
      <c r="D16" s="2">
        <f t="shared" si="0"/>
        <v>15</v>
      </c>
      <c r="E16" s="2">
        <v>12.44</v>
      </c>
      <c r="F16" s="2">
        <v>4</v>
      </c>
      <c r="G16" s="2">
        <v>10</v>
      </c>
      <c r="H16" s="2" t="s">
        <v>12</v>
      </c>
    </row>
    <row r="17" spans="1:8" x14ac:dyDescent="0.35">
      <c r="A17" s="2" t="s">
        <v>26</v>
      </c>
      <c r="B17" s="2">
        <v>0.11849999999999999</v>
      </c>
      <c r="D17" s="2">
        <f t="shared" si="0"/>
        <v>16</v>
      </c>
      <c r="E17" s="2">
        <v>14.98</v>
      </c>
      <c r="F17" s="2">
        <v>4</v>
      </c>
      <c r="G17" s="2">
        <v>10</v>
      </c>
      <c r="H17" s="2" t="s">
        <v>12</v>
      </c>
    </row>
    <row r="18" spans="1:8" x14ac:dyDescent="0.35">
      <c r="D18" s="2">
        <f t="shared" si="0"/>
        <v>17</v>
      </c>
      <c r="E18" s="2">
        <v>9.18</v>
      </c>
      <c r="F18" s="2">
        <v>2</v>
      </c>
      <c r="G18" s="2">
        <v>5</v>
      </c>
      <c r="H18" s="2" t="s">
        <v>12</v>
      </c>
    </row>
    <row r="19" spans="1:8" x14ac:dyDescent="0.35">
      <c r="A19" s="4" t="s">
        <v>7</v>
      </c>
      <c r="B19" s="2">
        <v>0.155</v>
      </c>
      <c r="D19" s="2">
        <f t="shared" si="0"/>
        <v>18</v>
      </c>
      <c r="E19" s="2">
        <v>15</v>
      </c>
      <c r="F19" s="2">
        <v>4</v>
      </c>
      <c r="G19" s="2">
        <v>10</v>
      </c>
      <c r="H19" s="2" t="s">
        <v>12</v>
      </c>
    </row>
    <row r="20" spans="1:8" x14ac:dyDescent="0.35">
      <c r="A20" s="2" t="s">
        <v>22</v>
      </c>
      <c r="D20" s="2">
        <f t="shared" si="0"/>
        <v>19</v>
      </c>
      <c r="E20" s="2">
        <v>17.399999999999999</v>
      </c>
      <c r="F20" s="2">
        <v>4</v>
      </c>
      <c r="G20" s="2">
        <v>10</v>
      </c>
      <c r="H20" s="2" t="s">
        <v>12</v>
      </c>
    </row>
    <row r="21" spans="1:8" x14ac:dyDescent="0.35">
      <c r="A21" s="2" t="s">
        <v>24</v>
      </c>
      <c r="D21" s="2">
        <f t="shared" si="0"/>
        <v>20</v>
      </c>
      <c r="E21" s="2">
        <v>27.6</v>
      </c>
      <c r="F21" s="2">
        <v>10</v>
      </c>
      <c r="G21" s="2">
        <v>25</v>
      </c>
      <c r="H21" s="2" t="s">
        <v>12</v>
      </c>
    </row>
    <row r="22" spans="1:8" x14ac:dyDescent="0.35">
      <c r="A22" s="2" t="s">
        <v>26</v>
      </c>
      <c r="B22" s="2">
        <v>9.2600000000000002E-2</v>
      </c>
      <c r="D22" s="2">
        <f t="shared" si="0"/>
        <v>21</v>
      </c>
      <c r="E22" s="2">
        <v>4.3</v>
      </c>
      <c r="F22" s="2">
        <v>2</v>
      </c>
      <c r="G22" s="2">
        <v>5</v>
      </c>
      <c r="H22" s="2" t="s">
        <v>12</v>
      </c>
    </row>
    <row r="23" spans="1:8" x14ac:dyDescent="0.35">
      <c r="D23" s="2">
        <f t="shared" si="0"/>
        <v>22</v>
      </c>
      <c r="E23" s="2">
        <v>11.2</v>
      </c>
      <c r="F23" s="2">
        <v>4</v>
      </c>
      <c r="G23" s="2">
        <v>10</v>
      </c>
      <c r="H23" s="2" t="s">
        <v>12</v>
      </c>
    </row>
    <row r="24" spans="1:8" x14ac:dyDescent="0.35">
      <c r="D24" s="2">
        <f t="shared" si="0"/>
        <v>23</v>
      </c>
      <c r="E24" s="2">
        <v>7.97</v>
      </c>
      <c r="F24" s="2">
        <v>2</v>
      </c>
      <c r="G24" s="2">
        <v>5</v>
      </c>
      <c r="H24" s="2" t="s">
        <v>12</v>
      </c>
    </row>
    <row r="25" spans="1:8" x14ac:dyDescent="0.35">
      <c r="D25" s="2">
        <f t="shared" si="0"/>
        <v>24</v>
      </c>
      <c r="E25" s="2">
        <v>12.05</v>
      </c>
      <c r="F25" s="2">
        <v>4</v>
      </c>
      <c r="G25" s="2">
        <v>10</v>
      </c>
      <c r="H25" s="2" t="s">
        <v>12</v>
      </c>
    </row>
    <row r="26" spans="1:8" x14ac:dyDescent="0.35">
      <c r="D26" s="2">
        <f t="shared" si="0"/>
        <v>25</v>
      </c>
      <c r="E26" s="2">
        <v>9.5399999999999991</v>
      </c>
      <c r="F26" s="2">
        <v>2</v>
      </c>
      <c r="G26" s="2">
        <v>5</v>
      </c>
      <c r="H26" s="2" t="s">
        <v>12</v>
      </c>
    </row>
    <row r="27" spans="1:8" x14ac:dyDescent="0.35">
      <c r="D27" s="2">
        <f t="shared" si="0"/>
        <v>26</v>
      </c>
      <c r="E27" s="2">
        <v>14.3</v>
      </c>
      <c r="F27" s="2">
        <v>4</v>
      </c>
      <c r="G27" s="2">
        <v>10</v>
      </c>
      <c r="H27" s="2" t="s">
        <v>12</v>
      </c>
    </row>
    <row r="28" spans="1:8" x14ac:dyDescent="0.35">
      <c r="D28" s="2">
        <f t="shared" si="0"/>
        <v>27</v>
      </c>
      <c r="E28" s="2">
        <v>18.3</v>
      </c>
      <c r="F28" s="2">
        <v>4</v>
      </c>
      <c r="G28" s="2">
        <v>10</v>
      </c>
      <c r="H28" s="2" t="s">
        <v>12</v>
      </c>
    </row>
    <row r="29" spans="1:8" x14ac:dyDescent="0.35">
      <c r="D29" s="2">
        <f t="shared" si="0"/>
        <v>28</v>
      </c>
      <c r="E29" s="2">
        <v>22.5</v>
      </c>
      <c r="F29" s="2">
        <v>6</v>
      </c>
      <c r="G29" s="2">
        <v>15</v>
      </c>
      <c r="H29" s="2" t="s">
        <v>12</v>
      </c>
    </row>
    <row r="30" spans="1:8" x14ac:dyDescent="0.35">
      <c r="D30" s="2">
        <f t="shared" si="0"/>
        <v>29</v>
      </c>
      <c r="E30" s="2">
        <v>8</v>
      </c>
      <c r="F30" s="2">
        <v>2</v>
      </c>
      <c r="G30" s="2">
        <v>5</v>
      </c>
      <c r="H30" s="2" t="s">
        <v>12</v>
      </c>
    </row>
    <row r="31" spans="1:8" x14ac:dyDescent="0.35">
      <c r="D31" s="2">
        <f t="shared" si="0"/>
        <v>30</v>
      </c>
      <c r="E31" s="2">
        <v>6.7</v>
      </c>
      <c r="F31" s="2">
        <v>2</v>
      </c>
      <c r="G31" s="2">
        <v>5</v>
      </c>
      <c r="H31" s="2" t="s">
        <v>12</v>
      </c>
    </row>
    <row r="32" spans="1:8" x14ac:dyDescent="0.35">
      <c r="D32" s="2">
        <f t="shared" si="0"/>
        <v>31</v>
      </c>
      <c r="E32" s="2">
        <v>4.25</v>
      </c>
      <c r="F32" s="2">
        <v>2</v>
      </c>
      <c r="G32" s="2">
        <v>5</v>
      </c>
      <c r="H32" s="2" t="s">
        <v>12</v>
      </c>
    </row>
    <row r="33" spans="4:8" x14ac:dyDescent="0.35">
      <c r="D33" s="2">
        <f t="shared" si="0"/>
        <v>32</v>
      </c>
      <c r="E33" s="2">
        <v>40</v>
      </c>
      <c r="F33" s="2">
        <v>10</v>
      </c>
      <c r="G33" s="2">
        <v>25</v>
      </c>
      <c r="H33" s="2" t="s">
        <v>12</v>
      </c>
    </row>
    <row r="34" spans="4:8" x14ac:dyDescent="0.35">
      <c r="D34" s="2">
        <f t="shared" si="0"/>
        <v>33</v>
      </c>
      <c r="E34" s="2">
        <v>11.67</v>
      </c>
      <c r="F34" s="2">
        <v>4</v>
      </c>
      <c r="G34" s="2">
        <v>10</v>
      </c>
      <c r="H34" s="2" t="s">
        <v>12</v>
      </c>
    </row>
    <row r="35" spans="4:8" x14ac:dyDescent="0.35">
      <c r="D35" s="2">
        <f t="shared" si="0"/>
        <v>34</v>
      </c>
      <c r="E35" s="2">
        <v>13.7</v>
      </c>
      <c r="F35" s="2">
        <v>4</v>
      </c>
      <c r="G35" s="2">
        <v>10</v>
      </c>
      <c r="H35" s="2" t="s">
        <v>12</v>
      </c>
    </row>
    <row r="36" spans="4:8" x14ac:dyDescent="0.35">
      <c r="D36" s="2">
        <f t="shared" si="0"/>
        <v>35</v>
      </c>
      <c r="E36" s="2">
        <v>4.7</v>
      </c>
      <c r="F36" s="2">
        <v>2</v>
      </c>
      <c r="G36" s="2">
        <v>5</v>
      </c>
      <c r="H36" s="2" t="s">
        <v>12</v>
      </c>
    </row>
    <row r="37" spans="4:8" x14ac:dyDescent="0.35">
      <c r="D37" s="2">
        <f t="shared" si="0"/>
        <v>36</v>
      </c>
      <c r="E37" s="2">
        <v>15.4</v>
      </c>
      <c r="F37" s="2">
        <v>4</v>
      </c>
      <c r="G37" s="2">
        <v>10</v>
      </c>
      <c r="H37" s="2" t="s">
        <v>12</v>
      </c>
    </row>
    <row r="38" spans="4:8" x14ac:dyDescent="0.35">
      <c r="D38" s="2">
        <f t="shared" si="0"/>
        <v>37</v>
      </c>
      <c r="E38" s="2">
        <v>19.3</v>
      </c>
      <c r="F38" s="2">
        <v>6</v>
      </c>
      <c r="G38" s="2">
        <v>15</v>
      </c>
      <c r="H38" s="2" t="s">
        <v>12</v>
      </c>
    </row>
    <row r="39" spans="4:8" x14ac:dyDescent="0.35">
      <c r="D39" s="2">
        <f t="shared" si="0"/>
        <v>38</v>
      </c>
      <c r="E39" s="2">
        <v>3.9</v>
      </c>
      <c r="F39" s="2">
        <v>2</v>
      </c>
      <c r="G39" s="2">
        <v>5</v>
      </c>
      <c r="H39" s="2" t="s">
        <v>12</v>
      </c>
    </row>
    <row r="40" spans="4:8" x14ac:dyDescent="0.35">
      <c r="D40" s="2">
        <f t="shared" si="0"/>
        <v>39</v>
      </c>
      <c r="E40" s="2">
        <v>3.8</v>
      </c>
      <c r="F40" s="2">
        <v>2</v>
      </c>
      <c r="G40" s="2">
        <v>5</v>
      </c>
      <c r="H40" s="2" t="s">
        <v>12</v>
      </c>
    </row>
    <row r="41" spans="4:8" x14ac:dyDescent="0.35">
      <c r="D41" s="2">
        <f t="shared" si="0"/>
        <v>40</v>
      </c>
      <c r="E41" s="2">
        <v>7.5</v>
      </c>
      <c r="F41" s="2">
        <v>2</v>
      </c>
      <c r="G41" s="2">
        <v>5</v>
      </c>
      <c r="H41" s="2" t="s">
        <v>12</v>
      </c>
    </row>
    <row r="42" spans="4:8" x14ac:dyDescent="0.35">
      <c r="D42" s="2">
        <f t="shared" si="0"/>
        <v>41</v>
      </c>
      <c r="E42" s="2">
        <v>2.6</v>
      </c>
      <c r="F42" s="2">
        <v>2</v>
      </c>
      <c r="G42" s="2">
        <v>5</v>
      </c>
      <c r="H42" s="2" t="s">
        <v>12</v>
      </c>
    </row>
    <row r="43" spans="4:8" x14ac:dyDescent="0.35">
      <c r="D43" s="2">
        <f t="shared" si="0"/>
        <v>42</v>
      </c>
      <c r="E43" s="2">
        <v>5.0999999999999996</v>
      </c>
      <c r="F43" s="2">
        <v>2</v>
      </c>
      <c r="G43" s="2">
        <v>5</v>
      </c>
      <c r="H43" s="2" t="s">
        <v>12</v>
      </c>
    </row>
    <row r="44" spans="4:8" x14ac:dyDescent="0.35">
      <c r="D44" s="2">
        <f t="shared" si="0"/>
        <v>43</v>
      </c>
      <c r="E44" s="2">
        <v>67.3</v>
      </c>
      <c r="F44" s="2">
        <v>10</v>
      </c>
      <c r="G44" s="2">
        <v>25</v>
      </c>
      <c r="H44" s="2" t="s">
        <v>12</v>
      </c>
    </row>
    <row r="45" spans="4:8" x14ac:dyDescent="0.35">
      <c r="D45" s="2">
        <f t="shared" si="0"/>
        <v>44</v>
      </c>
      <c r="E45" s="2">
        <v>5</v>
      </c>
      <c r="F45" s="2">
        <v>2</v>
      </c>
      <c r="G45" s="2">
        <v>5</v>
      </c>
      <c r="H45" s="2" t="s">
        <v>12</v>
      </c>
    </row>
    <row r="46" spans="4:8" x14ac:dyDescent="0.35">
      <c r="D46" s="2">
        <f t="shared" si="0"/>
        <v>45</v>
      </c>
      <c r="E46" s="2">
        <v>8.9</v>
      </c>
      <c r="F46" s="2">
        <v>2</v>
      </c>
      <c r="G46" s="2">
        <v>5</v>
      </c>
      <c r="H46" s="2" t="s">
        <v>12</v>
      </c>
    </row>
    <row r="47" spans="4:8" x14ac:dyDescent="0.35">
      <c r="D47" s="2">
        <f t="shared" si="0"/>
        <v>46</v>
      </c>
      <c r="E47" s="2">
        <v>5.3</v>
      </c>
      <c r="F47" s="2">
        <v>2</v>
      </c>
      <c r="G47" s="2">
        <v>5</v>
      </c>
      <c r="H47" s="2" t="s">
        <v>12</v>
      </c>
    </row>
    <row r="48" spans="4:8" x14ac:dyDescent="0.35">
      <c r="D48" s="2">
        <f t="shared" si="0"/>
        <v>47</v>
      </c>
      <c r="E48" s="2">
        <v>6.3</v>
      </c>
      <c r="F48" s="2">
        <v>2</v>
      </c>
      <c r="G48" s="2">
        <v>5</v>
      </c>
      <c r="H48" s="2" t="s">
        <v>12</v>
      </c>
    </row>
    <row r="49" spans="4:8" x14ac:dyDescent="0.35">
      <c r="D49" s="2">
        <f t="shared" si="0"/>
        <v>48</v>
      </c>
      <c r="E49" s="2">
        <v>2.8</v>
      </c>
      <c r="F49" s="2">
        <v>2</v>
      </c>
      <c r="G49" s="2">
        <v>5</v>
      </c>
      <c r="H49" s="2" t="s">
        <v>12</v>
      </c>
    </row>
    <row r="50" spans="4:8" x14ac:dyDescent="0.35">
      <c r="D50" s="2">
        <f t="shared" si="0"/>
        <v>49</v>
      </c>
      <c r="E50" s="2">
        <v>7.2</v>
      </c>
      <c r="F50" s="2">
        <v>2</v>
      </c>
      <c r="G50" s="2">
        <v>5</v>
      </c>
      <c r="H50" s="2" t="s">
        <v>12</v>
      </c>
    </row>
    <row r="51" spans="4:8" x14ac:dyDescent="0.35">
      <c r="D51" s="2">
        <f t="shared" si="0"/>
        <v>50</v>
      </c>
      <c r="E51" s="2">
        <v>6.3</v>
      </c>
      <c r="F51" s="2">
        <v>2</v>
      </c>
      <c r="G51" s="2">
        <v>5</v>
      </c>
      <c r="H51" s="2" t="s">
        <v>12</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9DF8-F1DF-4720-8453-4A68A8B74C3A}">
  <dimension ref="A1:I51"/>
  <sheetViews>
    <sheetView topLeftCell="A2" zoomScale="90" zoomScaleNormal="90" workbookViewId="0">
      <selection activeCell="C20" sqref="C20"/>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50</v>
      </c>
      <c r="D1" s="5" t="s">
        <v>8</v>
      </c>
      <c r="E1" s="5" t="s">
        <v>10</v>
      </c>
      <c r="F1" s="5" t="s">
        <v>9</v>
      </c>
      <c r="G1" s="5" t="s">
        <v>11</v>
      </c>
      <c r="H1" s="5" t="s">
        <v>14</v>
      </c>
      <c r="I1">
        <f>0.2*50</f>
        <v>10</v>
      </c>
    </row>
    <row r="2" spans="1:9" x14ac:dyDescent="0.35">
      <c r="A2" s="4" t="s">
        <v>1</v>
      </c>
      <c r="B2" s="2">
        <f>99-B1</f>
        <v>49</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5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5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I14">
        <f t="shared" si="2"/>
        <v>0</v>
      </c>
    </row>
    <row r="15" spans="1:9" x14ac:dyDescent="0.35">
      <c r="A15" s="2" t="s">
        <v>22</v>
      </c>
      <c r="B15" s="2" t="s">
        <v>31</v>
      </c>
      <c r="D15" s="2">
        <f t="shared" si="1"/>
        <v>14</v>
      </c>
      <c r="E15" s="2">
        <v>8.4600000000000009</v>
      </c>
      <c r="F15" s="2">
        <v>2</v>
      </c>
      <c r="G15" s="2">
        <v>5</v>
      </c>
      <c r="I15">
        <f t="shared" si="2"/>
        <v>0</v>
      </c>
    </row>
    <row r="16" spans="1:9" x14ac:dyDescent="0.35">
      <c r="A16" s="2" t="s">
        <v>24</v>
      </c>
      <c r="B16" s="2">
        <v>10</v>
      </c>
      <c r="D16" s="2">
        <f t="shared" si="1"/>
        <v>15</v>
      </c>
      <c r="E16" s="2">
        <v>12.44</v>
      </c>
      <c r="F16" s="2">
        <v>4</v>
      </c>
      <c r="G16" s="2">
        <v>10</v>
      </c>
      <c r="H16" s="2">
        <v>3.3</v>
      </c>
      <c r="I16">
        <f t="shared" si="2"/>
        <v>0.26527331189710612</v>
      </c>
    </row>
    <row r="17" spans="1:9" x14ac:dyDescent="0.35">
      <c r="A17" s="2" t="s">
        <v>26</v>
      </c>
      <c r="B17" s="2">
        <v>0.19020000000000001</v>
      </c>
      <c r="D17" s="2">
        <f t="shared" si="1"/>
        <v>16</v>
      </c>
      <c r="E17" s="2">
        <v>14.98</v>
      </c>
      <c r="F17" s="2">
        <v>4</v>
      </c>
      <c r="G17" s="2">
        <v>10</v>
      </c>
      <c r="I17">
        <f t="shared" si="2"/>
        <v>0</v>
      </c>
    </row>
    <row r="18" spans="1:9" x14ac:dyDescent="0.35">
      <c r="D18" s="2">
        <f t="shared" si="1"/>
        <v>17</v>
      </c>
      <c r="E18" s="2">
        <v>9.18</v>
      </c>
      <c r="F18" s="2">
        <v>2</v>
      </c>
      <c r="G18" s="2">
        <v>5</v>
      </c>
      <c r="I18">
        <f t="shared" si="2"/>
        <v>0</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0.10580000000000001</v>
      </c>
      <c r="D22" s="2">
        <f t="shared" si="1"/>
        <v>21</v>
      </c>
      <c r="E22" s="2">
        <v>4.3</v>
      </c>
      <c r="F22" s="2">
        <v>2</v>
      </c>
      <c r="G22" s="2">
        <v>5</v>
      </c>
      <c r="I22">
        <f t="shared" si="2"/>
        <v>0</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I30">
        <f t="shared" si="2"/>
        <v>0</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I33">
        <f t="shared" si="2"/>
        <v>0</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I40">
        <f t="shared" si="2"/>
        <v>0</v>
      </c>
    </row>
    <row r="41" spans="4:9" x14ac:dyDescent="0.35">
      <c r="D41" s="2">
        <f t="shared" si="1"/>
        <v>40</v>
      </c>
      <c r="E41" s="2">
        <v>7.5</v>
      </c>
      <c r="F41" s="2">
        <v>2</v>
      </c>
      <c r="G41" s="2">
        <v>5</v>
      </c>
      <c r="I41">
        <f t="shared" si="2"/>
        <v>0</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I43">
        <f t="shared" si="2"/>
        <v>0</v>
      </c>
    </row>
    <row r="44" spans="4:9" x14ac:dyDescent="0.35">
      <c r="D44" s="2">
        <f t="shared" si="1"/>
        <v>43</v>
      </c>
      <c r="E44" s="2">
        <v>67.3</v>
      </c>
      <c r="F44" s="2">
        <v>10</v>
      </c>
      <c r="G44" s="2">
        <v>25</v>
      </c>
      <c r="I44">
        <f t="shared" si="2"/>
        <v>0</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7" spans="4:9" x14ac:dyDescent="0.35">
      <c r="D47" s="2">
        <f t="shared" si="1"/>
        <v>46</v>
      </c>
      <c r="E47" s="2">
        <v>5.3</v>
      </c>
      <c r="F47" s="2">
        <v>2</v>
      </c>
      <c r="G47" s="2">
        <v>5</v>
      </c>
      <c r="H47" s="2">
        <v>2</v>
      </c>
      <c r="I47">
        <f t="shared" si="2"/>
        <v>0.37735849056603776</v>
      </c>
    </row>
    <row r="48" spans="4:9" x14ac:dyDescent="0.35">
      <c r="D48" s="2">
        <f t="shared" si="1"/>
        <v>47</v>
      </c>
      <c r="E48" s="2">
        <v>6.3</v>
      </c>
      <c r="F48" s="2">
        <v>2</v>
      </c>
      <c r="G48" s="2">
        <v>5</v>
      </c>
      <c r="I48">
        <f t="shared" si="2"/>
        <v>0</v>
      </c>
    </row>
    <row r="49" spans="4:9" x14ac:dyDescent="0.35">
      <c r="D49" s="2">
        <f t="shared" si="1"/>
        <v>48</v>
      </c>
      <c r="E49" s="2">
        <v>2.8</v>
      </c>
      <c r="F49" s="2">
        <v>2</v>
      </c>
      <c r="G49" s="2">
        <v>5</v>
      </c>
      <c r="I49">
        <f t="shared" si="2"/>
        <v>0</v>
      </c>
    </row>
    <row r="50" spans="4:9" x14ac:dyDescent="0.35">
      <c r="D50" s="2">
        <f t="shared" si="1"/>
        <v>49</v>
      </c>
      <c r="E50" s="2">
        <v>7.2</v>
      </c>
      <c r="F50" s="2">
        <v>2</v>
      </c>
      <c r="G50" s="2">
        <v>5</v>
      </c>
      <c r="I50">
        <f t="shared" si="2"/>
        <v>0</v>
      </c>
    </row>
    <row r="51" spans="4:9" x14ac:dyDescent="0.35">
      <c r="D51" s="2">
        <f t="shared" si="1"/>
        <v>50</v>
      </c>
      <c r="E51" s="2">
        <v>6.3</v>
      </c>
      <c r="F51" s="2">
        <v>2</v>
      </c>
      <c r="G51" s="2">
        <v>5</v>
      </c>
      <c r="I51">
        <f t="shared" si="2"/>
        <v>0</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6F74-0362-4707-9E80-6D18AAAB75AF}">
  <dimension ref="A1:I51"/>
  <sheetViews>
    <sheetView topLeftCell="A2"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50</v>
      </c>
      <c r="D1" s="5" t="s">
        <v>8</v>
      </c>
      <c r="E1" s="5" t="s">
        <v>10</v>
      </c>
      <c r="F1" s="5" t="s">
        <v>9</v>
      </c>
      <c r="G1" s="5" t="s">
        <v>11</v>
      </c>
      <c r="H1" s="5" t="s">
        <v>15</v>
      </c>
      <c r="I1">
        <f>0.4*50</f>
        <v>20</v>
      </c>
    </row>
    <row r="2" spans="1:9" x14ac:dyDescent="0.35">
      <c r="A2" s="4" t="s">
        <v>1</v>
      </c>
      <c r="B2" s="2">
        <f>99-B1</f>
        <v>49</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5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46"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I15">
        <f t="shared" si="2"/>
        <v>0</v>
      </c>
    </row>
    <row r="16" spans="1:9" x14ac:dyDescent="0.35">
      <c r="A16" s="2" t="s">
        <v>24</v>
      </c>
      <c r="B16" s="2">
        <v>10.130000000000001</v>
      </c>
      <c r="D16" s="2">
        <f t="shared" si="1"/>
        <v>15</v>
      </c>
      <c r="E16" s="2">
        <v>12.44</v>
      </c>
      <c r="F16" s="2">
        <v>4</v>
      </c>
      <c r="G16" s="2">
        <v>10</v>
      </c>
      <c r="H16" s="2">
        <v>3.3</v>
      </c>
      <c r="I16">
        <f t="shared" si="2"/>
        <v>0.26527331189710612</v>
      </c>
    </row>
    <row r="17" spans="1:9" x14ac:dyDescent="0.35">
      <c r="A17" s="2" t="s">
        <v>26</v>
      </c>
      <c r="B17" s="2">
        <v>0.1401</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9.74E-2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H33" s="2">
        <f>19.4</f>
        <v>19.399999999999999</v>
      </c>
      <c r="I33">
        <f t="shared" si="2"/>
        <v>0.48499999999999999</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H40" s="2">
        <v>1.2</v>
      </c>
      <c r="I40">
        <f t="shared" si="2"/>
        <v>0.31578947368421051</v>
      </c>
    </row>
    <row r="41" spans="4:9" x14ac:dyDescent="0.35">
      <c r="D41" s="2">
        <f t="shared" si="1"/>
        <v>40</v>
      </c>
      <c r="E41" s="2">
        <v>7.5</v>
      </c>
      <c r="F41" s="2">
        <v>2</v>
      </c>
      <c r="G41" s="2">
        <v>5</v>
      </c>
      <c r="I41">
        <f t="shared" si="2"/>
        <v>0</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H43" s="2">
        <v>2</v>
      </c>
      <c r="I43">
        <f t="shared" si="2"/>
        <v>0.39215686274509809</v>
      </c>
    </row>
    <row r="44" spans="4:9" x14ac:dyDescent="0.35">
      <c r="D44" s="2">
        <f t="shared" si="1"/>
        <v>43</v>
      </c>
      <c r="E44" s="2">
        <v>67.3</v>
      </c>
      <c r="F44" s="2">
        <v>10</v>
      </c>
      <c r="G44" s="2">
        <v>25</v>
      </c>
      <c r="I44">
        <f t="shared" si="2"/>
        <v>0</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7" spans="4:9" x14ac:dyDescent="0.35">
      <c r="D47" s="2">
        <f t="shared" si="1"/>
        <v>46</v>
      </c>
      <c r="E47" s="2">
        <v>5.3</v>
      </c>
      <c r="F47" s="2">
        <v>2</v>
      </c>
      <c r="G47" s="2">
        <v>5</v>
      </c>
      <c r="H47" s="2">
        <v>2</v>
      </c>
      <c r="I47">
        <f t="shared" ref="I10:I51" si="3">H47/E47</f>
        <v>0.37735849056603776</v>
      </c>
    </row>
    <row r="48" spans="4:9" x14ac:dyDescent="0.35">
      <c r="D48" s="2">
        <f t="shared" si="1"/>
        <v>47</v>
      </c>
      <c r="E48" s="2">
        <v>6.3</v>
      </c>
      <c r="F48" s="2">
        <v>2</v>
      </c>
      <c r="G48" s="2">
        <v>5</v>
      </c>
      <c r="I48">
        <f t="shared" si="3"/>
        <v>0</v>
      </c>
    </row>
    <row r="49" spans="4:9" x14ac:dyDescent="0.35">
      <c r="D49" s="2">
        <f t="shared" si="1"/>
        <v>48</v>
      </c>
      <c r="E49" s="2">
        <v>2.8</v>
      </c>
      <c r="F49" s="2">
        <v>2</v>
      </c>
      <c r="G49" s="2">
        <v>5</v>
      </c>
      <c r="I49">
        <f t="shared" si="3"/>
        <v>0</v>
      </c>
    </row>
    <row r="50" spans="4:9" x14ac:dyDescent="0.35">
      <c r="D50" s="2">
        <f t="shared" si="1"/>
        <v>49</v>
      </c>
      <c r="E50" s="2">
        <v>7.2</v>
      </c>
      <c r="F50" s="2">
        <v>2</v>
      </c>
      <c r="G50" s="2">
        <v>5</v>
      </c>
      <c r="H50" s="2">
        <v>3.3</v>
      </c>
      <c r="I50">
        <f t="shared" si="3"/>
        <v>0.45833333333333331</v>
      </c>
    </row>
    <row r="51" spans="4:9" x14ac:dyDescent="0.35">
      <c r="D51" s="2">
        <f t="shared" si="1"/>
        <v>50</v>
      </c>
      <c r="E51" s="2">
        <v>6.3</v>
      </c>
      <c r="F51" s="2">
        <v>2</v>
      </c>
      <c r="G51" s="2">
        <v>5</v>
      </c>
      <c r="I51">
        <f t="shared" si="3"/>
        <v>0</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586AC-0F64-4F13-B4B4-2F8197DD343E}">
  <dimension ref="A1:I51"/>
  <sheetViews>
    <sheetView topLeftCell="A2"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50</v>
      </c>
      <c r="D1" s="5" t="s">
        <v>8</v>
      </c>
      <c r="E1" s="5" t="s">
        <v>10</v>
      </c>
      <c r="F1" s="5" t="s">
        <v>9</v>
      </c>
      <c r="G1" s="5" t="s">
        <v>11</v>
      </c>
      <c r="H1" s="5" t="s">
        <v>16</v>
      </c>
      <c r="I1">
        <f>0.6*50</f>
        <v>30</v>
      </c>
    </row>
    <row r="2" spans="1:9" x14ac:dyDescent="0.35">
      <c r="A2" s="4" t="s">
        <v>1</v>
      </c>
      <c r="B2" s="2">
        <f>99-B1</f>
        <v>49</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5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H10" s="2">
        <v>6</v>
      </c>
      <c r="I10">
        <f t="shared" ref="I10:I46" si="2">H10/E10</f>
        <v>0.43478260869565216</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H15" s="2">
        <v>2</v>
      </c>
      <c r="I15">
        <f t="shared" si="2"/>
        <v>0.23640661938534277</v>
      </c>
    </row>
    <row r="16" spans="1:9" x14ac:dyDescent="0.35">
      <c r="A16" s="2" t="s">
        <v>24</v>
      </c>
      <c r="B16" s="2">
        <v>10.16</v>
      </c>
      <c r="D16" s="2">
        <f t="shared" si="1"/>
        <v>15</v>
      </c>
      <c r="E16" s="2">
        <v>12.44</v>
      </c>
      <c r="F16" s="2">
        <v>4</v>
      </c>
      <c r="G16" s="2">
        <v>10</v>
      </c>
      <c r="H16" s="2">
        <v>3.3</v>
      </c>
      <c r="I16">
        <f t="shared" si="2"/>
        <v>0.26527331189710612</v>
      </c>
    </row>
    <row r="17" spans="1:9" x14ac:dyDescent="0.35">
      <c r="A17" s="2" t="s">
        <v>26</v>
      </c>
      <c r="B17" s="2">
        <v>0.11070000000000001</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H19" s="2">
        <v>6</v>
      </c>
      <c r="I19">
        <f t="shared" si="2"/>
        <v>0.4</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9.2600000000000002E-2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H25" s="2">
        <v>3.3</v>
      </c>
      <c r="I25">
        <f t="shared" si="2"/>
        <v>0.2738589211618257</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H31" s="2">
        <v>1.2</v>
      </c>
      <c r="I31">
        <f t="shared" si="2"/>
        <v>0.17910447761194029</v>
      </c>
    </row>
    <row r="32" spans="1:9" x14ac:dyDescent="0.35">
      <c r="D32" s="2">
        <f t="shared" si="1"/>
        <v>31</v>
      </c>
      <c r="E32" s="2">
        <v>4.25</v>
      </c>
      <c r="F32" s="2">
        <v>2</v>
      </c>
      <c r="G32" s="2">
        <v>5</v>
      </c>
      <c r="I32">
        <f t="shared" si="2"/>
        <v>0</v>
      </c>
    </row>
    <row r="33" spans="4:9" x14ac:dyDescent="0.35">
      <c r="D33" s="2">
        <f t="shared" si="1"/>
        <v>32</v>
      </c>
      <c r="E33" s="2">
        <v>40</v>
      </c>
      <c r="F33" s="2">
        <v>10</v>
      </c>
      <c r="G33" s="2">
        <v>25</v>
      </c>
      <c r="H33" s="2">
        <f>19.4</f>
        <v>19.399999999999999</v>
      </c>
      <c r="I33">
        <f t="shared" si="2"/>
        <v>0.48499999999999999</v>
      </c>
    </row>
    <row r="34" spans="4:9" x14ac:dyDescent="0.35">
      <c r="D34" s="2">
        <f t="shared" si="1"/>
        <v>33</v>
      </c>
      <c r="E34" s="2">
        <v>11.67</v>
      </c>
      <c r="F34" s="2">
        <v>4</v>
      </c>
      <c r="G34" s="2">
        <v>10</v>
      </c>
      <c r="H34" s="2">
        <v>6</v>
      </c>
      <c r="I34">
        <f t="shared" si="2"/>
        <v>0.51413881748071977</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H40" s="2">
        <v>1.2</v>
      </c>
      <c r="I40">
        <f t="shared" si="2"/>
        <v>0.31578947368421051</v>
      </c>
    </row>
    <row r="41" spans="4:9" x14ac:dyDescent="0.35">
      <c r="D41" s="2">
        <f t="shared" si="1"/>
        <v>40</v>
      </c>
      <c r="E41" s="2">
        <v>7.5</v>
      </c>
      <c r="F41" s="2">
        <v>2</v>
      </c>
      <c r="G41" s="2">
        <v>5</v>
      </c>
      <c r="H41" s="2">
        <v>3.3</v>
      </c>
      <c r="I41">
        <f t="shared" si="2"/>
        <v>0.44</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H43" s="2">
        <v>2</v>
      </c>
      <c r="I43">
        <f t="shared" si="2"/>
        <v>0.39215686274509809</v>
      </c>
    </row>
    <row r="44" spans="4:9" x14ac:dyDescent="0.35">
      <c r="D44" s="2">
        <f t="shared" si="1"/>
        <v>43</v>
      </c>
      <c r="E44" s="2">
        <v>67.3</v>
      </c>
      <c r="F44" s="2">
        <v>10</v>
      </c>
      <c r="G44" s="2">
        <v>25</v>
      </c>
      <c r="H44" s="2">
        <v>9.6999999999999993</v>
      </c>
      <c r="I44">
        <f t="shared" si="2"/>
        <v>0.14413075780089152</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7" spans="4:9" x14ac:dyDescent="0.35">
      <c r="D47" s="2">
        <f t="shared" si="1"/>
        <v>46</v>
      </c>
      <c r="E47" s="2">
        <v>5.3</v>
      </c>
      <c r="F47" s="2">
        <v>2</v>
      </c>
      <c r="G47" s="2">
        <v>5</v>
      </c>
      <c r="H47" s="2">
        <v>2</v>
      </c>
      <c r="I47">
        <f t="shared" ref="I10:I51" si="3">H47/E47</f>
        <v>0.37735849056603776</v>
      </c>
    </row>
    <row r="48" spans="4:9" x14ac:dyDescent="0.35">
      <c r="D48" s="2">
        <f t="shared" si="1"/>
        <v>47</v>
      </c>
      <c r="E48" s="2">
        <v>6.3</v>
      </c>
      <c r="F48" s="2">
        <v>2</v>
      </c>
      <c r="G48" s="2">
        <v>5</v>
      </c>
      <c r="H48" s="2">
        <v>2</v>
      </c>
      <c r="I48">
        <f t="shared" si="3"/>
        <v>0.31746031746031744</v>
      </c>
    </row>
    <row r="49" spans="4:9" x14ac:dyDescent="0.35">
      <c r="D49" s="2">
        <f t="shared" si="1"/>
        <v>48</v>
      </c>
      <c r="E49" s="2">
        <v>2.8</v>
      </c>
      <c r="F49" s="2">
        <v>2</v>
      </c>
      <c r="G49" s="2">
        <v>5</v>
      </c>
      <c r="I49">
        <f t="shared" si="3"/>
        <v>0</v>
      </c>
    </row>
    <row r="50" spans="4:9" x14ac:dyDescent="0.35">
      <c r="D50" s="2">
        <f t="shared" si="1"/>
        <v>49</v>
      </c>
      <c r="E50" s="2">
        <v>7.2</v>
      </c>
      <c r="F50" s="2">
        <v>2</v>
      </c>
      <c r="G50" s="2">
        <v>5</v>
      </c>
      <c r="H50" s="2">
        <v>3.3</v>
      </c>
      <c r="I50">
        <f t="shared" si="3"/>
        <v>0.45833333333333331</v>
      </c>
    </row>
    <row r="51" spans="4:9" x14ac:dyDescent="0.35">
      <c r="D51" s="2">
        <f t="shared" si="1"/>
        <v>50</v>
      </c>
      <c r="E51" s="2">
        <v>6.3</v>
      </c>
      <c r="F51" s="2">
        <v>2</v>
      </c>
      <c r="G51" s="2">
        <v>5</v>
      </c>
      <c r="I51">
        <f t="shared" si="3"/>
        <v>0</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82097-D8BF-46BE-B519-718EFB5D04FD}">
  <dimension ref="A1:H61"/>
  <sheetViews>
    <sheetView topLeftCell="A2" zoomScale="90" zoomScaleNormal="90" workbookViewId="0">
      <selection activeCell="C14" sqref="C14"/>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8" x14ac:dyDescent="0.35">
      <c r="A1" s="4" t="s">
        <v>0</v>
      </c>
      <c r="B1" s="2">
        <v>60</v>
      </c>
      <c r="D1" s="5" t="s">
        <v>8</v>
      </c>
      <c r="E1" s="5" t="s">
        <v>10</v>
      </c>
      <c r="F1" s="5" t="s">
        <v>9</v>
      </c>
      <c r="G1" s="5" t="s">
        <v>11</v>
      </c>
      <c r="H1" s="5" t="s">
        <v>13</v>
      </c>
    </row>
    <row r="2" spans="1:8" x14ac:dyDescent="0.35">
      <c r="A2" s="4" t="s">
        <v>1</v>
      </c>
      <c r="B2" s="2">
        <f>99-B1</f>
        <v>39</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61"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D7" s="2">
        <f t="shared" si="0"/>
        <v>6</v>
      </c>
      <c r="E7" s="2">
        <v>6.11</v>
      </c>
      <c r="F7" s="2">
        <v>2</v>
      </c>
      <c r="G7" s="2">
        <v>5</v>
      </c>
      <c r="H7" s="2" t="s">
        <v>12</v>
      </c>
    </row>
    <row r="8" spans="1:8" x14ac:dyDescent="0.35">
      <c r="A8" s="3" t="s">
        <v>17</v>
      </c>
      <c r="B8" s="2">
        <v>4.2000000000000003E-2</v>
      </c>
      <c r="D8" s="2">
        <f t="shared" si="0"/>
        <v>7</v>
      </c>
      <c r="E8" s="2">
        <v>6.96</v>
      </c>
      <c r="F8" s="2">
        <v>2</v>
      </c>
      <c r="G8" s="2">
        <v>5</v>
      </c>
      <c r="H8" s="2" t="s">
        <v>12</v>
      </c>
    </row>
    <row r="9" spans="1:8" x14ac:dyDescent="0.35">
      <c r="A9" s="2" t="s">
        <v>18</v>
      </c>
      <c r="B9" s="6">
        <v>9.4999999999999998E-3</v>
      </c>
      <c r="D9" s="2">
        <f t="shared" si="0"/>
        <v>8</v>
      </c>
      <c r="E9" s="2">
        <v>31.2</v>
      </c>
      <c r="F9" s="2">
        <v>10</v>
      </c>
      <c r="G9" s="2">
        <v>25</v>
      </c>
      <c r="H9" s="2" t="s">
        <v>12</v>
      </c>
    </row>
    <row r="10" spans="1:8" x14ac:dyDescent="0.35">
      <c r="A10" s="2" t="s">
        <v>19</v>
      </c>
      <c r="B10" s="6">
        <v>8.9999999999999993E-3</v>
      </c>
      <c r="D10" s="2">
        <f t="shared" si="0"/>
        <v>9</v>
      </c>
      <c r="E10" s="2">
        <v>13.8</v>
      </c>
      <c r="F10" s="2">
        <v>4</v>
      </c>
      <c r="G10" s="2">
        <v>10</v>
      </c>
      <c r="H10" s="2" t="s">
        <v>12</v>
      </c>
    </row>
    <row r="11" spans="1:8" x14ac:dyDescent="0.35">
      <c r="D11" s="2">
        <f t="shared" si="0"/>
        <v>10</v>
      </c>
      <c r="E11" s="2">
        <v>1.38</v>
      </c>
      <c r="F11" s="2">
        <v>2</v>
      </c>
      <c r="G11" s="2">
        <v>5</v>
      </c>
      <c r="H11" s="2" t="s">
        <v>12</v>
      </c>
    </row>
    <row r="12" spans="1:8" x14ac:dyDescent="0.35">
      <c r="A12" s="2" t="s">
        <v>20</v>
      </c>
      <c r="B12" s="2" t="s">
        <v>21</v>
      </c>
      <c r="D12" s="2">
        <f t="shared" si="0"/>
        <v>11</v>
      </c>
      <c r="E12" s="2">
        <v>1.31</v>
      </c>
      <c r="F12" s="2">
        <v>2</v>
      </c>
      <c r="G12" s="2">
        <v>5</v>
      </c>
      <c r="H12" s="2" t="s">
        <v>12</v>
      </c>
    </row>
    <row r="13" spans="1:8" x14ac:dyDescent="0.35">
      <c r="D13" s="2">
        <f t="shared" si="0"/>
        <v>12</v>
      </c>
      <c r="E13" s="2">
        <v>1.55</v>
      </c>
      <c r="F13" s="2">
        <v>2</v>
      </c>
      <c r="G13" s="2">
        <v>5</v>
      </c>
      <c r="H13" s="2" t="s">
        <v>12</v>
      </c>
    </row>
    <row r="14" spans="1:8" x14ac:dyDescent="0.35">
      <c r="A14" s="4" t="s">
        <v>7</v>
      </c>
      <c r="B14" s="2">
        <v>0.5</v>
      </c>
      <c r="D14" s="2">
        <f t="shared" si="0"/>
        <v>13</v>
      </c>
      <c r="E14" s="2">
        <v>25.86</v>
      </c>
      <c r="F14" s="2">
        <v>6</v>
      </c>
      <c r="G14" s="2">
        <v>15</v>
      </c>
      <c r="H14" s="2" t="s">
        <v>12</v>
      </c>
    </row>
    <row r="15" spans="1:8" x14ac:dyDescent="0.35">
      <c r="A15" s="2" t="s">
        <v>22</v>
      </c>
      <c r="B15" s="2" t="s">
        <v>31</v>
      </c>
      <c r="D15" s="2">
        <f t="shared" si="0"/>
        <v>14</v>
      </c>
      <c r="E15" s="2">
        <v>8.4600000000000009</v>
      </c>
      <c r="F15" s="2">
        <v>2</v>
      </c>
      <c r="G15" s="2">
        <v>5</v>
      </c>
      <c r="H15" s="2" t="s">
        <v>12</v>
      </c>
    </row>
    <row r="16" spans="1:8" x14ac:dyDescent="0.35">
      <c r="A16" s="2" t="s">
        <v>24</v>
      </c>
      <c r="B16" s="2" t="s">
        <v>33</v>
      </c>
      <c r="D16" s="2">
        <f t="shared" si="0"/>
        <v>15</v>
      </c>
      <c r="E16" s="2">
        <v>12.44</v>
      </c>
      <c r="F16" s="2">
        <v>4</v>
      </c>
      <c r="G16" s="2">
        <v>10</v>
      </c>
      <c r="H16" s="2" t="s">
        <v>12</v>
      </c>
    </row>
    <row r="17" spans="1:8" x14ac:dyDescent="0.35">
      <c r="A17" s="2" t="s">
        <v>26</v>
      </c>
      <c r="B17" s="2">
        <v>0.1166</v>
      </c>
      <c r="D17" s="2">
        <f t="shared" si="0"/>
        <v>16</v>
      </c>
      <c r="E17" s="2">
        <v>14.98</v>
      </c>
      <c r="F17" s="2">
        <v>4</v>
      </c>
      <c r="G17" s="2">
        <v>10</v>
      </c>
      <c r="H17" s="2" t="s">
        <v>12</v>
      </c>
    </row>
    <row r="18" spans="1:8" x14ac:dyDescent="0.35">
      <c r="D18" s="2">
        <f t="shared" si="0"/>
        <v>17</v>
      </c>
      <c r="E18" s="2">
        <v>9.18</v>
      </c>
      <c r="F18" s="2">
        <v>2</v>
      </c>
      <c r="G18" s="2">
        <v>5</v>
      </c>
      <c r="H18" s="2" t="s">
        <v>12</v>
      </c>
    </row>
    <row r="19" spans="1:8" x14ac:dyDescent="0.35">
      <c r="A19" s="4" t="s">
        <v>7</v>
      </c>
      <c r="B19" s="2">
        <v>0.155</v>
      </c>
      <c r="D19" s="2">
        <f t="shared" si="0"/>
        <v>18</v>
      </c>
      <c r="E19" s="2">
        <v>15</v>
      </c>
      <c r="F19" s="2">
        <v>4</v>
      </c>
      <c r="G19" s="2">
        <v>10</v>
      </c>
      <c r="H19" s="2" t="s">
        <v>12</v>
      </c>
    </row>
    <row r="20" spans="1:8" x14ac:dyDescent="0.35">
      <c r="A20" s="2" t="s">
        <v>22</v>
      </c>
      <c r="D20" s="2">
        <f t="shared" si="0"/>
        <v>19</v>
      </c>
      <c r="E20" s="2">
        <v>17.399999999999999</v>
      </c>
      <c r="F20" s="2">
        <v>4</v>
      </c>
      <c r="G20" s="2">
        <v>10</v>
      </c>
      <c r="H20" s="2" t="s">
        <v>12</v>
      </c>
    </row>
    <row r="21" spans="1:8" x14ac:dyDescent="0.35">
      <c r="A21" s="2" t="s">
        <v>24</v>
      </c>
      <c r="D21" s="2">
        <f t="shared" si="0"/>
        <v>20</v>
      </c>
      <c r="E21" s="2">
        <v>27.6</v>
      </c>
      <c r="F21" s="2">
        <v>10</v>
      </c>
      <c r="G21" s="2">
        <v>25</v>
      </c>
      <c r="H21" s="2" t="s">
        <v>12</v>
      </c>
    </row>
    <row r="22" spans="1:8" x14ac:dyDescent="0.35">
      <c r="A22" s="2" t="s">
        <v>26</v>
      </c>
      <c r="B22" s="2">
        <v>9.2299999999999993E-2</v>
      </c>
      <c r="D22" s="2">
        <f t="shared" si="0"/>
        <v>21</v>
      </c>
      <c r="E22" s="2">
        <v>4.3</v>
      </c>
      <c r="F22" s="2">
        <v>2</v>
      </c>
      <c r="G22" s="2">
        <v>5</v>
      </c>
      <c r="H22" s="2" t="s">
        <v>12</v>
      </c>
    </row>
    <row r="23" spans="1:8" x14ac:dyDescent="0.35">
      <c r="D23" s="2">
        <f t="shared" si="0"/>
        <v>22</v>
      </c>
      <c r="E23" s="2">
        <v>11.2</v>
      </c>
      <c r="F23" s="2">
        <v>4</v>
      </c>
      <c r="G23" s="2">
        <v>10</v>
      </c>
      <c r="H23" s="2" t="s">
        <v>12</v>
      </c>
    </row>
    <row r="24" spans="1:8" x14ac:dyDescent="0.35">
      <c r="D24" s="2">
        <f t="shared" si="0"/>
        <v>23</v>
      </c>
      <c r="E24" s="2">
        <v>7.97</v>
      </c>
      <c r="F24" s="2">
        <v>2</v>
      </c>
      <c r="G24" s="2">
        <v>5</v>
      </c>
      <c r="H24" s="2" t="s">
        <v>12</v>
      </c>
    </row>
    <row r="25" spans="1:8" x14ac:dyDescent="0.35">
      <c r="D25" s="2">
        <f t="shared" si="0"/>
        <v>24</v>
      </c>
      <c r="E25" s="2">
        <v>12.05</v>
      </c>
      <c r="F25" s="2">
        <v>4</v>
      </c>
      <c r="G25" s="2">
        <v>10</v>
      </c>
      <c r="H25" s="2" t="s">
        <v>12</v>
      </c>
    </row>
    <row r="26" spans="1:8" x14ac:dyDescent="0.35">
      <c r="D26" s="2">
        <f t="shared" si="0"/>
        <v>25</v>
      </c>
      <c r="E26" s="2">
        <v>9.5399999999999991</v>
      </c>
      <c r="F26" s="2">
        <v>2</v>
      </c>
      <c r="G26" s="2">
        <v>5</v>
      </c>
      <c r="H26" s="2" t="s">
        <v>12</v>
      </c>
    </row>
    <row r="27" spans="1:8" x14ac:dyDescent="0.35">
      <c r="D27" s="2">
        <f t="shared" si="0"/>
        <v>26</v>
      </c>
      <c r="E27" s="2">
        <v>14.3</v>
      </c>
      <c r="F27" s="2">
        <v>4</v>
      </c>
      <c r="G27" s="2">
        <v>10</v>
      </c>
      <c r="H27" s="2" t="s">
        <v>12</v>
      </c>
    </row>
    <row r="28" spans="1:8" x14ac:dyDescent="0.35">
      <c r="D28" s="2">
        <f t="shared" si="0"/>
        <v>27</v>
      </c>
      <c r="E28" s="2">
        <v>18.3</v>
      </c>
      <c r="F28" s="2">
        <v>4</v>
      </c>
      <c r="G28" s="2">
        <v>10</v>
      </c>
      <c r="H28" s="2" t="s">
        <v>12</v>
      </c>
    </row>
    <row r="29" spans="1:8" x14ac:dyDescent="0.35">
      <c r="D29" s="2">
        <f t="shared" si="0"/>
        <v>28</v>
      </c>
      <c r="E29" s="2">
        <v>22.5</v>
      </c>
      <c r="F29" s="2">
        <v>6</v>
      </c>
      <c r="G29" s="2">
        <v>15</v>
      </c>
      <c r="H29" s="2" t="s">
        <v>12</v>
      </c>
    </row>
    <row r="30" spans="1:8" x14ac:dyDescent="0.35">
      <c r="D30" s="2">
        <f t="shared" si="0"/>
        <v>29</v>
      </c>
      <c r="E30" s="2">
        <v>8</v>
      </c>
      <c r="F30" s="2">
        <v>2</v>
      </c>
      <c r="G30" s="2">
        <v>5</v>
      </c>
      <c r="H30" s="2" t="s">
        <v>12</v>
      </c>
    </row>
    <row r="31" spans="1:8" x14ac:dyDescent="0.35">
      <c r="D31" s="2">
        <f t="shared" si="0"/>
        <v>30</v>
      </c>
      <c r="E31" s="2">
        <v>6.7</v>
      </c>
      <c r="F31" s="2">
        <v>2</v>
      </c>
      <c r="G31" s="2">
        <v>5</v>
      </c>
      <c r="H31" s="2" t="s">
        <v>12</v>
      </c>
    </row>
    <row r="32" spans="1:8" x14ac:dyDescent="0.35">
      <c r="D32" s="2">
        <f t="shared" si="0"/>
        <v>31</v>
      </c>
      <c r="E32" s="2">
        <v>4.25</v>
      </c>
      <c r="F32" s="2">
        <v>2</v>
      </c>
      <c r="G32" s="2">
        <v>5</v>
      </c>
      <c r="H32" s="2" t="s">
        <v>12</v>
      </c>
    </row>
    <row r="33" spans="4:8" x14ac:dyDescent="0.35">
      <c r="D33" s="2">
        <f t="shared" si="0"/>
        <v>32</v>
      </c>
      <c r="E33" s="2">
        <v>40</v>
      </c>
      <c r="F33" s="2">
        <v>10</v>
      </c>
      <c r="G33" s="2">
        <v>25</v>
      </c>
      <c r="H33" s="2" t="s">
        <v>12</v>
      </c>
    </row>
    <row r="34" spans="4:8" x14ac:dyDescent="0.35">
      <c r="D34" s="2">
        <f t="shared" si="0"/>
        <v>33</v>
      </c>
      <c r="E34" s="2">
        <v>11.67</v>
      </c>
      <c r="F34" s="2">
        <v>4</v>
      </c>
      <c r="G34" s="2">
        <v>10</v>
      </c>
      <c r="H34" s="2" t="s">
        <v>12</v>
      </c>
    </row>
    <row r="35" spans="4:8" x14ac:dyDescent="0.35">
      <c r="D35" s="2">
        <f t="shared" si="0"/>
        <v>34</v>
      </c>
      <c r="E35" s="2">
        <v>13.7</v>
      </c>
      <c r="F35" s="2">
        <v>4</v>
      </c>
      <c r="G35" s="2">
        <v>10</v>
      </c>
      <c r="H35" s="2" t="s">
        <v>12</v>
      </c>
    </row>
    <row r="36" spans="4:8" x14ac:dyDescent="0.35">
      <c r="D36" s="2">
        <f t="shared" si="0"/>
        <v>35</v>
      </c>
      <c r="E36" s="2">
        <v>4.7</v>
      </c>
      <c r="F36" s="2">
        <v>2</v>
      </c>
      <c r="G36" s="2">
        <v>5</v>
      </c>
      <c r="H36" s="2" t="s">
        <v>12</v>
      </c>
    </row>
    <row r="37" spans="4:8" x14ac:dyDescent="0.35">
      <c r="D37" s="2">
        <f t="shared" si="0"/>
        <v>36</v>
      </c>
      <c r="E37" s="2">
        <v>15.4</v>
      </c>
      <c r="F37" s="2">
        <v>4</v>
      </c>
      <c r="G37" s="2">
        <v>10</v>
      </c>
      <c r="H37" s="2" t="s">
        <v>12</v>
      </c>
    </row>
    <row r="38" spans="4:8" x14ac:dyDescent="0.35">
      <c r="D38" s="2">
        <f t="shared" si="0"/>
        <v>37</v>
      </c>
      <c r="E38" s="2">
        <v>19.3</v>
      </c>
      <c r="F38" s="2">
        <v>6</v>
      </c>
      <c r="G38" s="2">
        <v>15</v>
      </c>
      <c r="H38" s="2" t="s">
        <v>12</v>
      </c>
    </row>
    <row r="39" spans="4:8" x14ac:dyDescent="0.35">
      <c r="D39" s="2">
        <f t="shared" si="0"/>
        <v>38</v>
      </c>
      <c r="E39" s="2">
        <v>3.9</v>
      </c>
      <c r="F39" s="2">
        <v>2</v>
      </c>
      <c r="G39" s="2">
        <v>5</v>
      </c>
      <c r="H39" s="2" t="s">
        <v>12</v>
      </c>
    </row>
    <row r="40" spans="4:8" x14ac:dyDescent="0.35">
      <c r="D40" s="2">
        <f t="shared" si="0"/>
        <v>39</v>
      </c>
      <c r="E40" s="2">
        <v>3.8</v>
      </c>
      <c r="F40" s="2">
        <v>2</v>
      </c>
      <c r="G40" s="2">
        <v>5</v>
      </c>
      <c r="H40" s="2" t="s">
        <v>12</v>
      </c>
    </row>
    <row r="41" spans="4:8" x14ac:dyDescent="0.35">
      <c r="D41" s="2">
        <f t="shared" si="0"/>
        <v>40</v>
      </c>
      <c r="E41" s="2">
        <v>7.5</v>
      </c>
      <c r="F41" s="2">
        <v>2</v>
      </c>
      <c r="G41" s="2">
        <v>5</v>
      </c>
      <c r="H41" s="2" t="s">
        <v>12</v>
      </c>
    </row>
    <row r="42" spans="4:8" x14ac:dyDescent="0.35">
      <c r="D42" s="2">
        <f t="shared" si="0"/>
        <v>41</v>
      </c>
      <c r="E42" s="2">
        <v>2.6</v>
      </c>
      <c r="F42" s="2">
        <v>2</v>
      </c>
      <c r="G42" s="2">
        <v>5</v>
      </c>
      <c r="H42" s="2" t="s">
        <v>12</v>
      </c>
    </row>
    <row r="43" spans="4:8" x14ac:dyDescent="0.35">
      <c r="D43" s="2">
        <f t="shared" si="0"/>
        <v>42</v>
      </c>
      <c r="E43" s="2">
        <v>5.0999999999999996</v>
      </c>
      <c r="F43" s="2">
        <v>2</v>
      </c>
      <c r="G43" s="2">
        <v>5</v>
      </c>
      <c r="H43" s="2" t="s">
        <v>12</v>
      </c>
    </row>
    <row r="44" spans="4:8" x14ac:dyDescent="0.35">
      <c r="D44" s="2">
        <f t="shared" si="0"/>
        <v>43</v>
      </c>
      <c r="E44" s="2">
        <v>67.3</v>
      </c>
      <c r="F44" s="2">
        <v>10</v>
      </c>
      <c r="G44" s="2">
        <v>25</v>
      </c>
      <c r="H44" s="2" t="s">
        <v>12</v>
      </c>
    </row>
    <row r="45" spans="4:8" x14ac:dyDescent="0.35">
      <c r="D45" s="2">
        <f t="shared" si="0"/>
        <v>44</v>
      </c>
      <c r="E45" s="2">
        <v>5</v>
      </c>
      <c r="F45" s="2">
        <v>2</v>
      </c>
      <c r="G45" s="2">
        <v>5</v>
      </c>
      <c r="H45" s="2" t="s">
        <v>12</v>
      </c>
    </row>
    <row r="46" spans="4:8" x14ac:dyDescent="0.35">
      <c r="D46" s="2">
        <f t="shared" si="0"/>
        <v>45</v>
      </c>
      <c r="E46" s="2">
        <v>8.9</v>
      </c>
      <c r="F46" s="2">
        <v>2</v>
      </c>
      <c r="G46" s="2">
        <v>5</v>
      </c>
      <c r="H46" s="2" t="s">
        <v>12</v>
      </c>
    </row>
    <row r="47" spans="4:8" x14ac:dyDescent="0.35">
      <c r="D47" s="2">
        <f t="shared" si="0"/>
        <v>46</v>
      </c>
      <c r="E47" s="2">
        <v>5.3</v>
      </c>
      <c r="F47" s="2">
        <v>2</v>
      </c>
      <c r="G47" s="2">
        <v>5</v>
      </c>
      <c r="H47" s="2" t="s">
        <v>12</v>
      </c>
    </row>
    <row r="48" spans="4:8" x14ac:dyDescent="0.35">
      <c r="D48" s="2">
        <f t="shared" si="0"/>
        <v>47</v>
      </c>
      <c r="E48" s="2">
        <v>6.3</v>
      </c>
      <c r="F48" s="2">
        <v>2</v>
      </c>
      <c r="G48" s="2">
        <v>5</v>
      </c>
      <c r="H48" s="2" t="s">
        <v>12</v>
      </c>
    </row>
    <row r="49" spans="4:8" x14ac:dyDescent="0.35">
      <c r="D49" s="2">
        <f t="shared" si="0"/>
        <v>48</v>
      </c>
      <c r="E49" s="2">
        <v>2.8</v>
      </c>
      <c r="F49" s="2">
        <v>2</v>
      </c>
      <c r="G49" s="2">
        <v>5</v>
      </c>
      <c r="H49" s="2" t="s">
        <v>12</v>
      </c>
    </row>
    <row r="50" spans="4:8" x14ac:dyDescent="0.35">
      <c r="D50" s="2">
        <f t="shared" si="0"/>
        <v>49</v>
      </c>
      <c r="E50" s="2">
        <v>7.2</v>
      </c>
      <c r="F50" s="2">
        <v>2</v>
      </c>
      <c r="G50" s="2">
        <v>5</v>
      </c>
      <c r="H50" s="2" t="s">
        <v>12</v>
      </c>
    </row>
    <row r="51" spans="4:8" x14ac:dyDescent="0.35">
      <c r="D51" s="2">
        <f t="shared" si="0"/>
        <v>50</v>
      </c>
      <c r="E51" s="2">
        <v>6.3</v>
      </c>
      <c r="F51" s="2">
        <v>2</v>
      </c>
      <c r="G51" s="2">
        <v>5</v>
      </c>
      <c r="H51" s="2" t="s">
        <v>12</v>
      </c>
    </row>
    <row r="52" spans="4:8" x14ac:dyDescent="0.35">
      <c r="D52" s="2">
        <f t="shared" si="0"/>
        <v>51</v>
      </c>
      <c r="E52" s="2">
        <v>1.6</v>
      </c>
      <c r="F52" s="2">
        <v>2</v>
      </c>
      <c r="G52" s="2">
        <v>5</v>
      </c>
      <c r="H52" s="2" t="s">
        <v>12</v>
      </c>
    </row>
    <row r="53" spans="4:8" x14ac:dyDescent="0.35">
      <c r="D53" s="2">
        <f t="shared" si="0"/>
        <v>52</v>
      </c>
      <c r="E53" s="2">
        <v>13.3</v>
      </c>
      <c r="F53" s="2">
        <v>4</v>
      </c>
      <c r="G53" s="2">
        <v>10</v>
      </c>
      <c r="H53" s="2" t="s">
        <v>12</v>
      </c>
    </row>
    <row r="54" spans="4:8" x14ac:dyDescent="0.35">
      <c r="D54" s="2">
        <f t="shared" si="0"/>
        <v>53</v>
      </c>
      <c r="E54" s="2">
        <v>16.3</v>
      </c>
      <c r="F54" s="2">
        <v>4</v>
      </c>
      <c r="G54" s="2">
        <v>10</v>
      </c>
      <c r="H54" s="2" t="s">
        <v>12</v>
      </c>
    </row>
    <row r="55" spans="4:8" x14ac:dyDescent="0.35">
      <c r="D55" s="2">
        <f t="shared" si="0"/>
        <v>54</v>
      </c>
      <c r="E55" s="2">
        <v>3</v>
      </c>
      <c r="F55" s="2">
        <v>2</v>
      </c>
      <c r="G55" s="2">
        <v>5</v>
      </c>
      <c r="H55" s="2" t="s">
        <v>12</v>
      </c>
    </row>
    <row r="56" spans="4:8" x14ac:dyDescent="0.35">
      <c r="D56" s="2">
        <f t="shared" si="0"/>
        <v>55</v>
      </c>
      <c r="E56" s="2">
        <v>4.7</v>
      </c>
      <c r="F56" s="2">
        <v>2</v>
      </c>
      <c r="G56" s="2">
        <v>5</v>
      </c>
      <c r="H56" s="2" t="s">
        <v>12</v>
      </c>
    </row>
    <row r="57" spans="4:8" x14ac:dyDescent="0.35">
      <c r="D57" s="2">
        <f t="shared" si="0"/>
        <v>56</v>
      </c>
      <c r="E57" s="2">
        <v>4.8</v>
      </c>
      <c r="F57" s="2">
        <v>2</v>
      </c>
      <c r="G57" s="2">
        <v>5</v>
      </c>
      <c r="H57" s="2" t="s">
        <v>12</v>
      </c>
    </row>
    <row r="58" spans="4:8" x14ac:dyDescent="0.35">
      <c r="D58" s="2">
        <f t="shared" si="0"/>
        <v>57</v>
      </c>
      <c r="E58" s="2">
        <v>7.5</v>
      </c>
      <c r="F58" s="2">
        <v>2</v>
      </c>
      <c r="G58" s="2">
        <v>5</v>
      </c>
      <c r="H58" s="2" t="s">
        <v>12</v>
      </c>
    </row>
    <row r="59" spans="4:8" x14ac:dyDescent="0.35">
      <c r="D59" s="2">
        <f t="shared" si="0"/>
        <v>58</v>
      </c>
      <c r="E59" s="2">
        <v>1.8</v>
      </c>
      <c r="F59" s="2">
        <v>2</v>
      </c>
      <c r="G59" s="2">
        <v>5</v>
      </c>
      <c r="H59" s="2" t="s">
        <v>12</v>
      </c>
    </row>
    <row r="60" spans="4:8" x14ac:dyDescent="0.35">
      <c r="D60" s="2">
        <f t="shared" si="0"/>
        <v>59</v>
      </c>
      <c r="E60" s="2">
        <v>10</v>
      </c>
      <c r="F60" s="2">
        <v>4</v>
      </c>
      <c r="G60" s="2">
        <v>10</v>
      </c>
      <c r="H60" s="2" t="s">
        <v>12</v>
      </c>
    </row>
    <row r="61" spans="4:8" x14ac:dyDescent="0.35">
      <c r="D61" s="2">
        <f t="shared" si="0"/>
        <v>60</v>
      </c>
      <c r="E61" s="2">
        <v>8</v>
      </c>
      <c r="F61" s="2">
        <v>2</v>
      </c>
      <c r="G61" s="2">
        <v>5</v>
      </c>
      <c r="H61" s="2" t="s">
        <v>12</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E3AA8-ABF6-4147-AB7E-510497DE489E}">
  <dimension ref="A1:I61"/>
  <sheetViews>
    <sheetView topLeftCell="A5" zoomScale="90" zoomScaleNormal="90" workbookViewId="0">
      <selection activeCell="A24" sqref="A24"/>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60</v>
      </c>
      <c r="D1" s="5" t="s">
        <v>8</v>
      </c>
      <c r="E1" s="5" t="s">
        <v>10</v>
      </c>
      <c r="F1" s="5" t="s">
        <v>9</v>
      </c>
      <c r="G1" s="5" t="s">
        <v>11</v>
      </c>
      <c r="H1" s="5" t="s">
        <v>14</v>
      </c>
      <c r="I1">
        <f>0.2*60</f>
        <v>12</v>
      </c>
    </row>
    <row r="2" spans="1:9" x14ac:dyDescent="0.35">
      <c r="A2" s="4" t="s">
        <v>1</v>
      </c>
      <c r="B2" s="2">
        <f>99-B1</f>
        <v>39</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6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5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I14">
        <f t="shared" si="2"/>
        <v>0</v>
      </c>
    </row>
    <row r="15" spans="1:9" x14ac:dyDescent="0.35">
      <c r="A15" s="2" t="s">
        <v>22</v>
      </c>
      <c r="B15" s="2" t="s">
        <v>31</v>
      </c>
      <c r="D15" s="2">
        <f t="shared" si="1"/>
        <v>14</v>
      </c>
      <c r="E15" s="2">
        <v>8.4600000000000009</v>
      </c>
      <c r="F15" s="2">
        <v>2</v>
      </c>
      <c r="G15" s="2">
        <v>5</v>
      </c>
      <c r="I15">
        <f t="shared" si="2"/>
        <v>0</v>
      </c>
    </row>
    <row r="16" spans="1:9" x14ac:dyDescent="0.35">
      <c r="A16" s="2" t="s">
        <v>24</v>
      </c>
      <c r="B16" s="2">
        <v>10.220000000000001</v>
      </c>
      <c r="D16" s="2">
        <f t="shared" si="1"/>
        <v>15</v>
      </c>
      <c r="E16" s="2">
        <v>12.44</v>
      </c>
      <c r="F16" s="2">
        <v>4</v>
      </c>
      <c r="G16" s="2">
        <v>10</v>
      </c>
      <c r="H16" s="2">
        <v>3.3</v>
      </c>
      <c r="I16">
        <f t="shared" si="2"/>
        <v>0.26527331189710612</v>
      </c>
    </row>
    <row r="17" spans="1:9" x14ac:dyDescent="0.35">
      <c r="A17" s="2" t="s">
        <v>26</v>
      </c>
      <c r="B17" s="2">
        <v>0.17130000000000001</v>
      </c>
      <c r="D17" s="2">
        <f t="shared" si="1"/>
        <v>16</v>
      </c>
      <c r="E17" s="2">
        <v>14.98</v>
      </c>
      <c r="F17" s="2">
        <v>4</v>
      </c>
      <c r="G17" s="2">
        <v>10</v>
      </c>
      <c r="I17">
        <f t="shared" si="2"/>
        <v>0</v>
      </c>
    </row>
    <row r="18" spans="1:9" x14ac:dyDescent="0.35">
      <c r="D18" s="2">
        <f t="shared" si="1"/>
        <v>17</v>
      </c>
      <c r="E18" s="2">
        <v>9.18</v>
      </c>
      <c r="F18" s="2">
        <v>2</v>
      </c>
      <c r="G18" s="2">
        <v>5</v>
      </c>
      <c r="I18">
        <f t="shared" si="2"/>
        <v>0</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0.10249999999999999</v>
      </c>
      <c r="D22" s="2">
        <f t="shared" si="1"/>
        <v>21</v>
      </c>
      <c r="E22" s="2">
        <v>4.3</v>
      </c>
      <c r="F22" s="2">
        <v>2</v>
      </c>
      <c r="G22" s="2">
        <v>5</v>
      </c>
      <c r="I22">
        <f t="shared" si="2"/>
        <v>0</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I30">
        <f t="shared" si="2"/>
        <v>0</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I33">
        <f t="shared" si="2"/>
        <v>0</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I40">
        <f t="shared" si="2"/>
        <v>0</v>
      </c>
    </row>
    <row r="41" spans="4:9" x14ac:dyDescent="0.35">
      <c r="D41" s="2">
        <f t="shared" si="1"/>
        <v>40</v>
      </c>
      <c r="E41" s="2">
        <v>7.5</v>
      </c>
      <c r="F41" s="2">
        <v>2</v>
      </c>
      <c r="G41" s="2">
        <v>5</v>
      </c>
      <c r="I41">
        <f t="shared" si="2"/>
        <v>0</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I43">
        <f t="shared" si="2"/>
        <v>0</v>
      </c>
    </row>
    <row r="44" spans="4:9" x14ac:dyDescent="0.35">
      <c r="D44" s="2">
        <f t="shared" si="1"/>
        <v>43</v>
      </c>
      <c r="E44" s="2">
        <v>67.3</v>
      </c>
      <c r="F44" s="2">
        <v>10</v>
      </c>
      <c r="G44" s="2">
        <v>25</v>
      </c>
      <c r="I44">
        <f t="shared" si="2"/>
        <v>0</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7" spans="4:9" x14ac:dyDescent="0.35">
      <c r="D47" s="2">
        <f t="shared" si="1"/>
        <v>46</v>
      </c>
      <c r="E47" s="2">
        <v>5.3</v>
      </c>
      <c r="F47" s="2">
        <v>2</v>
      </c>
      <c r="G47" s="2">
        <v>5</v>
      </c>
      <c r="H47" s="2">
        <v>2</v>
      </c>
      <c r="I47">
        <f t="shared" si="2"/>
        <v>0.37735849056603776</v>
      </c>
    </row>
    <row r="48" spans="4:9" x14ac:dyDescent="0.35">
      <c r="D48" s="2">
        <f t="shared" si="1"/>
        <v>47</v>
      </c>
      <c r="E48" s="2">
        <v>6.3</v>
      </c>
      <c r="F48" s="2">
        <v>2</v>
      </c>
      <c r="G48" s="2">
        <v>5</v>
      </c>
      <c r="I48">
        <f t="shared" si="2"/>
        <v>0</v>
      </c>
    </row>
    <row r="49" spans="4:9" x14ac:dyDescent="0.35">
      <c r="D49" s="2">
        <f t="shared" si="1"/>
        <v>48</v>
      </c>
      <c r="E49" s="2">
        <v>2.8</v>
      </c>
      <c r="F49" s="2">
        <v>2</v>
      </c>
      <c r="G49" s="2">
        <v>5</v>
      </c>
      <c r="I49">
        <f t="shared" si="2"/>
        <v>0</v>
      </c>
    </row>
    <row r="50" spans="4:9" x14ac:dyDescent="0.35">
      <c r="D50" s="2">
        <f t="shared" si="1"/>
        <v>49</v>
      </c>
      <c r="E50" s="2">
        <v>7.2</v>
      </c>
      <c r="F50" s="2">
        <v>2</v>
      </c>
      <c r="G50" s="2">
        <v>5</v>
      </c>
      <c r="I50">
        <f t="shared" si="2"/>
        <v>0</v>
      </c>
    </row>
    <row r="51" spans="4:9" x14ac:dyDescent="0.35">
      <c r="D51" s="2">
        <f t="shared" si="1"/>
        <v>50</v>
      </c>
      <c r="E51" s="2">
        <v>6.3</v>
      </c>
      <c r="F51" s="2">
        <v>2</v>
      </c>
      <c r="G51" s="2">
        <v>5</v>
      </c>
      <c r="I51">
        <f t="shared" si="2"/>
        <v>0</v>
      </c>
    </row>
    <row r="52" spans="4:9" x14ac:dyDescent="0.35">
      <c r="D52" s="2">
        <f t="shared" si="1"/>
        <v>51</v>
      </c>
      <c r="E52" s="2">
        <v>1.6</v>
      </c>
      <c r="F52" s="2">
        <v>2</v>
      </c>
      <c r="G52" s="2">
        <v>5</v>
      </c>
      <c r="I52">
        <f t="shared" ref="I52:I61" si="3">H52/E52</f>
        <v>0</v>
      </c>
    </row>
    <row r="53" spans="4:9" x14ac:dyDescent="0.35">
      <c r="D53" s="2">
        <f t="shared" si="1"/>
        <v>52</v>
      </c>
      <c r="E53" s="2">
        <v>13.3</v>
      </c>
      <c r="F53" s="2">
        <v>4</v>
      </c>
      <c r="G53" s="2">
        <v>10</v>
      </c>
      <c r="I53">
        <f t="shared" si="3"/>
        <v>0</v>
      </c>
    </row>
    <row r="54" spans="4:9" x14ac:dyDescent="0.35">
      <c r="D54" s="2">
        <f t="shared" si="1"/>
        <v>53</v>
      </c>
      <c r="E54" s="2">
        <v>16.3</v>
      </c>
      <c r="F54" s="2">
        <v>4</v>
      </c>
      <c r="G54" s="2">
        <v>10</v>
      </c>
      <c r="H54" s="2">
        <v>9.6999999999999993</v>
      </c>
      <c r="I54">
        <f t="shared" si="3"/>
        <v>0.5950920245398772</v>
      </c>
    </row>
    <row r="55" spans="4:9" x14ac:dyDescent="0.35">
      <c r="D55" s="2">
        <f t="shared" si="1"/>
        <v>54</v>
      </c>
      <c r="E55" s="2">
        <v>3</v>
      </c>
      <c r="F55" s="2">
        <v>2</v>
      </c>
      <c r="G55" s="2">
        <v>5</v>
      </c>
      <c r="I55">
        <f t="shared" si="3"/>
        <v>0</v>
      </c>
    </row>
    <row r="56" spans="4:9" x14ac:dyDescent="0.35">
      <c r="D56" s="2">
        <f t="shared" si="1"/>
        <v>55</v>
      </c>
      <c r="E56" s="2">
        <v>4.7</v>
      </c>
      <c r="F56" s="2">
        <v>2</v>
      </c>
      <c r="G56" s="2">
        <v>5</v>
      </c>
      <c r="I56">
        <f t="shared" si="3"/>
        <v>0</v>
      </c>
    </row>
    <row r="57" spans="4:9" x14ac:dyDescent="0.35">
      <c r="D57" s="2">
        <f t="shared" si="1"/>
        <v>56</v>
      </c>
      <c r="E57" s="2">
        <v>4.8</v>
      </c>
      <c r="F57" s="2">
        <v>2</v>
      </c>
      <c r="G57" s="2">
        <v>5</v>
      </c>
      <c r="I57">
        <f t="shared" si="3"/>
        <v>0</v>
      </c>
    </row>
    <row r="58" spans="4:9" x14ac:dyDescent="0.35">
      <c r="D58" s="2">
        <f t="shared" si="1"/>
        <v>57</v>
      </c>
      <c r="E58" s="2">
        <v>7.5</v>
      </c>
      <c r="F58" s="2">
        <v>2</v>
      </c>
      <c r="G58" s="2">
        <v>5</v>
      </c>
      <c r="H58" s="2">
        <v>3.3</v>
      </c>
      <c r="I58">
        <f t="shared" si="3"/>
        <v>0.44</v>
      </c>
    </row>
    <row r="59" spans="4:9" x14ac:dyDescent="0.35">
      <c r="D59" s="2">
        <f t="shared" si="1"/>
        <v>58</v>
      </c>
      <c r="E59" s="2">
        <v>1.8</v>
      </c>
      <c r="F59" s="2">
        <v>2</v>
      </c>
      <c r="G59" s="2">
        <v>5</v>
      </c>
      <c r="I59">
        <f t="shared" si="3"/>
        <v>0</v>
      </c>
    </row>
    <row r="60" spans="4:9" x14ac:dyDescent="0.35">
      <c r="D60" s="2">
        <f t="shared" si="1"/>
        <v>59</v>
      </c>
      <c r="E60" s="2">
        <v>10</v>
      </c>
      <c r="F60" s="2">
        <v>4</v>
      </c>
      <c r="G60" s="2">
        <v>10</v>
      </c>
      <c r="I60">
        <f t="shared" si="3"/>
        <v>0</v>
      </c>
    </row>
    <row r="61" spans="4:9" x14ac:dyDescent="0.35">
      <c r="D61" s="2">
        <f t="shared" si="1"/>
        <v>60</v>
      </c>
      <c r="E61" s="2">
        <v>8</v>
      </c>
      <c r="F61" s="2">
        <v>2</v>
      </c>
      <c r="G61" s="2">
        <v>5</v>
      </c>
      <c r="I61">
        <f t="shared" si="3"/>
        <v>0</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B439D-AC61-4B16-B85E-596274ECD09F}">
  <dimension ref="A1:I61"/>
  <sheetViews>
    <sheetView topLeftCell="A8" zoomScale="90" zoomScaleNormal="90" workbookViewId="0">
      <selection activeCell="B27" sqref="B27"/>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60</v>
      </c>
      <c r="D1" s="5" t="s">
        <v>8</v>
      </c>
      <c r="E1" s="5" t="s">
        <v>10</v>
      </c>
      <c r="F1" s="5" t="s">
        <v>9</v>
      </c>
      <c r="G1" s="5" t="s">
        <v>11</v>
      </c>
      <c r="H1" s="5" t="s">
        <v>15</v>
      </c>
      <c r="I1">
        <f>0.4*60</f>
        <v>24</v>
      </c>
    </row>
    <row r="2" spans="1:9" x14ac:dyDescent="0.35">
      <c r="A2" s="4" t="s">
        <v>1</v>
      </c>
      <c r="B2" s="2">
        <f>99-B1</f>
        <v>39</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6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5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I15">
        <f t="shared" si="2"/>
        <v>0</v>
      </c>
    </row>
    <row r="16" spans="1:9" x14ac:dyDescent="0.35">
      <c r="A16" s="2" t="s">
        <v>24</v>
      </c>
      <c r="B16" s="2">
        <v>10.37</v>
      </c>
      <c r="D16" s="2">
        <f t="shared" si="1"/>
        <v>15</v>
      </c>
      <c r="E16" s="2">
        <v>12.44</v>
      </c>
      <c r="F16" s="2">
        <v>4</v>
      </c>
      <c r="G16" s="2">
        <v>10</v>
      </c>
      <c r="H16" s="2">
        <v>3.3</v>
      </c>
      <c r="I16">
        <f t="shared" si="2"/>
        <v>0.26527331189710612</v>
      </c>
    </row>
    <row r="17" spans="1:9" x14ac:dyDescent="0.35">
      <c r="A17" s="2" t="s">
        <v>26</v>
      </c>
      <c r="B17" s="2">
        <v>0.12640000000000001</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9.5100000000000004E-2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A24" s="4" t="s">
        <v>7</v>
      </c>
      <c r="B24" s="2">
        <v>0.155</v>
      </c>
      <c r="D24" s="2">
        <f t="shared" si="1"/>
        <v>23</v>
      </c>
      <c r="E24" s="2">
        <v>7.97</v>
      </c>
      <c r="F24" s="2">
        <v>2</v>
      </c>
      <c r="G24" s="2">
        <v>5</v>
      </c>
      <c r="H24" s="2">
        <v>2</v>
      </c>
      <c r="I24">
        <f t="shared" si="2"/>
        <v>0.25094102885821834</v>
      </c>
    </row>
    <row r="25" spans="1:9" x14ac:dyDescent="0.35">
      <c r="A25" s="2" t="s">
        <v>22</v>
      </c>
      <c r="D25" s="2">
        <f t="shared" si="1"/>
        <v>24</v>
      </c>
      <c r="E25" s="2">
        <v>12.05</v>
      </c>
      <c r="F25" s="2">
        <v>4</v>
      </c>
      <c r="G25" s="2">
        <v>10</v>
      </c>
      <c r="I25">
        <f t="shared" si="2"/>
        <v>0</v>
      </c>
    </row>
    <row r="26" spans="1:9" x14ac:dyDescent="0.35">
      <c r="A26" s="2" t="s">
        <v>24</v>
      </c>
      <c r="D26" s="2">
        <f t="shared" si="1"/>
        <v>25</v>
      </c>
      <c r="E26" s="2">
        <v>9.5399999999999991</v>
      </c>
      <c r="F26" s="2">
        <v>2</v>
      </c>
      <c r="G26" s="2">
        <v>5</v>
      </c>
      <c r="I26">
        <f t="shared" si="2"/>
        <v>0</v>
      </c>
    </row>
    <row r="27" spans="1:9" x14ac:dyDescent="0.35">
      <c r="A27" s="2" t="s">
        <v>26</v>
      </c>
      <c r="B27" s="2">
        <v>9.5100000000000004E-2</v>
      </c>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H33" s="2">
        <f>19.4</f>
        <v>19.399999999999999</v>
      </c>
      <c r="I33">
        <f t="shared" si="2"/>
        <v>0.48499999999999999</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H40" s="2">
        <v>1.2</v>
      </c>
      <c r="I40">
        <f t="shared" si="2"/>
        <v>0.31578947368421051</v>
      </c>
    </row>
    <row r="41" spans="4:9" x14ac:dyDescent="0.35">
      <c r="D41" s="2">
        <f t="shared" si="1"/>
        <v>40</v>
      </c>
      <c r="E41" s="2">
        <v>7.5</v>
      </c>
      <c r="F41" s="2">
        <v>2</v>
      </c>
      <c r="G41" s="2">
        <v>5</v>
      </c>
      <c r="I41">
        <f t="shared" si="2"/>
        <v>0</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H43" s="2">
        <v>2</v>
      </c>
      <c r="I43">
        <f t="shared" si="2"/>
        <v>0.39215686274509809</v>
      </c>
    </row>
    <row r="44" spans="4:9" x14ac:dyDescent="0.35">
      <c r="D44" s="2">
        <f t="shared" si="1"/>
        <v>43</v>
      </c>
      <c r="E44" s="2">
        <v>67.3</v>
      </c>
      <c r="F44" s="2">
        <v>10</v>
      </c>
      <c r="G44" s="2">
        <v>25</v>
      </c>
      <c r="I44">
        <f t="shared" si="2"/>
        <v>0</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7" spans="4:9" x14ac:dyDescent="0.35">
      <c r="D47" s="2">
        <f t="shared" si="1"/>
        <v>46</v>
      </c>
      <c r="E47" s="2">
        <v>5.3</v>
      </c>
      <c r="F47" s="2">
        <v>2</v>
      </c>
      <c r="G47" s="2">
        <v>5</v>
      </c>
      <c r="H47" s="2">
        <v>2</v>
      </c>
      <c r="I47">
        <f t="shared" si="2"/>
        <v>0.37735849056603776</v>
      </c>
    </row>
    <row r="48" spans="4:9" x14ac:dyDescent="0.35">
      <c r="D48" s="2">
        <f t="shared" si="1"/>
        <v>47</v>
      </c>
      <c r="E48" s="2">
        <v>6.3</v>
      </c>
      <c r="F48" s="2">
        <v>2</v>
      </c>
      <c r="G48" s="2">
        <v>5</v>
      </c>
      <c r="I48">
        <f t="shared" si="2"/>
        <v>0</v>
      </c>
    </row>
    <row r="49" spans="4:9" x14ac:dyDescent="0.35">
      <c r="D49" s="2">
        <f t="shared" si="1"/>
        <v>48</v>
      </c>
      <c r="E49" s="2">
        <v>2.8</v>
      </c>
      <c r="F49" s="2">
        <v>2</v>
      </c>
      <c r="G49" s="2">
        <v>5</v>
      </c>
      <c r="I49">
        <f t="shared" si="2"/>
        <v>0</v>
      </c>
    </row>
    <row r="50" spans="4:9" x14ac:dyDescent="0.35">
      <c r="D50" s="2">
        <f t="shared" si="1"/>
        <v>49</v>
      </c>
      <c r="E50" s="2">
        <v>7.2</v>
      </c>
      <c r="F50" s="2">
        <v>2</v>
      </c>
      <c r="G50" s="2">
        <v>5</v>
      </c>
      <c r="H50" s="2">
        <v>3.3</v>
      </c>
      <c r="I50">
        <f t="shared" si="2"/>
        <v>0.45833333333333331</v>
      </c>
    </row>
    <row r="51" spans="4:9" x14ac:dyDescent="0.35">
      <c r="D51" s="2">
        <f t="shared" si="1"/>
        <v>50</v>
      </c>
      <c r="E51" s="2">
        <v>6.3</v>
      </c>
      <c r="F51" s="2">
        <v>2</v>
      </c>
      <c r="G51" s="2">
        <v>5</v>
      </c>
      <c r="I51">
        <f t="shared" si="2"/>
        <v>0</v>
      </c>
    </row>
    <row r="52" spans="4:9" x14ac:dyDescent="0.35">
      <c r="D52" s="2">
        <f t="shared" si="1"/>
        <v>51</v>
      </c>
      <c r="E52" s="2">
        <v>1.6</v>
      </c>
      <c r="F52" s="2">
        <v>2</v>
      </c>
      <c r="G52" s="2">
        <v>5</v>
      </c>
      <c r="I52">
        <f t="shared" ref="I10:I61" si="3">H52/E52</f>
        <v>0</v>
      </c>
    </row>
    <row r="53" spans="4:9" x14ac:dyDescent="0.35">
      <c r="D53" s="2">
        <f t="shared" si="1"/>
        <v>52</v>
      </c>
      <c r="E53" s="2">
        <v>13.3</v>
      </c>
      <c r="F53" s="2">
        <v>4</v>
      </c>
      <c r="G53" s="2">
        <v>10</v>
      </c>
      <c r="I53">
        <f t="shared" si="3"/>
        <v>0</v>
      </c>
    </row>
    <row r="54" spans="4:9" x14ac:dyDescent="0.35">
      <c r="D54" s="2">
        <f t="shared" si="1"/>
        <v>53</v>
      </c>
      <c r="E54" s="2">
        <v>16.3</v>
      </c>
      <c r="F54" s="2">
        <v>4</v>
      </c>
      <c r="G54" s="2">
        <v>10</v>
      </c>
      <c r="H54" s="2">
        <v>9.6999999999999993</v>
      </c>
      <c r="I54">
        <f t="shared" si="3"/>
        <v>0.5950920245398772</v>
      </c>
    </row>
    <row r="55" spans="4:9" x14ac:dyDescent="0.35">
      <c r="D55" s="2">
        <f t="shared" si="1"/>
        <v>54</v>
      </c>
      <c r="E55" s="2">
        <v>3</v>
      </c>
      <c r="F55" s="2">
        <v>2</v>
      </c>
      <c r="G55" s="2">
        <v>5</v>
      </c>
      <c r="I55">
        <f t="shared" si="3"/>
        <v>0</v>
      </c>
    </row>
    <row r="56" spans="4:9" x14ac:dyDescent="0.35">
      <c r="D56" s="2">
        <f t="shared" si="1"/>
        <v>55</v>
      </c>
      <c r="E56" s="2">
        <v>4.7</v>
      </c>
      <c r="F56" s="2">
        <v>2</v>
      </c>
      <c r="G56" s="2">
        <v>5</v>
      </c>
      <c r="H56" s="2">
        <v>1.2</v>
      </c>
      <c r="I56">
        <f t="shared" si="3"/>
        <v>0.25531914893617019</v>
      </c>
    </row>
    <row r="57" spans="4:9" x14ac:dyDescent="0.35">
      <c r="D57" s="2">
        <f t="shared" si="1"/>
        <v>56</v>
      </c>
      <c r="E57" s="2">
        <v>4.8</v>
      </c>
      <c r="F57" s="2">
        <v>2</v>
      </c>
      <c r="G57" s="2">
        <v>5</v>
      </c>
      <c r="I57">
        <f t="shared" si="3"/>
        <v>0</v>
      </c>
    </row>
    <row r="58" spans="4:9" x14ac:dyDescent="0.35">
      <c r="D58" s="2">
        <f t="shared" si="1"/>
        <v>57</v>
      </c>
      <c r="E58" s="2">
        <v>7.5</v>
      </c>
      <c r="F58" s="2">
        <v>2</v>
      </c>
      <c r="G58" s="2">
        <v>5</v>
      </c>
      <c r="H58" s="2">
        <v>3.3</v>
      </c>
      <c r="I58">
        <f t="shared" si="3"/>
        <v>0.44</v>
      </c>
    </row>
    <row r="59" spans="4:9" x14ac:dyDescent="0.35">
      <c r="D59" s="2">
        <f t="shared" si="1"/>
        <v>58</v>
      </c>
      <c r="E59" s="2">
        <v>1.8</v>
      </c>
      <c r="F59" s="2">
        <v>2</v>
      </c>
      <c r="G59" s="2">
        <v>5</v>
      </c>
      <c r="I59">
        <f t="shared" si="3"/>
        <v>0</v>
      </c>
    </row>
    <row r="60" spans="4:9" x14ac:dyDescent="0.35">
      <c r="D60" s="2">
        <f t="shared" si="1"/>
        <v>59</v>
      </c>
      <c r="E60" s="2">
        <v>10</v>
      </c>
      <c r="F60" s="2">
        <v>4</v>
      </c>
      <c r="G60" s="2">
        <v>10</v>
      </c>
      <c r="I60">
        <f t="shared" si="3"/>
        <v>0</v>
      </c>
    </row>
    <row r="61" spans="4:9" x14ac:dyDescent="0.35">
      <c r="D61" s="2">
        <f t="shared" si="1"/>
        <v>60</v>
      </c>
      <c r="E61" s="2">
        <v>8</v>
      </c>
      <c r="F61" s="2">
        <v>2</v>
      </c>
      <c r="G61" s="2">
        <v>5</v>
      </c>
      <c r="H61" s="2">
        <v>2</v>
      </c>
      <c r="I61">
        <f t="shared" si="3"/>
        <v>0.25</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9DE9F-0A5A-434D-8DD4-B1F94123CE28}">
  <dimension ref="A1:I61"/>
  <sheetViews>
    <sheetView topLeftCell="A4"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60</v>
      </c>
      <c r="D1" s="5" t="s">
        <v>8</v>
      </c>
      <c r="E1" s="5" t="s">
        <v>10</v>
      </c>
      <c r="F1" s="5" t="s">
        <v>9</v>
      </c>
      <c r="G1" s="5" t="s">
        <v>11</v>
      </c>
      <c r="H1" s="5" t="s">
        <v>16</v>
      </c>
      <c r="I1">
        <f>0.6*60</f>
        <v>36</v>
      </c>
    </row>
    <row r="2" spans="1:9" x14ac:dyDescent="0.35">
      <c r="A2" s="4" t="s">
        <v>1</v>
      </c>
      <c r="B2" s="2">
        <f>99-B1</f>
        <v>39</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6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H10" s="2">
        <v>6</v>
      </c>
      <c r="I10">
        <f t="shared" ref="I10:I51" si="2">H10/E10</f>
        <v>0.43478260869565216</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H15" s="2">
        <v>2</v>
      </c>
      <c r="I15">
        <f t="shared" si="2"/>
        <v>0.23640661938534277</v>
      </c>
    </row>
    <row r="16" spans="1:9" x14ac:dyDescent="0.35">
      <c r="A16" s="2" t="s">
        <v>24</v>
      </c>
      <c r="B16" s="2">
        <v>10.63</v>
      </c>
      <c r="D16" s="2">
        <f t="shared" si="1"/>
        <v>15</v>
      </c>
      <c r="E16" s="2">
        <v>12.44</v>
      </c>
      <c r="F16" s="2">
        <v>4</v>
      </c>
      <c r="G16" s="2">
        <v>10</v>
      </c>
      <c r="H16" s="2">
        <v>3.3</v>
      </c>
      <c r="I16">
        <f t="shared" si="2"/>
        <v>0.26527331189710612</v>
      </c>
    </row>
    <row r="17" spans="1:9" x14ac:dyDescent="0.35">
      <c r="A17" s="2" t="s">
        <v>26</v>
      </c>
      <c r="B17" s="2">
        <v>0.1008</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H19" s="2">
        <v>6</v>
      </c>
      <c r="I19">
        <f t="shared" si="2"/>
        <v>0.4</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9.0899999999999995E-2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H25" s="2">
        <v>3.3</v>
      </c>
      <c r="I25">
        <f t="shared" si="2"/>
        <v>0.2738589211618257</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H31" s="2">
        <v>1.2</v>
      </c>
      <c r="I31">
        <f t="shared" si="2"/>
        <v>0.17910447761194029</v>
      </c>
    </row>
    <row r="32" spans="1:9" x14ac:dyDescent="0.35">
      <c r="D32" s="2">
        <f t="shared" si="1"/>
        <v>31</v>
      </c>
      <c r="E32" s="2">
        <v>4.25</v>
      </c>
      <c r="F32" s="2">
        <v>2</v>
      </c>
      <c r="G32" s="2">
        <v>5</v>
      </c>
      <c r="I32">
        <f t="shared" si="2"/>
        <v>0</v>
      </c>
    </row>
    <row r="33" spans="4:9" x14ac:dyDescent="0.35">
      <c r="D33" s="2">
        <f t="shared" si="1"/>
        <v>32</v>
      </c>
      <c r="E33" s="2">
        <v>40</v>
      </c>
      <c r="F33" s="2">
        <v>10</v>
      </c>
      <c r="G33" s="2">
        <v>25</v>
      </c>
      <c r="H33" s="2">
        <f>19.4</f>
        <v>19.399999999999999</v>
      </c>
      <c r="I33">
        <f t="shared" si="2"/>
        <v>0.48499999999999999</v>
      </c>
    </row>
    <row r="34" spans="4:9" x14ac:dyDescent="0.35">
      <c r="D34" s="2">
        <f t="shared" si="1"/>
        <v>33</v>
      </c>
      <c r="E34" s="2">
        <v>11.67</v>
      </c>
      <c r="F34" s="2">
        <v>4</v>
      </c>
      <c r="G34" s="2">
        <v>10</v>
      </c>
      <c r="H34" s="2">
        <v>6</v>
      </c>
      <c r="I34">
        <f t="shared" si="2"/>
        <v>0.51413881748071977</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H40" s="2">
        <v>1.2</v>
      </c>
      <c r="I40">
        <f t="shared" si="2"/>
        <v>0.31578947368421051</v>
      </c>
    </row>
    <row r="41" spans="4:9" x14ac:dyDescent="0.35">
      <c r="D41" s="2">
        <f t="shared" si="1"/>
        <v>40</v>
      </c>
      <c r="E41" s="2">
        <v>7.5</v>
      </c>
      <c r="F41" s="2">
        <v>2</v>
      </c>
      <c r="G41" s="2">
        <v>5</v>
      </c>
      <c r="H41" s="2">
        <v>3.3</v>
      </c>
      <c r="I41">
        <f t="shared" si="2"/>
        <v>0.44</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H43" s="2">
        <v>2</v>
      </c>
      <c r="I43">
        <f t="shared" si="2"/>
        <v>0.39215686274509809</v>
      </c>
    </row>
    <row r="44" spans="4:9" x14ac:dyDescent="0.35">
      <c r="D44" s="2">
        <f t="shared" si="1"/>
        <v>43</v>
      </c>
      <c r="E44" s="2">
        <v>67.3</v>
      </c>
      <c r="F44" s="2">
        <v>10</v>
      </c>
      <c r="G44" s="2">
        <v>25</v>
      </c>
      <c r="H44" s="2">
        <v>9.6999999999999993</v>
      </c>
      <c r="I44">
        <f t="shared" si="2"/>
        <v>0.14413075780089152</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7" spans="4:9" x14ac:dyDescent="0.35">
      <c r="D47" s="2">
        <f t="shared" si="1"/>
        <v>46</v>
      </c>
      <c r="E47" s="2">
        <v>5.3</v>
      </c>
      <c r="F47" s="2">
        <v>2</v>
      </c>
      <c r="G47" s="2">
        <v>5</v>
      </c>
      <c r="H47" s="2">
        <v>2</v>
      </c>
      <c r="I47">
        <f t="shared" si="2"/>
        <v>0.37735849056603776</v>
      </c>
    </row>
    <row r="48" spans="4:9" x14ac:dyDescent="0.35">
      <c r="D48" s="2">
        <f t="shared" si="1"/>
        <v>47</v>
      </c>
      <c r="E48" s="2">
        <v>6.3</v>
      </c>
      <c r="F48" s="2">
        <v>2</v>
      </c>
      <c r="G48" s="2">
        <v>5</v>
      </c>
      <c r="H48" s="2">
        <v>2</v>
      </c>
      <c r="I48">
        <f t="shared" si="2"/>
        <v>0.31746031746031744</v>
      </c>
    </row>
    <row r="49" spans="4:9" x14ac:dyDescent="0.35">
      <c r="D49" s="2">
        <f t="shared" si="1"/>
        <v>48</v>
      </c>
      <c r="E49" s="2">
        <v>2.8</v>
      </c>
      <c r="F49" s="2">
        <v>2</v>
      </c>
      <c r="G49" s="2">
        <v>5</v>
      </c>
      <c r="I49">
        <f t="shared" si="2"/>
        <v>0</v>
      </c>
    </row>
    <row r="50" spans="4:9" x14ac:dyDescent="0.35">
      <c r="D50" s="2">
        <f t="shared" si="1"/>
        <v>49</v>
      </c>
      <c r="E50" s="2">
        <v>7.2</v>
      </c>
      <c r="F50" s="2">
        <v>2</v>
      </c>
      <c r="G50" s="2">
        <v>5</v>
      </c>
      <c r="H50" s="2">
        <v>3.3</v>
      </c>
      <c r="I50">
        <f t="shared" si="2"/>
        <v>0.45833333333333331</v>
      </c>
    </row>
    <row r="51" spans="4:9" x14ac:dyDescent="0.35">
      <c r="D51" s="2">
        <f t="shared" si="1"/>
        <v>50</v>
      </c>
      <c r="E51" s="2">
        <v>6.3</v>
      </c>
      <c r="F51" s="2">
        <v>2</v>
      </c>
      <c r="G51" s="2">
        <v>5</v>
      </c>
      <c r="I51">
        <f t="shared" si="2"/>
        <v>0</v>
      </c>
    </row>
    <row r="52" spans="4:9" x14ac:dyDescent="0.35">
      <c r="D52" s="2">
        <f t="shared" si="1"/>
        <v>51</v>
      </c>
      <c r="E52" s="2">
        <v>1.6</v>
      </c>
      <c r="F52" s="2">
        <v>2</v>
      </c>
      <c r="G52" s="2">
        <v>5</v>
      </c>
      <c r="I52">
        <f t="shared" ref="I10:I61" si="3">H52/E52</f>
        <v>0</v>
      </c>
    </row>
    <row r="53" spans="4:9" x14ac:dyDescent="0.35">
      <c r="D53" s="2">
        <f t="shared" si="1"/>
        <v>52</v>
      </c>
      <c r="E53" s="2">
        <v>13.3</v>
      </c>
      <c r="F53" s="2">
        <v>4</v>
      </c>
      <c r="G53" s="2">
        <v>10</v>
      </c>
      <c r="H53" s="2">
        <v>6</v>
      </c>
      <c r="I53">
        <f t="shared" si="3"/>
        <v>0.45112781954887216</v>
      </c>
    </row>
    <row r="54" spans="4:9" x14ac:dyDescent="0.35">
      <c r="D54" s="2">
        <f t="shared" si="1"/>
        <v>53</v>
      </c>
      <c r="E54" s="2">
        <v>16.3</v>
      </c>
      <c r="F54" s="2">
        <v>4</v>
      </c>
      <c r="G54" s="2">
        <v>10</v>
      </c>
      <c r="H54" s="2">
        <v>9.6999999999999993</v>
      </c>
      <c r="I54">
        <f t="shared" si="3"/>
        <v>0.5950920245398772</v>
      </c>
    </row>
    <row r="55" spans="4:9" x14ac:dyDescent="0.35">
      <c r="D55" s="2">
        <f t="shared" si="1"/>
        <v>54</v>
      </c>
      <c r="E55" s="2">
        <v>3</v>
      </c>
      <c r="F55" s="2">
        <v>2</v>
      </c>
      <c r="G55" s="2">
        <v>5</v>
      </c>
      <c r="I55">
        <f t="shared" si="3"/>
        <v>0</v>
      </c>
    </row>
    <row r="56" spans="4:9" x14ac:dyDescent="0.35">
      <c r="D56" s="2">
        <f t="shared" si="1"/>
        <v>55</v>
      </c>
      <c r="E56" s="2">
        <v>4.7</v>
      </c>
      <c r="F56" s="2">
        <v>2</v>
      </c>
      <c r="G56" s="2">
        <v>5</v>
      </c>
      <c r="H56" s="2">
        <v>1.2</v>
      </c>
      <c r="I56">
        <f t="shared" si="3"/>
        <v>0.25531914893617019</v>
      </c>
    </row>
    <row r="57" spans="4:9" x14ac:dyDescent="0.35">
      <c r="D57" s="2">
        <f t="shared" si="1"/>
        <v>56</v>
      </c>
      <c r="E57" s="2">
        <v>4.8</v>
      </c>
      <c r="F57" s="2">
        <v>2</v>
      </c>
      <c r="G57" s="2">
        <v>5</v>
      </c>
      <c r="I57">
        <f t="shared" si="3"/>
        <v>0</v>
      </c>
    </row>
    <row r="58" spans="4:9" x14ac:dyDescent="0.35">
      <c r="D58" s="2">
        <f t="shared" si="1"/>
        <v>57</v>
      </c>
      <c r="E58" s="2">
        <v>7.5</v>
      </c>
      <c r="F58" s="2">
        <v>2</v>
      </c>
      <c r="G58" s="2">
        <v>5</v>
      </c>
      <c r="H58" s="2">
        <v>3.3</v>
      </c>
      <c r="I58">
        <f t="shared" si="3"/>
        <v>0.44</v>
      </c>
    </row>
    <row r="59" spans="4:9" x14ac:dyDescent="0.35">
      <c r="D59" s="2">
        <f t="shared" si="1"/>
        <v>58</v>
      </c>
      <c r="E59" s="2">
        <v>1.8</v>
      </c>
      <c r="F59" s="2">
        <v>2</v>
      </c>
      <c r="G59" s="2">
        <v>5</v>
      </c>
      <c r="I59">
        <f t="shared" si="3"/>
        <v>0</v>
      </c>
    </row>
    <row r="60" spans="4:9" x14ac:dyDescent="0.35">
      <c r="D60" s="2">
        <f t="shared" si="1"/>
        <v>59</v>
      </c>
      <c r="E60" s="2">
        <v>10</v>
      </c>
      <c r="F60" s="2">
        <v>4</v>
      </c>
      <c r="G60" s="2">
        <v>10</v>
      </c>
      <c r="H60" s="2">
        <v>2</v>
      </c>
      <c r="I60">
        <f t="shared" si="3"/>
        <v>0.2</v>
      </c>
    </row>
    <row r="61" spans="4:9" x14ac:dyDescent="0.35">
      <c r="D61" s="2">
        <f t="shared" si="1"/>
        <v>60</v>
      </c>
      <c r="E61" s="2">
        <v>8</v>
      </c>
      <c r="F61" s="2">
        <v>2</v>
      </c>
      <c r="G61" s="2">
        <v>5</v>
      </c>
      <c r="H61" s="2">
        <v>2</v>
      </c>
      <c r="I61">
        <f t="shared" si="3"/>
        <v>0.25</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36F11-B51C-44DA-83B8-94A69DDB7B03}">
  <dimension ref="A1:H71"/>
  <sheetViews>
    <sheetView topLeftCell="A2" zoomScale="90" zoomScaleNormal="90" workbookViewId="0">
      <selection activeCell="E19" sqref="E19"/>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8" x14ac:dyDescent="0.35">
      <c r="A1" s="4" t="s">
        <v>0</v>
      </c>
      <c r="B1" s="2">
        <v>70</v>
      </c>
      <c r="D1" s="5" t="s">
        <v>8</v>
      </c>
      <c r="E1" s="5" t="s">
        <v>10</v>
      </c>
      <c r="F1" s="5" t="s">
        <v>9</v>
      </c>
      <c r="G1" s="5" t="s">
        <v>11</v>
      </c>
      <c r="H1" s="5" t="s">
        <v>13</v>
      </c>
    </row>
    <row r="2" spans="1:8" x14ac:dyDescent="0.35">
      <c r="A2" s="4" t="s">
        <v>1</v>
      </c>
      <c r="B2" s="2">
        <f>99-B1</f>
        <v>29</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67"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D7" s="2">
        <f t="shared" si="0"/>
        <v>6</v>
      </c>
      <c r="E7" s="2">
        <v>6.11</v>
      </c>
      <c r="F7" s="2">
        <v>2</v>
      </c>
      <c r="G7" s="2">
        <v>5</v>
      </c>
      <c r="H7" s="2" t="s">
        <v>12</v>
      </c>
    </row>
    <row r="8" spans="1:8" x14ac:dyDescent="0.35">
      <c r="A8" s="3" t="s">
        <v>17</v>
      </c>
      <c r="B8" s="2">
        <v>4.2000000000000003E-2</v>
      </c>
      <c r="D8" s="2">
        <f t="shared" si="0"/>
        <v>7</v>
      </c>
      <c r="E8" s="2">
        <v>6.96</v>
      </c>
      <c r="F8" s="2">
        <v>2</v>
      </c>
      <c r="G8" s="2">
        <v>5</v>
      </c>
      <c r="H8" s="2" t="s">
        <v>12</v>
      </c>
    </row>
    <row r="9" spans="1:8" x14ac:dyDescent="0.35">
      <c r="A9" s="2" t="s">
        <v>18</v>
      </c>
      <c r="B9" s="6">
        <v>9.4999999999999998E-3</v>
      </c>
      <c r="D9" s="2">
        <f t="shared" si="0"/>
        <v>8</v>
      </c>
      <c r="E9" s="2">
        <v>31.2</v>
      </c>
      <c r="F9" s="2">
        <v>10</v>
      </c>
      <c r="G9" s="2">
        <v>25</v>
      </c>
      <c r="H9" s="2" t="s">
        <v>12</v>
      </c>
    </row>
    <row r="10" spans="1:8" x14ac:dyDescent="0.35">
      <c r="A10" s="2" t="s">
        <v>19</v>
      </c>
      <c r="B10" s="6">
        <v>8.9999999999999993E-3</v>
      </c>
      <c r="D10" s="2">
        <f t="shared" si="0"/>
        <v>9</v>
      </c>
      <c r="E10" s="2">
        <v>13.8</v>
      </c>
      <c r="F10" s="2">
        <v>4</v>
      </c>
      <c r="G10" s="2">
        <v>10</v>
      </c>
      <c r="H10" s="2" t="s">
        <v>12</v>
      </c>
    </row>
    <row r="11" spans="1:8" x14ac:dyDescent="0.35">
      <c r="D11" s="2">
        <f t="shared" si="0"/>
        <v>10</v>
      </c>
      <c r="E11" s="2">
        <v>1.38</v>
      </c>
      <c r="F11" s="2">
        <v>2</v>
      </c>
      <c r="G11" s="2">
        <v>5</v>
      </c>
      <c r="H11" s="2" t="s">
        <v>12</v>
      </c>
    </row>
    <row r="12" spans="1:8" x14ac:dyDescent="0.35">
      <c r="A12" s="2" t="s">
        <v>20</v>
      </c>
      <c r="B12" s="2" t="s">
        <v>21</v>
      </c>
      <c r="D12" s="2">
        <f t="shared" si="0"/>
        <v>11</v>
      </c>
      <c r="E12" s="2">
        <v>1.31</v>
      </c>
      <c r="F12" s="2">
        <v>2</v>
      </c>
      <c r="G12" s="2">
        <v>5</v>
      </c>
      <c r="H12" s="2" t="s">
        <v>12</v>
      </c>
    </row>
    <row r="13" spans="1:8" x14ac:dyDescent="0.35">
      <c r="D13" s="2">
        <f t="shared" si="0"/>
        <v>12</v>
      </c>
      <c r="E13" s="2">
        <v>1.55</v>
      </c>
      <c r="F13" s="2">
        <v>2</v>
      </c>
      <c r="G13" s="2">
        <v>5</v>
      </c>
      <c r="H13" s="2" t="s">
        <v>12</v>
      </c>
    </row>
    <row r="14" spans="1:8" x14ac:dyDescent="0.35">
      <c r="A14" s="4" t="s">
        <v>7</v>
      </c>
      <c r="B14" s="2">
        <v>0.5</v>
      </c>
      <c r="D14" s="2">
        <f t="shared" si="0"/>
        <v>13</v>
      </c>
      <c r="E14" s="2">
        <v>25.86</v>
      </c>
      <c r="F14" s="2">
        <v>6</v>
      </c>
      <c r="G14" s="2">
        <v>15</v>
      </c>
      <c r="H14" s="2" t="s">
        <v>12</v>
      </c>
    </row>
    <row r="15" spans="1:8" x14ac:dyDescent="0.35">
      <c r="A15" s="2" t="s">
        <v>22</v>
      </c>
      <c r="B15" s="2" t="s">
        <v>31</v>
      </c>
      <c r="D15" s="2">
        <f t="shared" si="0"/>
        <v>14</v>
      </c>
      <c r="E15" s="2">
        <v>8.4600000000000009</v>
      </c>
      <c r="F15" s="2">
        <v>2</v>
      </c>
      <c r="G15" s="2">
        <v>5</v>
      </c>
      <c r="H15" s="2" t="s">
        <v>12</v>
      </c>
    </row>
    <row r="16" spans="1:8" x14ac:dyDescent="0.35">
      <c r="A16" s="2" t="s">
        <v>24</v>
      </c>
      <c r="B16" s="2">
        <v>10.130000000000001</v>
      </c>
      <c r="D16" s="2">
        <f t="shared" si="0"/>
        <v>15</v>
      </c>
      <c r="E16" s="2">
        <v>12.44</v>
      </c>
      <c r="F16" s="2">
        <v>4</v>
      </c>
      <c r="G16" s="2">
        <v>10</v>
      </c>
      <c r="H16" s="2" t="s">
        <v>12</v>
      </c>
    </row>
    <row r="17" spans="1:8" x14ac:dyDescent="0.35">
      <c r="A17" s="2" t="s">
        <v>26</v>
      </c>
      <c r="B17" s="2">
        <v>0.1129</v>
      </c>
      <c r="D17" s="2">
        <f t="shared" si="0"/>
        <v>16</v>
      </c>
      <c r="E17" s="2">
        <v>14.98</v>
      </c>
      <c r="F17" s="2">
        <v>4</v>
      </c>
      <c r="G17" s="2">
        <v>10</v>
      </c>
      <c r="H17" s="2" t="s">
        <v>12</v>
      </c>
    </row>
    <row r="18" spans="1:8" x14ac:dyDescent="0.35">
      <c r="D18" s="2">
        <f t="shared" si="0"/>
        <v>17</v>
      </c>
      <c r="E18" s="2">
        <v>9.18</v>
      </c>
      <c r="F18" s="2">
        <v>2</v>
      </c>
      <c r="G18" s="2">
        <v>5</v>
      </c>
      <c r="H18" s="2" t="s">
        <v>12</v>
      </c>
    </row>
    <row r="19" spans="1:8" x14ac:dyDescent="0.35">
      <c r="A19" s="4" t="s">
        <v>7</v>
      </c>
      <c r="B19" s="2">
        <v>0.155</v>
      </c>
      <c r="D19" s="2">
        <f t="shared" si="0"/>
        <v>18</v>
      </c>
      <c r="E19" s="2">
        <v>15</v>
      </c>
      <c r="F19" s="2">
        <v>4</v>
      </c>
      <c r="G19" s="2">
        <v>10</v>
      </c>
      <c r="H19" s="2" t="s">
        <v>12</v>
      </c>
    </row>
    <row r="20" spans="1:8" x14ac:dyDescent="0.35">
      <c r="A20" s="2" t="s">
        <v>22</v>
      </c>
      <c r="D20" s="2">
        <f t="shared" si="0"/>
        <v>19</v>
      </c>
      <c r="E20" s="2">
        <v>17.399999999999999</v>
      </c>
      <c r="F20" s="2">
        <v>4</v>
      </c>
      <c r="G20" s="2">
        <v>10</v>
      </c>
      <c r="H20" s="2" t="s">
        <v>12</v>
      </c>
    </row>
    <row r="21" spans="1:8" x14ac:dyDescent="0.35">
      <c r="A21" s="2" t="s">
        <v>24</v>
      </c>
      <c r="D21" s="2">
        <f t="shared" si="0"/>
        <v>20</v>
      </c>
      <c r="E21" s="2">
        <v>27.6</v>
      </c>
      <c r="F21" s="2">
        <v>10</v>
      </c>
      <c r="G21" s="2">
        <v>25</v>
      </c>
      <c r="H21" s="2" t="s">
        <v>12</v>
      </c>
    </row>
    <row r="22" spans="1:8" x14ac:dyDescent="0.35">
      <c r="A22" s="2" t="s">
        <v>26</v>
      </c>
      <c r="B22" s="2">
        <v>9.1600000000000001E-2</v>
      </c>
      <c r="D22" s="2">
        <f t="shared" si="0"/>
        <v>21</v>
      </c>
      <c r="E22" s="2">
        <v>4.3</v>
      </c>
      <c r="F22" s="2">
        <v>2</v>
      </c>
      <c r="G22" s="2">
        <v>5</v>
      </c>
      <c r="H22" s="2" t="s">
        <v>12</v>
      </c>
    </row>
    <row r="23" spans="1:8" x14ac:dyDescent="0.35">
      <c r="D23" s="2">
        <f t="shared" si="0"/>
        <v>22</v>
      </c>
      <c r="E23" s="2">
        <v>11.2</v>
      </c>
      <c r="F23" s="2">
        <v>4</v>
      </c>
      <c r="G23" s="2">
        <v>10</v>
      </c>
      <c r="H23" s="2" t="s">
        <v>12</v>
      </c>
    </row>
    <row r="24" spans="1:8" x14ac:dyDescent="0.35">
      <c r="D24" s="2">
        <f t="shared" si="0"/>
        <v>23</v>
      </c>
      <c r="E24" s="2">
        <v>7.97</v>
      </c>
      <c r="F24" s="2">
        <v>2</v>
      </c>
      <c r="G24" s="2">
        <v>5</v>
      </c>
      <c r="H24" s="2" t="s">
        <v>12</v>
      </c>
    </row>
    <row r="25" spans="1:8" x14ac:dyDescent="0.35">
      <c r="D25" s="2">
        <f t="shared" si="0"/>
        <v>24</v>
      </c>
      <c r="E25" s="2">
        <v>12.05</v>
      </c>
      <c r="F25" s="2">
        <v>4</v>
      </c>
      <c r="G25" s="2">
        <v>10</v>
      </c>
      <c r="H25" s="2" t="s">
        <v>12</v>
      </c>
    </row>
    <row r="26" spans="1:8" x14ac:dyDescent="0.35">
      <c r="D26" s="2">
        <f t="shared" si="0"/>
        <v>25</v>
      </c>
      <c r="E26" s="2">
        <v>9.5399999999999991</v>
      </c>
      <c r="F26" s="2">
        <v>2</v>
      </c>
      <c r="G26" s="2">
        <v>5</v>
      </c>
      <c r="H26" s="2" t="s">
        <v>12</v>
      </c>
    </row>
    <row r="27" spans="1:8" x14ac:dyDescent="0.35">
      <c r="D27" s="2">
        <f t="shared" si="0"/>
        <v>26</v>
      </c>
      <c r="E27" s="2">
        <v>14.3</v>
      </c>
      <c r="F27" s="2">
        <v>4</v>
      </c>
      <c r="G27" s="2">
        <v>10</v>
      </c>
      <c r="H27" s="2" t="s">
        <v>12</v>
      </c>
    </row>
    <row r="28" spans="1:8" x14ac:dyDescent="0.35">
      <c r="D28" s="2">
        <f t="shared" si="0"/>
        <v>27</v>
      </c>
      <c r="E28" s="2">
        <v>18.3</v>
      </c>
      <c r="F28" s="2">
        <v>4</v>
      </c>
      <c r="G28" s="2">
        <v>10</v>
      </c>
      <c r="H28" s="2" t="s">
        <v>12</v>
      </c>
    </row>
    <row r="29" spans="1:8" x14ac:dyDescent="0.35">
      <c r="D29" s="2">
        <f t="shared" si="0"/>
        <v>28</v>
      </c>
      <c r="E29" s="2">
        <v>22.5</v>
      </c>
      <c r="F29" s="2">
        <v>6</v>
      </c>
      <c r="G29" s="2">
        <v>15</v>
      </c>
      <c r="H29" s="2" t="s">
        <v>12</v>
      </c>
    </row>
    <row r="30" spans="1:8" x14ac:dyDescent="0.35">
      <c r="D30" s="2">
        <f t="shared" si="0"/>
        <v>29</v>
      </c>
      <c r="E30" s="2">
        <v>8</v>
      </c>
      <c r="F30" s="2">
        <v>2</v>
      </c>
      <c r="G30" s="2">
        <v>5</v>
      </c>
      <c r="H30" s="2" t="s">
        <v>12</v>
      </c>
    </row>
    <row r="31" spans="1:8" x14ac:dyDescent="0.35">
      <c r="D31" s="2">
        <f t="shared" si="0"/>
        <v>30</v>
      </c>
      <c r="E31" s="2">
        <v>6.7</v>
      </c>
      <c r="F31" s="2">
        <v>2</v>
      </c>
      <c r="G31" s="2">
        <v>5</v>
      </c>
      <c r="H31" s="2" t="s">
        <v>12</v>
      </c>
    </row>
    <row r="32" spans="1:8" x14ac:dyDescent="0.35">
      <c r="D32" s="2">
        <f t="shared" si="0"/>
        <v>31</v>
      </c>
      <c r="E32" s="2">
        <v>4.25</v>
      </c>
      <c r="F32" s="2">
        <v>2</v>
      </c>
      <c r="G32" s="2">
        <v>5</v>
      </c>
      <c r="H32" s="2" t="s">
        <v>12</v>
      </c>
    </row>
    <row r="33" spans="4:8" x14ac:dyDescent="0.35">
      <c r="D33" s="2">
        <f t="shared" si="0"/>
        <v>32</v>
      </c>
      <c r="E33" s="2">
        <v>40</v>
      </c>
      <c r="F33" s="2">
        <v>10</v>
      </c>
      <c r="G33" s="2">
        <v>25</v>
      </c>
      <c r="H33" s="2" t="s">
        <v>12</v>
      </c>
    </row>
    <row r="34" spans="4:8" x14ac:dyDescent="0.35">
      <c r="D34" s="2">
        <f t="shared" si="0"/>
        <v>33</v>
      </c>
      <c r="E34" s="2">
        <v>11.67</v>
      </c>
      <c r="F34" s="2">
        <v>4</v>
      </c>
      <c r="G34" s="2">
        <v>10</v>
      </c>
      <c r="H34" s="2" t="s">
        <v>12</v>
      </c>
    </row>
    <row r="35" spans="4:8" x14ac:dyDescent="0.35">
      <c r="D35" s="2">
        <f t="shared" si="0"/>
        <v>34</v>
      </c>
      <c r="E35" s="2">
        <v>13.7</v>
      </c>
      <c r="F35" s="2">
        <v>4</v>
      </c>
      <c r="G35" s="2">
        <v>10</v>
      </c>
      <c r="H35" s="2" t="s">
        <v>12</v>
      </c>
    </row>
    <row r="36" spans="4:8" x14ac:dyDescent="0.35">
      <c r="D36" s="2">
        <f t="shared" si="0"/>
        <v>35</v>
      </c>
      <c r="E36" s="2">
        <v>4.7</v>
      </c>
      <c r="F36" s="2">
        <v>2</v>
      </c>
      <c r="G36" s="2">
        <v>5</v>
      </c>
      <c r="H36" s="2" t="s">
        <v>12</v>
      </c>
    </row>
    <row r="37" spans="4:8" x14ac:dyDescent="0.35">
      <c r="D37" s="2">
        <f t="shared" si="0"/>
        <v>36</v>
      </c>
      <c r="E37" s="2">
        <v>15.4</v>
      </c>
      <c r="F37" s="2">
        <v>4</v>
      </c>
      <c r="G37" s="2">
        <v>10</v>
      </c>
      <c r="H37" s="2" t="s">
        <v>12</v>
      </c>
    </row>
    <row r="38" spans="4:8" x14ac:dyDescent="0.35">
      <c r="D38" s="2">
        <f t="shared" si="0"/>
        <v>37</v>
      </c>
      <c r="E38" s="2">
        <v>19.3</v>
      </c>
      <c r="F38" s="2">
        <v>6</v>
      </c>
      <c r="G38" s="2">
        <v>15</v>
      </c>
      <c r="H38" s="2" t="s">
        <v>12</v>
      </c>
    </row>
    <row r="39" spans="4:8" x14ac:dyDescent="0.35">
      <c r="D39" s="2">
        <f t="shared" si="0"/>
        <v>38</v>
      </c>
      <c r="E39" s="2">
        <v>3.9</v>
      </c>
      <c r="F39" s="2">
        <v>2</v>
      </c>
      <c r="G39" s="2">
        <v>5</v>
      </c>
      <c r="H39" s="2" t="s">
        <v>12</v>
      </c>
    </row>
    <row r="40" spans="4:8" x14ac:dyDescent="0.35">
      <c r="D40" s="2">
        <f t="shared" si="0"/>
        <v>39</v>
      </c>
      <c r="E40" s="2">
        <v>3.8</v>
      </c>
      <c r="F40" s="2">
        <v>2</v>
      </c>
      <c r="G40" s="2">
        <v>5</v>
      </c>
      <c r="H40" s="2" t="s">
        <v>12</v>
      </c>
    </row>
    <row r="41" spans="4:8" x14ac:dyDescent="0.35">
      <c r="D41" s="2">
        <f t="shared" si="0"/>
        <v>40</v>
      </c>
      <c r="E41" s="2">
        <v>7.5</v>
      </c>
      <c r="F41" s="2">
        <v>2</v>
      </c>
      <c r="G41" s="2">
        <v>5</v>
      </c>
      <c r="H41" s="2" t="s">
        <v>12</v>
      </c>
    </row>
    <row r="42" spans="4:8" x14ac:dyDescent="0.35">
      <c r="D42" s="2">
        <f t="shared" si="0"/>
        <v>41</v>
      </c>
      <c r="E42" s="2">
        <v>2.6</v>
      </c>
      <c r="F42" s="2">
        <v>2</v>
      </c>
      <c r="G42" s="2">
        <v>5</v>
      </c>
      <c r="H42" s="2" t="s">
        <v>12</v>
      </c>
    </row>
    <row r="43" spans="4:8" x14ac:dyDescent="0.35">
      <c r="D43" s="2">
        <f t="shared" si="0"/>
        <v>42</v>
      </c>
      <c r="E43" s="2">
        <v>5.0999999999999996</v>
      </c>
      <c r="F43" s="2">
        <v>2</v>
      </c>
      <c r="G43" s="2">
        <v>5</v>
      </c>
      <c r="H43" s="2" t="s">
        <v>12</v>
      </c>
    </row>
    <row r="44" spans="4:8" x14ac:dyDescent="0.35">
      <c r="D44" s="2">
        <f t="shared" si="0"/>
        <v>43</v>
      </c>
      <c r="E44" s="2">
        <v>67.3</v>
      </c>
      <c r="F44" s="2">
        <v>10</v>
      </c>
      <c r="G44" s="2">
        <v>25</v>
      </c>
      <c r="H44" s="2" t="s">
        <v>12</v>
      </c>
    </row>
    <row r="45" spans="4:8" x14ac:dyDescent="0.35">
      <c r="D45" s="2">
        <f t="shared" si="0"/>
        <v>44</v>
      </c>
      <c r="E45" s="2">
        <v>5</v>
      </c>
      <c r="F45" s="2">
        <v>2</v>
      </c>
      <c r="G45" s="2">
        <v>5</v>
      </c>
      <c r="H45" s="2" t="s">
        <v>12</v>
      </c>
    </row>
    <row r="46" spans="4:8" x14ac:dyDescent="0.35">
      <c r="D46" s="2">
        <f t="shared" si="0"/>
        <v>45</v>
      </c>
      <c r="E46" s="2">
        <v>8.9</v>
      </c>
      <c r="F46" s="2">
        <v>2</v>
      </c>
      <c r="G46" s="2">
        <v>5</v>
      </c>
      <c r="H46" s="2" t="s">
        <v>12</v>
      </c>
    </row>
    <row r="47" spans="4:8" x14ac:dyDescent="0.35">
      <c r="D47" s="2">
        <f t="shared" si="0"/>
        <v>46</v>
      </c>
      <c r="E47" s="2">
        <v>5.3</v>
      </c>
      <c r="F47" s="2">
        <v>2</v>
      </c>
      <c r="G47" s="2">
        <v>5</v>
      </c>
      <c r="H47" s="2" t="s">
        <v>12</v>
      </c>
    </row>
    <row r="48" spans="4:8" x14ac:dyDescent="0.35">
      <c r="D48" s="2">
        <f t="shared" si="0"/>
        <v>47</v>
      </c>
      <c r="E48" s="2">
        <v>6.3</v>
      </c>
      <c r="F48" s="2">
        <v>2</v>
      </c>
      <c r="G48" s="2">
        <v>5</v>
      </c>
      <c r="H48" s="2" t="s">
        <v>12</v>
      </c>
    </row>
    <row r="49" spans="4:8" x14ac:dyDescent="0.35">
      <c r="D49" s="2">
        <f t="shared" si="0"/>
        <v>48</v>
      </c>
      <c r="E49" s="2">
        <v>2.8</v>
      </c>
      <c r="F49" s="2">
        <v>2</v>
      </c>
      <c r="G49" s="2">
        <v>5</v>
      </c>
      <c r="H49" s="2" t="s">
        <v>12</v>
      </c>
    </row>
    <row r="50" spans="4:8" x14ac:dyDescent="0.35">
      <c r="D50" s="2">
        <f t="shared" si="0"/>
        <v>49</v>
      </c>
      <c r="E50" s="2">
        <v>7.2</v>
      </c>
      <c r="F50" s="2">
        <v>2</v>
      </c>
      <c r="G50" s="2">
        <v>5</v>
      </c>
      <c r="H50" s="2" t="s">
        <v>12</v>
      </c>
    </row>
    <row r="51" spans="4:8" x14ac:dyDescent="0.35">
      <c r="D51" s="2">
        <f t="shared" si="0"/>
        <v>50</v>
      </c>
      <c r="E51" s="2">
        <v>6.3</v>
      </c>
      <c r="F51" s="2">
        <v>2</v>
      </c>
      <c r="G51" s="2">
        <v>5</v>
      </c>
      <c r="H51" s="2" t="s">
        <v>12</v>
      </c>
    </row>
    <row r="52" spans="4:8" x14ac:dyDescent="0.35">
      <c r="D52" s="2">
        <f t="shared" si="0"/>
        <v>51</v>
      </c>
      <c r="E52" s="2">
        <v>1.6</v>
      </c>
      <c r="F52" s="2">
        <v>2</v>
      </c>
      <c r="G52" s="2">
        <v>5</v>
      </c>
      <c r="H52" s="2" t="s">
        <v>12</v>
      </c>
    </row>
    <row r="53" spans="4:8" x14ac:dyDescent="0.35">
      <c r="D53" s="2">
        <f t="shared" si="0"/>
        <v>52</v>
      </c>
      <c r="E53" s="2">
        <v>13.3</v>
      </c>
      <c r="F53" s="2">
        <v>4</v>
      </c>
      <c r="G53" s="2">
        <v>10</v>
      </c>
      <c r="H53" s="2" t="s">
        <v>12</v>
      </c>
    </row>
    <row r="54" spans="4:8" x14ac:dyDescent="0.35">
      <c r="D54" s="2">
        <f t="shared" si="0"/>
        <v>53</v>
      </c>
      <c r="E54" s="2">
        <v>16.3</v>
      </c>
      <c r="F54" s="2">
        <v>4</v>
      </c>
      <c r="G54" s="2">
        <v>10</v>
      </c>
      <c r="H54" s="2" t="s">
        <v>12</v>
      </c>
    </row>
    <row r="55" spans="4:8" x14ac:dyDescent="0.35">
      <c r="D55" s="2">
        <f t="shared" si="0"/>
        <v>54</v>
      </c>
      <c r="E55" s="2">
        <v>3</v>
      </c>
      <c r="F55" s="2">
        <v>2</v>
      </c>
      <c r="G55" s="2">
        <v>5</v>
      </c>
      <c r="H55" s="2" t="s">
        <v>12</v>
      </c>
    </row>
    <row r="56" spans="4:8" x14ac:dyDescent="0.35">
      <c r="D56" s="2">
        <f t="shared" si="0"/>
        <v>55</v>
      </c>
      <c r="E56" s="2">
        <v>4.7</v>
      </c>
      <c r="F56" s="2">
        <v>2</v>
      </c>
      <c r="G56" s="2">
        <v>5</v>
      </c>
      <c r="H56" s="2" t="s">
        <v>12</v>
      </c>
    </row>
    <row r="57" spans="4:8" x14ac:dyDescent="0.35">
      <c r="D57" s="2">
        <f t="shared" si="0"/>
        <v>56</v>
      </c>
      <c r="E57" s="2">
        <v>4.8</v>
      </c>
      <c r="F57" s="2">
        <v>2</v>
      </c>
      <c r="G57" s="2">
        <v>5</v>
      </c>
      <c r="H57" s="2" t="s">
        <v>12</v>
      </c>
    </row>
    <row r="58" spans="4:8" x14ac:dyDescent="0.35">
      <c r="D58" s="2">
        <f t="shared" si="0"/>
        <v>57</v>
      </c>
      <c r="E58" s="2">
        <v>7.5</v>
      </c>
      <c r="F58" s="2">
        <v>2</v>
      </c>
      <c r="G58" s="2">
        <v>5</v>
      </c>
      <c r="H58" s="2" t="s">
        <v>12</v>
      </c>
    </row>
    <row r="59" spans="4:8" x14ac:dyDescent="0.35">
      <c r="D59" s="2">
        <f t="shared" si="0"/>
        <v>58</v>
      </c>
      <c r="E59" s="2">
        <v>1.8</v>
      </c>
      <c r="F59" s="2">
        <v>2</v>
      </c>
      <c r="G59" s="2">
        <v>5</v>
      </c>
      <c r="H59" s="2" t="s">
        <v>12</v>
      </c>
    </row>
    <row r="60" spans="4:8" x14ac:dyDescent="0.35">
      <c r="D60" s="2">
        <f t="shared" si="0"/>
        <v>59</v>
      </c>
      <c r="E60" s="2">
        <v>10</v>
      </c>
      <c r="F60" s="2">
        <v>4</v>
      </c>
      <c r="G60" s="2">
        <v>10</v>
      </c>
      <c r="H60" s="2" t="s">
        <v>12</v>
      </c>
    </row>
    <row r="61" spans="4:8" x14ac:dyDescent="0.35">
      <c r="D61" s="2">
        <f t="shared" si="0"/>
        <v>60</v>
      </c>
      <c r="E61" s="2">
        <v>8</v>
      </c>
      <c r="F61" s="2">
        <v>2</v>
      </c>
      <c r="G61" s="2">
        <v>5</v>
      </c>
      <c r="H61" s="2" t="s">
        <v>12</v>
      </c>
    </row>
    <row r="62" spans="4:8" x14ac:dyDescent="0.35">
      <c r="D62" s="2">
        <f t="shared" si="0"/>
        <v>61</v>
      </c>
      <c r="E62" s="2">
        <v>8.6999999999999993</v>
      </c>
      <c r="F62" s="2">
        <v>2</v>
      </c>
      <c r="G62" s="2">
        <v>5</v>
      </c>
      <c r="H62" s="2" t="s">
        <v>12</v>
      </c>
    </row>
    <row r="63" spans="4:8" x14ac:dyDescent="0.35">
      <c r="D63" s="2">
        <f t="shared" si="0"/>
        <v>62</v>
      </c>
      <c r="E63" s="2">
        <v>3.3</v>
      </c>
      <c r="F63" s="2">
        <v>4</v>
      </c>
      <c r="G63" s="2">
        <v>10</v>
      </c>
      <c r="H63" s="2" t="s">
        <v>12</v>
      </c>
    </row>
    <row r="64" spans="4:8" x14ac:dyDescent="0.35">
      <c r="D64" s="2">
        <f t="shared" si="0"/>
        <v>63</v>
      </c>
      <c r="E64" s="2">
        <v>38</v>
      </c>
      <c r="F64" s="2">
        <v>10</v>
      </c>
      <c r="G64" s="2">
        <v>25</v>
      </c>
      <c r="H64" s="2" t="s">
        <v>12</v>
      </c>
    </row>
    <row r="65" spans="4:8" x14ac:dyDescent="0.35">
      <c r="D65" s="2">
        <f t="shared" si="0"/>
        <v>64</v>
      </c>
      <c r="E65" s="2">
        <v>10.1</v>
      </c>
      <c r="F65" s="2">
        <v>4</v>
      </c>
      <c r="G65" s="2">
        <v>10</v>
      </c>
      <c r="H65" s="2" t="s">
        <v>12</v>
      </c>
    </row>
    <row r="66" spans="4:8" x14ac:dyDescent="0.35">
      <c r="D66" s="2">
        <f t="shared" si="0"/>
        <v>65</v>
      </c>
      <c r="E66" s="2">
        <v>3</v>
      </c>
      <c r="F66" s="2">
        <v>2</v>
      </c>
      <c r="G66" s="2">
        <v>5</v>
      </c>
      <c r="H66" s="2" t="s">
        <v>12</v>
      </c>
    </row>
    <row r="67" spans="4:8" x14ac:dyDescent="0.35">
      <c r="D67" s="2">
        <f t="shared" si="0"/>
        <v>66</v>
      </c>
      <c r="E67" s="2">
        <v>2</v>
      </c>
      <c r="F67" s="2">
        <v>2</v>
      </c>
      <c r="G67" s="2">
        <v>5</v>
      </c>
      <c r="H67" s="2" t="s">
        <v>12</v>
      </c>
    </row>
    <row r="68" spans="4:8" x14ac:dyDescent="0.35">
      <c r="D68" s="2">
        <f t="shared" ref="D68:D80" si="1">D67+1</f>
        <v>67</v>
      </c>
      <c r="E68" s="2">
        <v>5</v>
      </c>
      <c r="F68" s="2">
        <v>2</v>
      </c>
      <c r="G68" s="2">
        <v>5</v>
      </c>
      <c r="H68" s="2" t="s">
        <v>12</v>
      </c>
    </row>
    <row r="69" spans="4:8" x14ac:dyDescent="0.35">
      <c r="D69" s="2">
        <f t="shared" si="1"/>
        <v>68</v>
      </c>
      <c r="E69" s="2">
        <v>12.3</v>
      </c>
      <c r="F69" s="2">
        <v>4</v>
      </c>
      <c r="G69" s="2">
        <v>10</v>
      </c>
      <c r="H69" s="2" t="s">
        <v>12</v>
      </c>
    </row>
    <row r="70" spans="4:8" x14ac:dyDescent="0.35">
      <c r="D70" s="2">
        <f t="shared" si="1"/>
        <v>69</v>
      </c>
      <c r="E70" s="2">
        <v>14.5</v>
      </c>
      <c r="F70" s="2">
        <v>4</v>
      </c>
      <c r="G70" s="2">
        <v>10</v>
      </c>
      <c r="H70" s="2" t="s">
        <v>12</v>
      </c>
    </row>
    <row r="71" spans="4:8" x14ac:dyDescent="0.35">
      <c r="D71" s="2">
        <f t="shared" si="1"/>
        <v>70</v>
      </c>
      <c r="E71" s="2">
        <v>18.7</v>
      </c>
      <c r="F71" s="2">
        <v>6</v>
      </c>
      <c r="G71" s="2">
        <v>15</v>
      </c>
      <c r="H71" s="2" t="s">
        <v>12</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6FA33-912D-447A-A7B3-3F119EE226C8}">
  <dimension ref="A1:I71"/>
  <sheetViews>
    <sheetView topLeftCell="A4"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70</v>
      </c>
      <c r="D1" s="5" t="s">
        <v>8</v>
      </c>
      <c r="E1" s="5" t="s">
        <v>10</v>
      </c>
      <c r="F1" s="5" t="s">
        <v>9</v>
      </c>
      <c r="G1" s="5" t="s">
        <v>11</v>
      </c>
      <c r="H1" s="5" t="s">
        <v>14</v>
      </c>
      <c r="I1">
        <f>0.2*70</f>
        <v>14</v>
      </c>
    </row>
    <row r="2" spans="1:9" x14ac:dyDescent="0.35">
      <c r="A2" s="4" t="s">
        <v>1</v>
      </c>
      <c r="B2" s="2">
        <f>99-B1</f>
        <v>29</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67"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7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I14">
        <f t="shared" si="2"/>
        <v>0</v>
      </c>
    </row>
    <row r="15" spans="1:9" x14ac:dyDescent="0.35">
      <c r="A15" s="2" t="s">
        <v>22</v>
      </c>
      <c r="B15" s="2" t="s">
        <v>31</v>
      </c>
      <c r="D15" s="2">
        <f t="shared" si="1"/>
        <v>14</v>
      </c>
      <c r="E15" s="2">
        <v>8.4600000000000009</v>
      </c>
      <c r="F15" s="2">
        <v>2</v>
      </c>
      <c r="G15" s="2">
        <v>5</v>
      </c>
      <c r="I15">
        <f t="shared" si="2"/>
        <v>0</v>
      </c>
    </row>
    <row r="16" spans="1:9" x14ac:dyDescent="0.35">
      <c r="A16" s="2" t="s">
        <v>24</v>
      </c>
      <c r="B16" s="2">
        <v>10.34</v>
      </c>
      <c r="D16" s="2">
        <f t="shared" si="1"/>
        <v>15</v>
      </c>
      <c r="E16" s="2">
        <v>12.44</v>
      </c>
      <c r="F16" s="2">
        <v>4</v>
      </c>
      <c r="G16" s="2">
        <v>10</v>
      </c>
      <c r="H16" s="2">
        <v>3.3</v>
      </c>
      <c r="I16">
        <f t="shared" si="2"/>
        <v>0.26527331189710612</v>
      </c>
    </row>
    <row r="17" spans="1:9" x14ac:dyDescent="0.35">
      <c r="A17" s="2" t="s">
        <v>26</v>
      </c>
      <c r="B17" s="2">
        <v>0.1583</v>
      </c>
      <c r="D17" s="2">
        <f t="shared" si="1"/>
        <v>16</v>
      </c>
      <c r="E17" s="2">
        <v>14.98</v>
      </c>
      <c r="F17" s="2">
        <v>4</v>
      </c>
      <c r="G17" s="2">
        <v>10</v>
      </c>
      <c r="I17">
        <f t="shared" si="2"/>
        <v>0</v>
      </c>
    </row>
    <row r="18" spans="1:9" x14ac:dyDescent="0.35">
      <c r="D18" s="2">
        <f t="shared" si="1"/>
        <v>17</v>
      </c>
      <c r="E18" s="2">
        <v>9.18</v>
      </c>
      <c r="F18" s="2">
        <v>2</v>
      </c>
      <c r="G18" s="2">
        <v>5</v>
      </c>
      <c r="I18">
        <f t="shared" si="2"/>
        <v>0</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0.1003</v>
      </c>
      <c r="D22" s="2">
        <f t="shared" si="1"/>
        <v>21</v>
      </c>
      <c r="E22" s="2">
        <v>4.3</v>
      </c>
      <c r="F22" s="2">
        <v>2</v>
      </c>
      <c r="G22" s="2">
        <v>5</v>
      </c>
      <c r="I22">
        <f t="shared" si="2"/>
        <v>0</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I30">
        <f t="shared" si="2"/>
        <v>0</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I33">
        <f t="shared" si="2"/>
        <v>0</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I40">
        <f t="shared" si="2"/>
        <v>0</v>
      </c>
    </row>
    <row r="41" spans="4:9" x14ac:dyDescent="0.35">
      <c r="D41" s="2">
        <f t="shared" si="1"/>
        <v>40</v>
      </c>
      <c r="E41" s="2">
        <v>7.5</v>
      </c>
      <c r="F41" s="2">
        <v>2</v>
      </c>
      <c r="G41" s="2">
        <v>5</v>
      </c>
      <c r="I41">
        <f t="shared" si="2"/>
        <v>0</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I43">
        <f t="shared" si="2"/>
        <v>0</v>
      </c>
    </row>
    <row r="44" spans="4:9" x14ac:dyDescent="0.35">
      <c r="D44" s="2">
        <f t="shared" si="1"/>
        <v>43</v>
      </c>
      <c r="E44" s="2">
        <v>67.3</v>
      </c>
      <c r="F44" s="2">
        <v>10</v>
      </c>
      <c r="G44" s="2">
        <v>25</v>
      </c>
      <c r="I44">
        <f t="shared" si="2"/>
        <v>0</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7" spans="4:9" x14ac:dyDescent="0.35">
      <c r="D47" s="2">
        <f t="shared" si="1"/>
        <v>46</v>
      </c>
      <c r="E47" s="2">
        <v>5.3</v>
      </c>
      <c r="F47" s="2">
        <v>2</v>
      </c>
      <c r="G47" s="2">
        <v>5</v>
      </c>
      <c r="H47" s="2">
        <v>2</v>
      </c>
      <c r="I47">
        <f t="shared" si="2"/>
        <v>0.37735849056603776</v>
      </c>
    </row>
    <row r="48" spans="4:9" x14ac:dyDescent="0.35">
      <c r="D48" s="2">
        <f t="shared" si="1"/>
        <v>47</v>
      </c>
      <c r="E48" s="2">
        <v>6.3</v>
      </c>
      <c r="F48" s="2">
        <v>2</v>
      </c>
      <c r="G48" s="2">
        <v>5</v>
      </c>
      <c r="I48">
        <f t="shared" si="2"/>
        <v>0</v>
      </c>
    </row>
    <row r="49" spans="4:9" x14ac:dyDescent="0.35">
      <c r="D49" s="2">
        <f t="shared" si="1"/>
        <v>48</v>
      </c>
      <c r="E49" s="2">
        <v>2.8</v>
      </c>
      <c r="F49" s="2">
        <v>2</v>
      </c>
      <c r="G49" s="2">
        <v>5</v>
      </c>
      <c r="I49">
        <f t="shared" si="2"/>
        <v>0</v>
      </c>
    </row>
    <row r="50" spans="4:9" x14ac:dyDescent="0.35">
      <c r="D50" s="2">
        <f t="shared" si="1"/>
        <v>49</v>
      </c>
      <c r="E50" s="2">
        <v>7.2</v>
      </c>
      <c r="F50" s="2">
        <v>2</v>
      </c>
      <c r="G50" s="2">
        <v>5</v>
      </c>
      <c r="I50">
        <f t="shared" si="2"/>
        <v>0</v>
      </c>
    </row>
    <row r="51" spans="4:9" x14ac:dyDescent="0.35">
      <c r="D51" s="2">
        <f t="shared" si="1"/>
        <v>50</v>
      </c>
      <c r="E51" s="2">
        <v>6.3</v>
      </c>
      <c r="F51" s="2">
        <v>2</v>
      </c>
      <c r="G51" s="2">
        <v>5</v>
      </c>
      <c r="I51">
        <f t="shared" si="2"/>
        <v>0</v>
      </c>
    </row>
    <row r="52" spans="4:9" x14ac:dyDescent="0.35">
      <c r="D52" s="2">
        <f t="shared" si="1"/>
        <v>51</v>
      </c>
      <c r="E52" s="2">
        <v>1.6</v>
      </c>
      <c r="F52" s="2">
        <v>2</v>
      </c>
      <c r="G52" s="2">
        <v>5</v>
      </c>
      <c r="I52">
        <f t="shared" si="2"/>
        <v>0</v>
      </c>
    </row>
    <row r="53" spans="4:9" x14ac:dyDescent="0.35">
      <c r="D53" s="2">
        <f t="shared" si="1"/>
        <v>52</v>
      </c>
      <c r="E53" s="2">
        <v>13.3</v>
      </c>
      <c r="F53" s="2">
        <v>4</v>
      </c>
      <c r="G53" s="2">
        <v>10</v>
      </c>
      <c r="I53">
        <f t="shared" si="2"/>
        <v>0</v>
      </c>
    </row>
    <row r="54" spans="4:9" x14ac:dyDescent="0.35">
      <c r="D54" s="2">
        <f t="shared" si="1"/>
        <v>53</v>
      </c>
      <c r="E54" s="2">
        <v>16.3</v>
      </c>
      <c r="F54" s="2">
        <v>4</v>
      </c>
      <c r="G54" s="2">
        <v>10</v>
      </c>
      <c r="H54" s="2">
        <v>9.6999999999999993</v>
      </c>
      <c r="I54">
        <f t="shared" si="2"/>
        <v>0.5950920245398772</v>
      </c>
    </row>
    <row r="55" spans="4:9" x14ac:dyDescent="0.35">
      <c r="D55" s="2">
        <f t="shared" si="1"/>
        <v>54</v>
      </c>
      <c r="E55" s="2">
        <v>3</v>
      </c>
      <c r="F55" s="2">
        <v>2</v>
      </c>
      <c r="G55" s="2">
        <v>5</v>
      </c>
      <c r="I55">
        <f t="shared" si="2"/>
        <v>0</v>
      </c>
    </row>
    <row r="56" spans="4:9" x14ac:dyDescent="0.35">
      <c r="D56" s="2">
        <f t="shared" si="1"/>
        <v>55</v>
      </c>
      <c r="E56" s="2">
        <v>4.7</v>
      </c>
      <c r="F56" s="2">
        <v>2</v>
      </c>
      <c r="G56" s="2">
        <v>5</v>
      </c>
      <c r="I56">
        <f t="shared" si="2"/>
        <v>0</v>
      </c>
    </row>
    <row r="57" spans="4:9" x14ac:dyDescent="0.35">
      <c r="D57" s="2">
        <f t="shared" si="1"/>
        <v>56</v>
      </c>
      <c r="E57" s="2">
        <v>4.8</v>
      </c>
      <c r="F57" s="2">
        <v>2</v>
      </c>
      <c r="G57" s="2">
        <v>5</v>
      </c>
      <c r="I57">
        <f t="shared" si="2"/>
        <v>0</v>
      </c>
    </row>
    <row r="58" spans="4:9" x14ac:dyDescent="0.35">
      <c r="D58" s="2">
        <f t="shared" si="1"/>
        <v>57</v>
      </c>
      <c r="E58" s="2">
        <v>7.5</v>
      </c>
      <c r="F58" s="2">
        <v>2</v>
      </c>
      <c r="G58" s="2">
        <v>5</v>
      </c>
      <c r="H58" s="2">
        <v>3.3</v>
      </c>
      <c r="I58">
        <f t="shared" si="2"/>
        <v>0.44</v>
      </c>
    </row>
    <row r="59" spans="4:9" x14ac:dyDescent="0.35">
      <c r="D59" s="2">
        <f t="shared" si="1"/>
        <v>58</v>
      </c>
      <c r="E59" s="2">
        <v>1.8</v>
      </c>
      <c r="F59" s="2">
        <v>2</v>
      </c>
      <c r="G59" s="2">
        <v>5</v>
      </c>
      <c r="I59">
        <f t="shared" si="2"/>
        <v>0</v>
      </c>
    </row>
    <row r="60" spans="4:9" x14ac:dyDescent="0.35">
      <c r="D60" s="2">
        <f t="shared" si="1"/>
        <v>59</v>
      </c>
      <c r="E60" s="2">
        <v>10</v>
      </c>
      <c r="F60" s="2">
        <v>4</v>
      </c>
      <c r="G60" s="2">
        <v>10</v>
      </c>
      <c r="I60">
        <f t="shared" si="2"/>
        <v>0</v>
      </c>
    </row>
    <row r="61" spans="4:9" x14ac:dyDescent="0.35">
      <c r="D61" s="2">
        <f t="shared" si="1"/>
        <v>60</v>
      </c>
      <c r="E61" s="2">
        <v>8</v>
      </c>
      <c r="F61" s="2">
        <v>2</v>
      </c>
      <c r="G61" s="2">
        <v>5</v>
      </c>
      <c r="I61">
        <f t="shared" si="2"/>
        <v>0</v>
      </c>
    </row>
    <row r="62" spans="4:9" x14ac:dyDescent="0.35">
      <c r="D62" s="2">
        <f t="shared" si="1"/>
        <v>61</v>
      </c>
      <c r="E62" s="2">
        <v>8.6999999999999993</v>
      </c>
      <c r="F62" s="2">
        <v>2</v>
      </c>
      <c r="G62" s="2">
        <v>5</v>
      </c>
      <c r="H62" s="2">
        <v>2</v>
      </c>
      <c r="I62">
        <f t="shared" si="2"/>
        <v>0.22988505747126439</v>
      </c>
    </row>
    <row r="63" spans="4:9" x14ac:dyDescent="0.35">
      <c r="D63" s="2">
        <f t="shared" si="1"/>
        <v>62</v>
      </c>
      <c r="E63" s="2">
        <v>3.3</v>
      </c>
      <c r="F63" s="2">
        <v>4</v>
      </c>
      <c r="G63" s="2">
        <v>10</v>
      </c>
      <c r="I63">
        <f t="shared" si="2"/>
        <v>0</v>
      </c>
    </row>
    <row r="64" spans="4:9" x14ac:dyDescent="0.35">
      <c r="D64" s="2">
        <f t="shared" si="1"/>
        <v>63</v>
      </c>
      <c r="E64" s="2">
        <v>38</v>
      </c>
      <c r="F64" s="2">
        <v>10</v>
      </c>
      <c r="G64" s="2">
        <v>25</v>
      </c>
      <c r="H64" s="2">
        <v>9.6999999999999993</v>
      </c>
      <c r="I64">
        <f t="shared" si="2"/>
        <v>0.2552631578947368</v>
      </c>
    </row>
    <row r="65" spans="4:9" x14ac:dyDescent="0.35">
      <c r="D65" s="2">
        <f t="shared" si="1"/>
        <v>64</v>
      </c>
      <c r="E65" s="2">
        <v>10.1</v>
      </c>
      <c r="F65" s="2">
        <v>4</v>
      </c>
      <c r="G65" s="2">
        <v>10</v>
      </c>
      <c r="I65">
        <f t="shared" si="2"/>
        <v>0</v>
      </c>
    </row>
    <row r="66" spans="4:9" x14ac:dyDescent="0.35">
      <c r="D66" s="2">
        <f t="shared" si="1"/>
        <v>65</v>
      </c>
      <c r="E66" s="2">
        <v>3</v>
      </c>
      <c r="F66" s="2">
        <v>2</v>
      </c>
      <c r="G66" s="2">
        <v>5</v>
      </c>
      <c r="I66">
        <f t="shared" si="2"/>
        <v>0</v>
      </c>
    </row>
    <row r="67" spans="4:9" x14ac:dyDescent="0.35">
      <c r="D67" s="2">
        <f t="shared" si="1"/>
        <v>66</v>
      </c>
      <c r="E67" s="2">
        <v>2</v>
      </c>
      <c r="F67" s="2">
        <v>2</v>
      </c>
      <c r="G67" s="2">
        <v>5</v>
      </c>
      <c r="I67">
        <f t="shared" si="2"/>
        <v>0</v>
      </c>
    </row>
    <row r="68" spans="4:9" x14ac:dyDescent="0.35">
      <c r="D68" s="2">
        <f t="shared" ref="D68:D71" si="3">D67+1</f>
        <v>67</v>
      </c>
      <c r="E68" s="2">
        <v>5</v>
      </c>
      <c r="F68" s="2">
        <v>2</v>
      </c>
      <c r="G68" s="2">
        <v>5</v>
      </c>
      <c r="I68">
        <f t="shared" si="2"/>
        <v>0</v>
      </c>
    </row>
    <row r="69" spans="4:9" x14ac:dyDescent="0.35">
      <c r="D69" s="2">
        <f t="shared" si="3"/>
        <v>68</v>
      </c>
      <c r="E69" s="2">
        <v>12.3</v>
      </c>
      <c r="F69" s="2">
        <v>4</v>
      </c>
      <c r="G69" s="2">
        <v>10</v>
      </c>
      <c r="I69">
        <f t="shared" si="2"/>
        <v>0</v>
      </c>
    </row>
    <row r="70" spans="4:9" x14ac:dyDescent="0.35">
      <c r="D70" s="2">
        <f t="shared" si="3"/>
        <v>69</v>
      </c>
      <c r="E70" s="2">
        <v>14.5</v>
      </c>
      <c r="F70" s="2">
        <v>4</v>
      </c>
      <c r="G70" s="2">
        <v>10</v>
      </c>
      <c r="I70">
        <f t="shared" si="2"/>
        <v>0</v>
      </c>
    </row>
    <row r="71" spans="4:9" x14ac:dyDescent="0.35">
      <c r="D71" s="2">
        <f t="shared" si="3"/>
        <v>70</v>
      </c>
      <c r="E71" s="2">
        <v>18.7</v>
      </c>
      <c r="F71" s="2">
        <v>6</v>
      </c>
      <c r="G71" s="2">
        <v>15</v>
      </c>
      <c r="I71">
        <f t="shared" si="2"/>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031A-2F6B-43A2-8C57-36C3C793BA7F}">
  <dimension ref="A1:I24"/>
  <sheetViews>
    <sheetView topLeftCell="A7" zoomScale="90" zoomScaleNormal="90" workbookViewId="0">
      <selection activeCell="D26" sqref="D26"/>
    </sheetView>
  </sheetViews>
  <sheetFormatPr defaultRowHeight="14.5" x14ac:dyDescent="0.35"/>
  <cols>
    <col min="1" max="1" width="33.54296875" style="2" bestFit="1" customWidth="1"/>
    <col min="2" max="2" width="13" style="2" bestFit="1" customWidth="1"/>
    <col min="4" max="4" width="18.26953125" style="2" bestFit="1" customWidth="1"/>
    <col min="5" max="5" width="34.26953125" style="2" bestFit="1" customWidth="1"/>
    <col min="6" max="6" width="17.81640625" style="2" bestFit="1" customWidth="1"/>
    <col min="7" max="7" width="17.26953125" style="2" bestFit="1" customWidth="1"/>
    <col min="8" max="8" width="42.7265625" style="2" bestFit="1" customWidth="1"/>
  </cols>
  <sheetData>
    <row r="1" spans="1:9" x14ac:dyDescent="0.35">
      <c r="A1" s="4" t="s">
        <v>0</v>
      </c>
      <c r="B1" s="2">
        <v>15</v>
      </c>
      <c r="D1" s="5" t="s">
        <v>8</v>
      </c>
      <c r="E1" s="5" t="s">
        <v>10</v>
      </c>
      <c r="F1" s="5" t="s">
        <v>9</v>
      </c>
      <c r="G1" s="5" t="s">
        <v>11</v>
      </c>
      <c r="H1" s="5" t="s">
        <v>15</v>
      </c>
      <c r="I1">
        <f>0.4*15</f>
        <v>6</v>
      </c>
    </row>
    <row r="2" spans="1:9" x14ac:dyDescent="0.35">
      <c r="A2" s="4" t="s">
        <v>1</v>
      </c>
      <c r="B2" s="2">
        <f>99-B1</f>
        <v>84</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1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D8" s="2">
        <f t="shared" si="1"/>
        <v>7</v>
      </c>
      <c r="E8" s="2">
        <v>6.96</v>
      </c>
      <c r="F8" s="2">
        <v>2</v>
      </c>
      <c r="G8" s="2">
        <v>5</v>
      </c>
      <c r="I8">
        <f t="shared" si="0"/>
        <v>0</v>
      </c>
    </row>
    <row r="9" spans="1:9" x14ac:dyDescent="0.35">
      <c r="D9" s="2">
        <f t="shared" si="1"/>
        <v>8</v>
      </c>
      <c r="E9" s="2">
        <v>31.2</v>
      </c>
      <c r="F9" s="2">
        <v>10</v>
      </c>
      <c r="G9" s="2">
        <v>25</v>
      </c>
      <c r="H9" s="2">
        <v>9.6999999999999993</v>
      </c>
      <c r="I9">
        <f>H9/E9</f>
        <v>0.3108974358974359</v>
      </c>
    </row>
    <row r="10" spans="1:9" x14ac:dyDescent="0.35">
      <c r="A10" s="3" t="s">
        <v>17</v>
      </c>
      <c r="B10" s="2">
        <v>4.2000000000000003E-2</v>
      </c>
      <c r="D10" s="2">
        <f t="shared" si="1"/>
        <v>9</v>
      </c>
      <c r="E10" s="2">
        <v>13.8</v>
      </c>
      <c r="F10" s="2">
        <v>4</v>
      </c>
      <c r="G10" s="2">
        <v>10</v>
      </c>
      <c r="I10">
        <f t="shared" ref="I10:I16" si="2">H10/E10</f>
        <v>0</v>
      </c>
    </row>
    <row r="11" spans="1:9" x14ac:dyDescent="0.35">
      <c r="A11" s="2" t="s">
        <v>18</v>
      </c>
      <c r="B11" s="6">
        <v>9.4999999999999998E-3</v>
      </c>
      <c r="D11" s="2">
        <f t="shared" si="1"/>
        <v>10</v>
      </c>
      <c r="E11" s="2">
        <v>1.38</v>
      </c>
      <c r="F11" s="2">
        <v>2</v>
      </c>
      <c r="G11" s="2">
        <v>5</v>
      </c>
      <c r="I11">
        <f t="shared" si="2"/>
        <v>0</v>
      </c>
    </row>
    <row r="12" spans="1:9" x14ac:dyDescent="0.35">
      <c r="A12" s="2" t="s">
        <v>19</v>
      </c>
      <c r="B12" s="6">
        <v>8.9999999999999993E-3</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2" t="s">
        <v>20</v>
      </c>
      <c r="B14" s="2" t="s">
        <v>21</v>
      </c>
      <c r="D14" s="2">
        <f t="shared" si="1"/>
        <v>13</v>
      </c>
      <c r="E14" s="2">
        <v>25.86</v>
      </c>
      <c r="F14" s="2">
        <v>6</v>
      </c>
      <c r="G14" s="2">
        <v>15</v>
      </c>
      <c r="H14" s="2">
        <v>5</v>
      </c>
      <c r="I14">
        <f t="shared" si="2"/>
        <v>0.19334880123743234</v>
      </c>
    </row>
    <row r="15" spans="1:9" x14ac:dyDescent="0.35">
      <c r="D15" s="2">
        <f t="shared" si="1"/>
        <v>14</v>
      </c>
      <c r="E15" s="2">
        <v>8.4600000000000009</v>
      </c>
      <c r="F15" s="2">
        <v>2</v>
      </c>
      <c r="G15" s="2">
        <v>5</v>
      </c>
      <c r="I15">
        <f t="shared" si="2"/>
        <v>0</v>
      </c>
    </row>
    <row r="16" spans="1:9" x14ac:dyDescent="0.35">
      <c r="A16" s="4" t="s">
        <v>7</v>
      </c>
      <c r="B16" s="2">
        <v>0.5</v>
      </c>
      <c r="D16" s="2">
        <f t="shared" si="1"/>
        <v>15</v>
      </c>
      <c r="E16" s="2">
        <v>12.44</v>
      </c>
      <c r="F16" s="2">
        <v>4</v>
      </c>
      <c r="G16" s="2">
        <v>10</v>
      </c>
      <c r="H16" s="2">
        <v>3.3</v>
      </c>
      <c r="I16">
        <f t="shared" si="2"/>
        <v>0.26527331189710612</v>
      </c>
    </row>
    <row r="17" spans="1:5" x14ac:dyDescent="0.35">
      <c r="A17" s="2" t="s">
        <v>22</v>
      </c>
      <c r="B17" s="2" t="s">
        <v>23</v>
      </c>
    </row>
    <row r="18" spans="1:5" x14ac:dyDescent="0.35">
      <c r="A18" s="2" t="s">
        <v>24</v>
      </c>
      <c r="B18" s="2" t="s">
        <v>28</v>
      </c>
    </row>
    <row r="19" spans="1:5" x14ac:dyDescent="0.35">
      <c r="A19" s="2" t="s">
        <v>26</v>
      </c>
      <c r="B19" s="2">
        <v>0.24629999999999999</v>
      </c>
    </row>
    <row r="20" spans="1:5" x14ac:dyDescent="0.35">
      <c r="E20" s="2" t="s">
        <v>4</v>
      </c>
    </row>
    <row r="21" spans="1:5" x14ac:dyDescent="0.35">
      <c r="A21" s="4" t="s">
        <v>7</v>
      </c>
      <c r="B21" s="2">
        <v>0.155</v>
      </c>
    </row>
    <row r="22" spans="1:5" x14ac:dyDescent="0.35">
      <c r="A22" s="2" t="s">
        <v>22</v>
      </c>
    </row>
    <row r="23" spans="1:5" x14ac:dyDescent="0.35">
      <c r="A23" s="2" t="s">
        <v>24</v>
      </c>
    </row>
    <row r="24" spans="1:5" x14ac:dyDescent="0.35">
      <c r="A24" s="2" t="s">
        <v>26</v>
      </c>
      <c r="B24" s="2">
        <v>0.1162</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D40E4-0373-49D5-A2C6-2F9BCC2102BF}">
  <dimension ref="A1:K71"/>
  <sheetViews>
    <sheetView topLeftCell="A2" zoomScale="90" zoomScaleNormal="90" workbookViewId="0">
      <selection activeCell="A19" sqref="A19:B22"/>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70</v>
      </c>
      <c r="D1" s="5" t="s">
        <v>8</v>
      </c>
      <c r="E1" s="5" t="s">
        <v>10</v>
      </c>
      <c r="F1" s="5" t="s">
        <v>9</v>
      </c>
      <c r="G1" s="5" t="s">
        <v>11</v>
      </c>
      <c r="H1" s="5" t="s">
        <v>15</v>
      </c>
      <c r="I1">
        <f>0.4*70</f>
        <v>28</v>
      </c>
    </row>
    <row r="2" spans="1:9" x14ac:dyDescent="0.35">
      <c r="A2" s="4" t="s">
        <v>1</v>
      </c>
      <c r="B2" s="2">
        <f>99-B1</f>
        <v>29</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67"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6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I15">
        <f t="shared" si="2"/>
        <v>0</v>
      </c>
    </row>
    <row r="16" spans="1:9" x14ac:dyDescent="0.35">
      <c r="A16" s="2" t="s">
        <v>24</v>
      </c>
      <c r="B16" s="2">
        <v>10.82</v>
      </c>
      <c r="D16" s="2">
        <f t="shared" si="1"/>
        <v>15</v>
      </c>
      <c r="E16" s="2">
        <v>12.44</v>
      </c>
      <c r="F16" s="2">
        <v>4</v>
      </c>
      <c r="G16" s="2">
        <v>10</v>
      </c>
      <c r="H16" s="2">
        <v>3.3</v>
      </c>
      <c r="I16">
        <f t="shared" si="2"/>
        <v>0.26527331189710612</v>
      </c>
    </row>
    <row r="17" spans="1:9" x14ac:dyDescent="0.35">
      <c r="A17" s="2" t="s">
        <v>26</v>
      </c>
      <c r="B17" s="2">
        <v>0.1166</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9.35E-2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I25">
        <f t="shared" si="2"/>
        <v>0</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I31">
        <f t="shared" si="2"/>
        <v>0</v>
      </c>
    </row>
    <row r="32" spans="1:9" x14ac:dyDescent="0.35">
      <c r="D32" s="2">
        <f t="shared" si="1"/>
        <v>31</v>
      </c>
      <c r="E32" s="2">
        <v>4.25</v>
      </c>
      <c r="F32" s="2">
        <v>2</v>
      </c>
      <c r="G32" s="2">
        <v>5</v>
      </c>
      <c r="I32">
        <f t="shared" si="2"/>
        <v>0</v>
      </c>
    </row>
    <row r="33" spans="4:9" x14ac:dyDescent="0.35">
      <c r="D33" s="2">
        <f t="shared" si="1"/>
        <v>32</v>
      </c>
      <c r="E33" s="2">
        <v>40</v>
      </c>
      <c r="F33" s="2">
        <v>10</v>
      </c>
      <c r="G33" s="2">
        <v>25</v>
      </c>
      <c r="H33" s="2">
        <f>19.4</f>
        <v>19.399999999999999</v>
      </c>
      <c r="I33">
        <f t="shared" si="2"/>
        <v>0.48499999999999999</v>
      </c>
    </row>
    <row r="34" spans="4:9" x14ac:dyDescent="0.35">
      <c r="D34" s="2">
        <f t="shared" si="1"/>
        <v>33</v>
      </c>
      <c r="E34" s="2">
        <v>11.67</v>
      </c>
      <c r="F34" s="2">
        <v>4</v>
      </c>
      <c r="G34" s="2">
        <v>10</v>
      </c>
      <c r="I34">
        <f t="shared" si="2"/>
        <v>0</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H40" s="2">
        <v>1.2</v>
      </c>
      <c r="I40">
        <f t="shared" si="2"/>
        <v>0.31578947368421051</v>
      </c>
    </row>
    <row r="41" spans="4:9" x14ac:dyDescent="0.35">
      <c r="D41" s="2">
        <f t="shared" si="1"/>
        <v>40</v>
      </c>
      <c r="E41" s="2">
        <v>7.5</v>
      </c>
      <c r="F41" s="2">
        <v>2</v>
      </c>
      <c r="G41" s="2">
        <v>5</v>
      </c>
      <c r="I41">
        <f t="shared" si="2"/>
        <v>0</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H43" s="2">
        <v>2</v>
      </c>
      <c r="I43">
        <f t="shared" si="2"/>
        <v>0.39215686274509809</v>
      </c>
    </row>
    <row r="44" spans="4:9" x14ac:dyDescent="0.35">
      <c r="D44" s="2">
        <f t="shared" si="1"/>
        <v>43</v>
      </c>
      <c r="E44" s="2">
        <v>67.3</v>
      </c>
      <c r="F44" s="2">
        <v>10</v>
      </c>
      <c r="G44" s="2">
        <v>25</v>
      </c>
      <c r="I44">
        <f t="shared" si="2"/>
        <v>0</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7" spans="4:9" x14ac:dyDescent="0.35">
      <c r="D47" s="2">
        <f t="shared" si="1"/>
        <v>46</v>
      </c>
      <c r="E47" s="2">
        <v>5.3</v>
      </c>
      <c r="F47" s="2">
        <v>2</v>
      </c>
      <c r="G47" s="2">
        <v>5</v>
      </c>
      <c r="H47" s="2">
        <v>2</v>
      </c>
      <c r="I47">
        <f t="shared" si="2"/>
        <v>0.37735849056603776</v>
      </c>
    </row>
    <row r="48" spans="4:9" x14ac:dyDescent="0.35">
      <c r="D48" s="2">
        <f t="shared" si="1"/>
        <v>47</v>
      </c>
      <c r="E48" s="2">
        <v>6.3</v>
      </c>
      <c r="F48" s="2">
        <v>2</v>
      </c>
      <c r="G48" s="2">
        <v>5</v>
      </c>
      <c r="I48">
        <f t="shared" si="2"/>
        <v>0</v>
      </c>
    </row>
    <row r="49" spans="4:9" x14ac:dyDescent="0.35">
      <c r="D49" s="2">
        <f t="shared" si="1"/>
        <v>48</v>
      </c>
      <c r="E49" s="2">
        <v>2.8</v>
      </c>
      <c r="F49" s="2">
        <v>2</v>
      </c>
      <c r="G49" s="2">
        <v>5</v>
      </c>
      <c r="I49">
        <f t="shared" si="2"/>
        <v>0</v>
      </c>
    </row>
    <row r="50" spans="4:9" x14ac:dyDescent="0.35">
      <c r="D50" s="2">
        <f t="shared" si="1"/>
        <v>49</v>
      </c>
      <c r="E50" s="2">
        <v>7.2</v>
      </c>
      <c r="F50" s="2">
        <v>2</v>
      </c>
      <c r="G50" s="2">
        <v>5</v>
      </c>
      <c r="H50" s="2">
        <v>3.3</v>
      </c>
      <c r="I50">
        <f t="shared" si="2"/>
        <v>0.45833333333333331</v>
      </c>
    </row>
    <row r="51" spans="4:9" x14ac:dyDescent="0.35">
      <c r="D51" s="2">
        <f t="shared" si="1"/>
        <v>50</v>
      </c>
      <c r="E51" s="2">
        <v>6.3</v>
      </c>
      <c r="F51" s="2">
        <v>2</v>
      </c>
      <c r="G51" s="2">
        <v>5</v>
      </c>
      <c r="I51">
        <f t="shared" si="2"/>
        <v>0</v>
      </c>
    </row>
    <row r="52" spans="4:9" x14ac:dyDescent="0.35">
      <c r="D52" s="2">
        <f t="shared" si="1"/>
        <v>51</v>
      </c>
      <c r="E52" s="2">
        <v>1.6</v>
      </c>
      <c r="F52" s="2">
        <v>2</v>
      </c>
      <c r="G52" s="2">
        <v>5</v>
      </c>
      <c r="I52">
        <f t="shared" si="2"/>
        <v>0</v>
      </c>
    </row>
    <row r="53" spans="4:9" x14ac:dyDescent="0.35">
      <c r="D53" s="2">
        <f t="shared" si="1"/>
        <v>52</v>
      </c>
      <c r="E53" s="2">
        <v>13.3</v>
      </c>
      <c r="F53" s="2">
        <v>4</v>
      </c>
      <c r="G53" s="2">
        <v>10</v>
      </c>
      <c r="I53">
        <f t="shared" si="2"/>
        <v>0</v>
      </c>
    </row>
    <row r="54" spans="4:9" x14ac:dyDescent="0.35">
      <c r="D54" s="2">
        <f t="shared" si="1"/>
        <v>53</v>
      </c>
      <c r="E54" s="2">
        <v>16.3</v>
      </c>
      <c r="F54" s="2">
        <v>4</v>
      </c>
      <c r="G54" s="2">
        <v>10</v>
      </c>
      <c r="H54" s="2">
        <v>9.6999999999999993</v>
      </c>
      <c r="I54">
        <f t="shared" si="2"/>
        <v>0.5950920245398772</v>
      </c>
    </row>
    <row r="55" spans="4:9" x14ac:dyDescent="0.35">
      <c r="D55" s="2">
        <f t="shared" si="1"/>
        <v>54</v>
      </c>
      <c r="E55" s="2">
        <v>3</v>
      </c>
      <c r="F55" s="2">
        <v>2</v>
      </c>
      <c r="G55" s="2">
        <v>5</v>
      </c>
      <c r="I55">
        <f t="shared" si="2"/>
        <v>0</v>
      </c>
    </row>
    <row r="56" spans="4:9" x14ac:dyDescent="0.35">
      <c r="D56" s="2">
        <f t="shared" si="1"/>
        <v>55</v>
      </c>
      <c r="E56" s="2">
        <v>4.7</v>
      </c>
      <c r="F56" s="2">
        <v>2</v>
      </c>
      <c r="G56" s="2">
        <v>5</v>
      </c>
      <c r="H56" s="2">
        <v>1.2</v>
      </c>
      <c r="I56">
        <f t="shared" si="2"/>
        <v>0.25531914893617019</v>
      </c>
    </row>
    <row r="57" spans="4:9" x14ac:dyDescent="0.35">
      <c r="D57" s="2">
        <f t="shared" si="1"/>
        <v>56</v>
      </c>
      <c r="E57" s="2">
        <v>4.8</v>
      </c>
      <c r="F57" s="2">
        <v>2</v>
      </c>
      <c r="G57" s="2">
        <v>5</v>
      </c>
      <c r="I57">
        <f t="shared" si="2"/>
        <v>0</v>
      </c>
    </row>
    <row r="58" spans="4:9" x14ac:dyDescent="0.35">
      <c r="D58" s="2">
        <f t="shared" si="1"/>
        <v>57</v>
      </c>
      <c r="E58" s="2">
        <v>7.5</v>
      </c>
      <c r="F58" s="2">
        <v>2</v>
      </c>
      <c r="G58" s="2">
        <v>5</v>
      </c>
      <c r="H58" s="2">
        <v>3.3</v>
      </c>
      <c r="I58">
        <f t="shared" si="2"/>
        <v>0.44</v>
      </c>
    </row>
    <row r="59" spans="4:9" x14ac:dyDescent="0.35">
      <c r="D59" s="2">
        <f t="shared" si="1"/>
        <v>58</v>
      </c>
      <c r="E59" s="2">
        <v>1.8</v>
      </c>
      <c r="F59" s="2">
        <v>2</v>
      </c>
      <c r="G59" s="2">
        <v>5</v>
      </c>
      <c r="I59">
        <f t="shared" si="2"/>
        <v>0</v>
      </c>
    </row>
    <row r="60" spans="4:9" x14ac:dyDescent="0.35">
      <c r="D60" s="2">
        <f t="shared" si="1"/>
        <v>59</v>
      </c>
      <c r="E60" s="2">
        <v>10</v>
      </c>
      <c r="F60" s="2">
        <v>4</v>
      </c>
      <c r="G60" s="2">
        <v>10</v>
      </c>
      <c r="I60">
        <f t="shared" si="2"/>
        <v>0</v>
      </c>
    </row>
    <row r="61" spans="4:9" x14ac:dyDescent="0.35">
      <c r="D61" s="2">
        <f t="shared" si="1"/>
        <v>60</v>
      </c>
      <c r="E61" s="2">
        <v>8</v>
      </c>
      <c r="F61" s="2">
        <v>2</v>
      </c>
      <c r="G61" s="2">
        <v>5</v>
      </c>
      <c r="H61" s="2">
        <v>2</v>
      </c>
      <c r="I61">
        <f t="shared" si="2"/>
        <v>0.25</v>
      </c>
    </row>
    <row r="62" spans="4:9" x14ac:dyDescent="0.35">
      <c r="D62" s="2">
        <f t="shared" si="1"/>
        <v>61</v>
      </c>
      <c r="E62" s="2">
        <v>8.6999999999999993</v>
      </c>
      <c r="F62" s="2">
        <v>2</v>
      </c>
      <c r="G62" s="2">
        <v>5</v>
      </c>
      <c r="H62" s="2">
        <v>2</v>
      </c>
      <c r="I62">
        <f t="shared" ref="I10:I71" si="3">H62/E62</f>
        <v>0.22988505747126439</v>
      </c>
    </row>
    <row r="63" spans="4:9" x14ac:dyDescent="0.35">
      <c r="D63" s="2">
        <f t="shared" si="1"/>
        <v>62</v>
      </c>
      <c r="E63" s="2">
        <v>3.3</v>
      </c>
      <c r="F63" s="2">
        <v>4</v>
      </c>
      <c r="G63" s="2">
        <v>10</v>
      </c>
      <c r="I63">
        <f t="shared" si="3"/>
        <v>0</v>
      </c>
    </row>
    <row r="64" spans="4:9" x14ac:dyDescent="0.35">
      <c r="D64" s="2">
        <f t="shared" si="1"/>
        <v>63</v>
      </c>
      <c r="E64" s="2">
        <v>38</v>
      </c>
      <c r="F64" s="2">
        <v>10</v>
      </c>
      <c r="G64" s="2">
        <v>25</v>
      </c>
      <c r="H64" s="2">
        <v>9.6999999999999993</v>
      </c>
      <c r="I64">
        <f t="shared" si="3"/>
        <v>0.2552631578947368</v>
      </c>
    </row>
    <row r="65" spans="4:11" x14ac:dyDescent="0.35">
      <c r="D65" s="2">
        <f t="shared" si="1"/>
        <v>64</v>
      </c>
      <c r="E65" s="2">
        <v>10.1</v>
      </c>
      <c r="F65" s="2">
        <v>4</v>
      </c>
      <c r="G65" s="2">
        <v>10</v>
      </c>
      <c r="I65">
        <f t="shared" si="3"/>
        <v>0</v>
      </c>
      <c r="K65" t="s">
        <v>4</v>
      </c>
    </row>
    <row r="66" spans="4:11" x14ac:dyDescent="0.35">
      <c r="D66" s="2">
        <f t="shared" si="1"/>
        <v>65</v>
      </c>
      <c r="E66" s="2">
        <v>3</v>
      </c>
      <c r="F66" s="2">
        <v>2</v>
      </c>
      <c r="G66" s="2">
        <v>5</v>
      </c>
      <c r="I66">
        <f t="shared" si="3"/>
        <v>0</v>
      </c>
    </row>
    <row r="67" spans="4:11" x14ac:dyDescent="0.35">
      <c r="D67" s="2">
        <f t="shared" si="1"/>
        <v>66</v>
      </c>
      <c r="E67" s="2">
        <v>2</v>
      </c>
      <c r="F67" s="2">
        <v>2</v>
      </c>
      <c r="G67" s="2">
        <v>5</v>
      </c>
      <c r="I67">
        <f t="shared" si="3"/>
        <v>0</v>
      </c>
    </row>
    <row r="68" spans="4:11" x14ac:dyDescent="0.35">
      <c r="D68" s="2">
        <f t="shared" ref="D68:D71" si="4">D67+1</f>
        <v>67</v>
      </c>
      <c r="E68" s="2">
        <v>5</v>
      </c>
      <c r="F68" s="2">
        <v>2</v>
      </c>
      <c r="G68" s="2">
        <v>5</v>
      </c>
      <c r="H68" s="2">
        <v>1.2</v>
      </c>
      <c r="I68">
        <f t="shared" si="3"/>
        <v>0.24</v>
      </c>
    </row>
    <row r="69" spans="4:11" x14ac:dyDescent="0.35">
      <c r="D69" s="2">
        <f t="shared" si="4"/>
        <v>68</v>
      </c>
      <c r="E69" s="2">
        <v>12.3</v>
      </c>
      <c r="F69" s="2">
        <v>4</v>
      </c>
      <c r="G69" s="2">
        <v>10</v>
      </c>
      <c r="I69">
        <f t="shared" si="3"/>
        <v>0</v>
      </c>
    </row>
    <row r="70" spans="4:11" x14ac:dyDescent="0.35">
      <c r="D70" s="2">
        <f t="shared" si="4"/>
        <v>69</v>
      </c>
      <c r="E70" s="2">
        <v>14.5</v>
      </c>
      <c r="F70" s="2">
        <v>4</v>
      </c>
      <c r="G70" s="2">
        <v>10</v>
      </c>
      <c r="H70" s="2">
        <v>3.3</v>
      </c>
      <c r="I70">
        <f t="shared" si="3"/>
        <v>0.22758620689655171</v>
      </c>
    </row>
    <row r="71" spans="4:11" x14ac:dyDescent="0.35">
      <c r="D71" s="2">
        <f t="shared" si="4"/>
        <v>70</v>
      </c>
      <c r="E71" s="2">
        <v>18.7</v>
      </c>
      <c r="F71" s="2">
        <v>6</v>
      </c>
      <c r="G71" s="2">
        <v>15</v>
      </c>
      <c r="I71">
        <f t="shared" si="3"/>
        <v>0</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559EC-BBC7-4CC9-A6D0-09ADAF350952}">
  <dimension ref="A1:K71"/>
  <sheetViews>
    <sheetView tabSelected="1" topLeftCell="A2" zoomScale="90" zoomScaleNormal="90" workbookViewId="0">
      <selection activeCell="H7" sqref="H7"/>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70</v>
      </c>
      <c r="D1" s="5" t="s">
        <v>8</v>
      </c>
      <c r="E1" s="5" t="s">
        <v>10</v>
      </c>
      <c r="F1" s="5" t="s">
        <v>9</v>
      </c>
      <c r="G1" s="5" t="s">
        <v>11</v>
      </c>
      <c r="H1" s="5" t="s">
        <v>16</v>
      </c>
      <c r="I1">
        <f>0.6*70</f>
        <v>42</v>
      </c>
    </row>
    <row r="2" spans="1:9" x14ac:dyDescent="0.35">
      <c r="A2" s="4" t="s">
        <v>1</v>
      </c>
      <c r="B2" s="2">
        <f>99-B1</f>
        <v>29</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67"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H10" s="2">
        <v>6</v>
      </c>
      <c r="I10">
        <f t="shared" ref="I10:I61" si="2">H10/E10</f>
        <v>0.43478260869565216</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31</v>
      </c>
      <c r="D15" s="2">
        <f t="shared" si="1"/>
        <v>14</v>
      </c>
      <c r="E15" s="2">
        <v>8.4600000000000009</v>
      </c>
      <c r="F15" s="2">
        <v>2</v>
      </c>
      <c r="G15" s="2">
        <v>5</v>
      </c>
      <c r="H15" s="2">
        <v>2</v>
      </c>
      <c r="I15">
        <f t="shared" si="2"/>
        <v>0.23640661938534277</v>
      </c>
    </row>
    <row r="16" spans="1:9" x14ac:dyDescent="0.35">
      <c r="A16" s="2" t="s">
        <v>24</v>
      </c>
      <c r="B16" s="2">
        <v>10.63</v>
      </c>
      <c r="D16" s="2">
        <f t="shared" si="1"/>
        <v>15</v>
      </c>
      <c r="E16" s="2">
        <v>12.44</v>
      </c>
      <c r="F16" s="2">
        <v>4</v>
      </c>
      <c r="G16" s="2">
        <v>10</v>
      </c>
      <c r="H16" s="2">
        <v>3.3</v>
      </c>
      <c r="I16">
        <f t="shared" si="2"/>
        <v>0.26527331189710612</v>
      </c>
    </row>
    <row r="17" spans="1:9" x14ac:dyDescent="0.35">
      <c r="A17" s="2" t="s">
        <v>26</v>
      </c>
      <c r="B17" s="2">
        <v>9.4500000000000001E-2</v>
      </c>
      <c r="D17" s="2">
        <f t="shared" si="1"/>
        <v>16</v>
      </c>
      <c r="E17" s="2">
        <v>14.98</v>
      </c>
      <c r="F17" s="2">
        <v>4</v>
      </c>
      <c r="G17" s="2">
        <v>10</v>
      </c>
      <c r="I17">
        <f t="shared" si="2"/>
        <v>0</v>
      </c>
    </row>
    <row r="18" spans="1:9" x14ac:dyDescent="0.35">
      <c r="D18" s="2">
        <f t="shared" si="1"/>
        <v>17</v>
      </c>
      <c r="E18" s="2">
        <v>9.18</v>
      </c>
      <c r="F18" s="2">
        <v>2</v>
      </c>
      <c r="G18" s="2">
        <v>5</v>
      </c>
      <c r="H18" s="2">
        <v>2</v>
      </c>
      <c r="I18">
        <f t="shared" si="2"/>
        <v>0.2178649237472767</v>
      </c>
    </row>
    <row r="19" spans="1:9" x14ac:dyDescent="0.35">
      <c r="A19" s="4" t="s">
        <v>7</v>
      </c>
      <c r="B19" s="2">
        <v>0.155</v>
      </c>
      <c r="D19" s="2">
        <f t="shared" si="1"/>
        <v>18</v>
      </c>
      <c r="E19" s="2">
        <v>15</v>
      </c>
      <c r="F19" s="2">
        <v>4</v>
      </c>
      <c r="G19" s="2">
        <v>10</v>
      </c>
      <c r="H19" s="2">
        <v>6</v>
      </c>
      <c r="I19">
        <f t="shared" si="2"/>
        <v>0.4</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8.9599999999999999E-2</v>
      </c>
      <c r="D22" s="2">
        <f t="shared" si="1"/>
        <v>21</v>
      </c>
      <c r="E22" s="2">
        <v>4.3</v>
      </c>
      <c r="F22" s="2">
        <v>2</v>
      </c>
      <c r="G22" s="2">
        <v>5</v>
      </c>
      <c r="H22" s="2">
        <v>1.2</v>
      </c>
      <c r="I22">
        <f t="shared" si="2"/>
        <v>0.27906976744186046</v>
      </c>
    </row>
    <row r="23" spans="1:9" x14ac:dyDescent="0.35">
      <c r="D23" s="2">
        <f t="shared" si="1"/>
        <v>22</v>
      </c>
      <c r="E23" s="2">
        <v>11.2</v>
      </c>
      <c r="F23" s="2">
        <v>4</v>
      </c>
      <c r="G23" s="2">
        <v>10</v>
      </c>
      <c r="I23">
        <f t="shared" si="2"/>
        <v>0</v>
      </c>
    </row>
    <row r="24" spans="1:9" x14ac:dyDescent="0.35">
      <c r="D24" s="2">
        <f t="shared" si="1"/>
        <v>23</v>
      </c>
      <c r="E24" s="2">
        <v>7.97</v>
      </c>
      <c r="F24" s="2">
        <v>2</v>
      </c>
      <c r="G24" s="2">
        <v>5</v>
      </c>
      <c r="H24" s="2">
        <v>2</v>
      </c>
      <c r="I24">
        <f t="shared" si="2"/>
        <v>0.25094102885821834</v>
      </c>
    </row>
    <row r="25" spans="1:9" x14ac:dyDescent="0.35">
      <c r="D25" s="2">
        <f t="shared" si="1"/>
        <v>24</v>
      </c>
      <c r="E25" s="2">
        <v>12.05</v>
      </c>
      <c r="F25" s="2">
        <v>4</v>
      </c>
      <c r="G25" s="2">
        <v>10</v>
      </c>
      <c r="H25" s="2">
        <v>3.3</v>
      </c>
      <c r="I25">
        <f t="shared" si="2"/>
        <v>0.2738589211618257</v>
      </c>
    </row>
    <row r="26" spans="1:9" x14ac:dyDescent="0.35">
      <c r="D26" s="2">
        <f t="shared" si="1"/>
        <v>25</v>
      </c>
      <c r="E26" s="2">
        <v>9.5399999999999991</v>
      </c>
      <c r="F26" s="2">
        <v>2</v>
      </c>
      <c r="G26" s="2">
        <v>5</v>
      </c>
      <c r="I26">
        <f t="shared" si="2"/>
        <v>0</v>
      </c>
    </row>
    <row r="27" spans="1:9" x14ac:dyDescent="0.35">
      <c r="D27" s="2">
        <f t="shared" si="1"/>
        <v>26</v>
      </c>
      <c r="E27" s="2">
        <v>14.3</v>
      </c>
      <c r="F27" s="2">
        <v>4</v>
      </c>
      <c r="G27" s="2">
        <v>10</v>
      </c>
      <c r="I27">
        <f t="shared" si="2"/>
        <v>0</v>
      </c>
    </row>
    <row r="28" spans="1:9" x14ac:dyDescent="0.35">
      <c r="D28" s="2">
        <f t="shared" si="1"/>
        <v>27</v>
      </c>
      <c r="E28" s="2">
        <v>18.3</v>
      </c>
      <c r="F28" s="2">
        <v>4</v>
      </c>
      <c r="G28" s="2">
        <v>10</v>
      </c>
      <c r="I28">
        <f t="shared" si="2"/>
        <v>0</v>
      </c>
    </row>
    <row r="29" spans="1:9" x14ac:dyDescent="0.35">
      <c r="D29" s="2">
        <f t="shared" si="1"/>
        <v>28</v>
      </c>
      <c r="E29" s="2">
        <v>22.5</v>
      </c>
      <c r="F29" s="2">
        <v>6</v>
      </c>
      <c r="G29" s="2">
        <v>15</v>
      </c>
      <c r="H29" s="2">
        <v>5</v>
      </c>
      <c r="I29">
        <f t="shared" si="2"/>
        <v>0.22222222222222221</v>
      </c>
    </row>
    <row r="30" spans="1:9" x14ac:dyDescent="0.35">
      <c r="D30" s="2">
        <f t="shared" si="1"/>
        <v>29</v>
      </c>
      <c r="E30" s="2">
        <v>8</v>
      </c>
      <c r="F30" s="2">
        <v>2</v>
      </c>
      <c r="G30" s="2">
        <v>5</v>
      </c>
      <c r="H30" s="2">
        <v>3.3</v>
      </c>
      <c r="I30">
        <f t="shared" si="2"/>
        <v>0.41249999999999998</v>
      </c>
    </row>
    <row r="31" spans="1:9" x14ac:dyDescent="0.35">
      <c r="D31" s="2">
        <f t="shared" si="1"/>
        <v>30</v>
      </c>
      <c r="E31" s="2">
        <v>6.7</v>
      </c>
      <c r="F31" s="2">
        <v>2</v>
      </c>
      <c r="G31" s="2">
        <v>5</v>
      </c>
      <c r="H31" s="2">
        <v>1.2</v>
      </c>
      <c r="I31">
        <f t="shared" si="2"/>
        <v>0.17910447761194029</v>
      </c>
    </row>
    <row r="32" spans="1:9" x14ac:dyDescent="0.35">
      <c r="D32" s="2">
        <f t="shared" si="1"/>
        <v>31</v>
      </c>
      <c r="E32" s="2">
        <v>4.25</v>
      </c>
      <c r="F32" s="2">
        <v>2</v>
      </c>
      <c r="G32" s="2">
        <v>5</v>
      </c>
      <c r="I32">
        <f t="shared" si="2"/>
        <v>0</v>
      </c>
    </row>
    <row r="33" spans="4:9" x14ac:dyDescent="0.35">
      <c r="D33" s="2">
        <f t="shared" si="1"/>
        <v>32</v>
      </c>
      <c r="E33" s="2">
        <v>40</v>
      </c>
      <c r="F33" s="2">
        <v>10</v>
      </c>
      <c r="G33" s="2">
        <v>25</v>
      </c>
      <c r="H33" s="2">
        <f>19.4</f>
        <v>19.399999999999999</v>
      </c>
      <c r="I33">
        <f t="shared" si="2"/>
        <v>0.48499999999999999</v>
      </c>
    </row>
    <row r="34" spans="4:9" x14ac:dyDescent="0.35">
      <c r="D34" s="2">
        <f t="shared" si="1"/>
        <v>33</v>
      </c>
      <c r="E34" s="2">
        <v>11.67</v>
      </c>
      <c r="F34" s="2">
        <v>4</v>
      </c>
      <c r="G34" s="2">
        <v>10</v>
      </c>
      <c r="H34" s="2">
        <v>6</v>
      </c>
      <c r="I34">
        <f t="shared" si="2"/>
        <v>0.51413881748071977</v>
      </c>
    </row>
    <row r="35" spans="4:9" x14ac:dyDescent="0.35">
      <c r="D35" s="2">
        <f t="shared" si="1"/>
        <v>34</v>
      </c>
      <c r="E35" s="2">
        <v>13.7</v>
      </c>
      <c r="F35" s="2">
        <v>4</v>
      </c>
      <c r="G35" s="2">
        <v>10</v>
      </c>
      <c r="I35">
        <f t="shared" si="2"/>
        <v>0</v>
      </c>
    </row>
    <row r="36" spans="4:9" x14ac:dyDescent="0.35">
      <c r="D36" s="2">
        <f t="shared" si="1"/>
        <v>35</v>
      </c>
      <c r="E36" s="2">
        <v>4.7</v>
      </c>
      <c r="F36" s="2">
        <v>2</v>
      </c>
      <c r="G36" s="2">
        <v>5</v>
      </c>
      <c r="H36" s="2">
        <v>1.2</v>
      </c>
      <c r="I36">
        <f t="shared" si="2"/>
        <v>0.25531914893617019</v>
      </c>
    </row>
    <row r="37" spans="4:9" x14ac:dyDescent="0.35">
      <c r="D37" s="2">
        <f t="shared" si="1"/>
        <v>36</v>
      </c>
      <c r="E37" s="2">
        <v>15.4</v>
      </c>
      <c r="F37" s="2">
        <v>4</v>
      </c>
      <c r="G37" s="2">
        <v>10</v>
      </c>
      <c r="I37">
        <f t="shared" si="2"/>
        <v>0</v>
      </c>
    </row>
    <row r="38" spans="4:9" x14ac:dyDescent="0.35">
      <c r="D38" s="2">
        <f t="shared" si="1"/>
        <v>37</v>
      </c>
      <c r="E38" s="2">
        <v>19.3</v>
      </c>
      <c r="F38" s="2">
        <v>6</v>
      </c>
      <c r="G38" s="2">
        <v>15</v>
      </c>
      <c r="H38" s="2">
        <v>5</v>
      </c>
      <c r="I38">
        <f t="shared" si="2"/>
        <v>0.25906735751295334</v>
      </c>
    </row>
    <row r="39" spans="4:9" x14ac:dyDescent="0.35">
      <c r="D39" s="2">
        <f t="shared" si="1"/>
        <v>38</v>
      </c>
      <c r="E39" s="2">
        <v>3.9</v>
      </c>
      <c r="F39" s="2">
        <v>2</v>
      </c>
      <c r="G39" s="2">
        <v>5</v>
      </c>
      <c r="I39">
        <f t="shared" si="2"/>
        <v>0</v>
      </c>
    </row>
    <row r="40" spans="4:9" x14ac:dyDescent="0.35">
      <c r="D40" s="2">
        <f t="shared" si="1"/>
        <v>39</v>
      </c>
      <c r="E40" s="2">
        <v>3.8</v>
      </c>
      <c r="F40" s="2">
        <v>2</v>
      </c>
      <c r="G40" s="2">
        <v>5</v>
      </c>
      <c r="H40" s="2">
        <v>1.2</v>
      </c>
      <c r="I40">
        <f t="shared" si="2"/>
        <v>0.31578947368421051</v>
      </c>
    </row>
    <row r="41" spans="4:9" x14ac:dyDescent="0.35">
      <c r="D41" s="2">
        <f t="shared" si="1"/>
        <v>40</v>
      </c>
      <c r="E41" s="2">
        <v>7.5</v>
      </c>
      <c r="F41" s="2">
        <v>2</v>
      </c>
      <c r="G41" s="2">
        <v>5</v>
      </c>
      <c r="H41" s="2">
        <v>3.3</v>
      </c>
      <c r="I41">
        <f t="shared" si="2"/>
        <v>0.44</v>
      </c>
    </row>
    <row r="42" spans="4:9" x14ac:dyDescent="0.35">
      <c r="D42" s="2">
        <f t="shared" si="1"/>
        <v>41</v>
      </c>
      <c r="E42" s="2">
        <v>2.6</v>
      </c>
      <c r="F42" s="2">
        <v>2</v>
      </c>
      <c r="G42" s="2">
        <v>5</v>
      </c>
      <c r="I42">
        <f t="shared" si="2"/>
        <v>0</v>
      </c>
    </row>
    <row r="43" spans="4:9" x14ac:dyDescent="0.35">
      <c r="D43" s="2">
        <f t="shared" si="1"/>
        <v>42</v>
      </c>
      <c r="E43" s="2">
        <v>5.0999999999999996</v>
      </c>
      <c r="F43" s="2">
        <v>2</v>
      </c>
      <c r="G43" s="2">
        <v>5</v>
      </c>
      <c r="H43" s="2">
        <v>2</v>
      </c>
      <c r="I43">
        <f t="shared" si="2"/>
        <v>0.39215686274509809</v>
      </c>
    </row>
    <row r="44" spans="4:9" x14ac:dyDescent="0.35">
      <c r="D44" s="2">
        <f t="shared" si="1"/>
        <v>43</v>
      </c>
      <c r="E44" s="2">
        <v>67.3</v>
      </c>
      <c r="F44" s="2">
        <v>10</v>
      </c>
      <c r="G44" s="2">
        <v>25</v>
      </c>
      <c r="H44" s="2">
        <v>9.6999999999999993</v>
      </c>
      <c r="I44">
        <f t="shared" si="2"/>
        <v>0.14413075780089152</v>
      </c>
    </row>
    <row r="45" spans="4:9" x14ac:dyDescent="0.35">
      <c r="D45" s="2">
        <f t="shared" si="1"/>
        <v>44</v>
      </c>
      <c r="E45" s="2">
        <v>5</v>
      </c>
      <c r="F45" s="2">
        <v>2</v>
      </c>
      <c r="G45" s="2">
        <v>5</v>
      </c>
      <c r="I45">
        <f t="shared" si="2"/>
        <v>0</v>
      </c>
    </row>
    <row r="46" spans="4:9" x14ac:dyDescent="0.35">
      <c r="D46" s="2">
        <f t="shared" si="1"/>
        <v>45</v>
      </c>
      <c r="E46" s="2">
        <v>8.9</v>
      </c>
      <c r="F46" s="2">
        <v>2</v>
      </c>
      <c r="G46" s="2">
        <v>5</v>
      </c>
      <c r="H46" s="2">
        <v>4.2</v>
      </c>
      <c r="I46">
        <f t="shared" si="2"/>
        <v>0.47191011235955055</v>
      </c>
    </row>
    <row r="47" spans="4:9" x14ac:dyDescent="0.35">
      <c r="D47" s="2">
        <f t="shared" si="1"/>
        <v>46</v>
      </c>
      <c r="E47" s="2">
        <v>5.3</v>
      </c>
      <c r="F47" s="2">
        <v>2</v>
      </c>
      <c r="G47" s="2">
        <v>5</v>
      </c>
      <c r="H47" s="2">
        <v>2</v>
      </c>
      <c r="I47">
        <f t="shared" si="2"/>
        <v>0.37735849056603776</v>
      </c>
    </row>
    <row r="48" spans="4:9" x14ac:dyDescent="0.35">
      <c r="D48" s="2">
        <f t="shared" si="1"/>
        <v>47</v>
      </c>
      <c r="E48" s="2">
        <v>6.3</v>
      </c>
      <c r="F48" s="2">
        <v>2</v>
      </c>
      <c r="G48" s="2">
        <v>5</v>
      </c>
      <c r="H48" s="2">
        <v>2</v>
      </c>
      <c r="I48">
        <f t="shared" si="2"/>
        <v>0.31746031746031744</v>
      </c>
    </row>
    <row r="49" spans="4:9" x14ac:dyDescent="0.35">
      <c r="D49" s="2">
        <f t="shared" si="1"/>
        <v>48</v>
      </c>
      <c r="E49" s="2">
        <v>2.8</v>
      </c>
      <c r="F49" s="2">
        <v>2</v>
      </c>
      <c r="G49" s="2">
        <v>5</v>
      </c>
      <c r="I49">
        <f t="shared" si="2"/>
        <v>0</v>
      </c>
    </row>
    <row r="50" spans="4:9" x14ac:dyDescent="0.35">
      <c r="D50" s="2">
        <f t="shared" si="1"/>
        <v>49</v>
      </c>
      <c r="E50" s="2">
        <v>7.2</v>
      </c>
      <c r="F50" s="2">
        <v>2</v>
      </c>
      <c r="G50" s="2">
        <v>5</v>
      </c>
      <c r="H50" s="2">
        <v>3.3</v>
      </c>
      <c r="I50">
        <f t="shared" si="2"/>
        <v>0.45833333333333331</v>
      </c>
    </row>
    <row r="51" spans="4:9" x14ac:dyDescent="0.35">
      <c r="D51" s="2">
        <f t="shared" si="1"/>
        <v>50</v>
      </c>
      <c r="E51" s="2">
        <v>6.3</v>
      </c>
      <c r="F51" s="2">
        <v>2</v>
      </c>
      <c r="G51" s="2">
        <v>5</v>
      </c>
      <c r="I51">
        <f t="shared" si="2"/>
        <v>0</v>
      </c>
    </row>
    <row r="52" spans="4:9" x14ac:dyDescent="0.35">
      <c r="D52" s="2">
        <f t="shared" si="1"/>
        <v>51</v>
      </c>
      <c r="E52" s="2">
        <v>1.6</v>
      </c>
      <c r="F52" s="2">
        <v>2</v>
      </c>
      <c r="G52" s="2">
        <v>5</v>
      </c>
      <c r="I52">
        <f t="shared" si="2"/>
        <v>0</v>
      </c>
    </row>
    <row r="53" spans="4:9" x14ac:dyDescent="0.35">
      <c r="D53" s="2">
        <f t="shared" si="1"/>
        <v>52</v>
      </c>
      <c r="E53" s="2">
        <v>13.3</v>
      </c>
      <c r="F53" s="2">
        <v>4</v>
      </c>
      <c r="G53" s="2">
        <v>10</v>
      </c>
      <c r="H53" s="2">
        <v>6</v>
      </c>
      <c r="I53">
        <f t="shared" si="2"/>
        <v>0.45112781954887216</v>
      </c>
    </row>
    <row r="54" spans="4:9" x14ac:dyDescent="0.35">
      <c r="D54" s="2">
        <f t="shared" si="1"/>
        <v>53</v>
      </c>
      <c r="E54" s="2">
        <v>16.3</v>
      </c>
      <c r="F54" s="2">
        <v>4</v>
      </c>
      <c r="G54" s="2">
        <v>10</v>
      </c>
      <c r="H54" s="2">
        <v>9.6999999999999993</v>
      </c>
      <c r="I54">
        <f t="shared" si="2"/>
        <v>0.5950920245398772</v>
      </c>
    </row>
    <row r="55" spans="4:9" x14ac:dyDescent="0.35">
      <c r="D55" s="2">
        <f t="shared" si="1"/>
        <v>54</v>
      </c>
      <c r="E55" s="2">
        <v>3</v>
      </c>
      <c r="F55" s="2">
        <v>2</v>
      </c>
      <c r="G55" s="2">
        <v>5</v>
      </c>
      <c r="I55">
        <f t="shared" si="2"/>
        <v>0</v>
      </c>
    </row>
    <row r="56" spans="4:9" x14ac:dyDescent="0.35">
      <c r="D56" s="2">
        <f t="shared" si="1"/>
        <v>55</v>
      </c>
      <c r="E56" s="2">
        <v>4.7</v>
      </c>
      <c r="F56" s="2">
        <v>2</v>
      </c>
      <c r="G56" s="2">
        <v>5</v>
      </c>
      <c r="H56" s="2">
        <v>1.2</v>
      </c>
      <c r="I56">
        <f t="shared" si="2"/>
        <v>0.25531914893617019</v>
      </c>
    </row>
    <row r="57" spans="4:9" x14ac:dyDescent="0.35">
      <c r="D57" s="2">
        <f t="shared" si="1"/>
        <v>56</v>
      </c>
      <c r="E57" s="2">
        <v>4.8</v>
      </c>
      <c r="F57" s="2">
        <v>2</v>
      </c>
      <c r="G57" s="2">
        <v>5</v>
      </c>
      <c r="I57">
        <f t="shared" si="2"/>
        <v>0</v>
      </c>
    </row>
    <row r="58" spans="4:9" x14ac:dyDescent="0.35">
      <c r="D58" s="2">
        <f t="shared" si="1"/>
        <v>57</v>
      </c>
      <c r="E58" s="2">
        <v>7.5</v>
      </c>
      <c r="F58" s="2">
        <v>2</v>
      </c>
      <c r="G58" s="2">
        <v>5</v>
      </c>
      <c r="H58" s="2">
        <v>3.3</v>
      </c>
      <c r="I58">
        <f t="shared" si="2"/>
        <v>0.44</v>
      </c>
    </row>
    <row r="59" spans="4:9" x14ac:dyDescent="0.35">
      <c r="D59" s="2">
        <f t="shared" si="1"/>
        <v>58</v>
      </c>
      <c r="E59" s="2">
        <v>1.8</v>
      </c>
      <c r="F59" s="2">
        <v>2</v>
      </c>
      <c r="G59" s="2">
        <v>5</v>
      </c>
      <c r="I59">
        <f t="shared" si="2"/>
        <v>0</v>
      </c>
    </row>
    <row r="60" spans="4:9" x14ac:dyDescent="0.35">
      <c r="D60" s="2">
        <f t="shared" si="1"/>
        <v>59</v>
      </c>
      <c r="E60" s="2">
        <v>10</v>
      </c>
      <c r="F60" s="2">
        <v>4</v>
      </c>
      <c r="G60" s="2">
        <v>10</v>
      </c>
      <c r="H60" s="2">
        <v>2</v>
      </c>
      <c r="I60">
        <f t="shared" si="2"/>
        <v>0.2</v>
      </c>
    </row>
    <row r="61" spans="4:9" x14ac:dyDescent="0.35">
      <c r="D61" s="2">
        <f t="shared" si="1"/>
        <v>60</v>
      </c>
      <c r="E61" s="2">
        <v>8</v>
      </c>
      <c r="F61" s="2">
        <v>2</v>
      </c>
      <c r="G61" s="2">
        <v>5</v>
      </c>
      <c r="H61" s="2">
        <v>2</v>
      </c>
      <c r="I61">
        <f t="shared" si="2"/>
        <v>0.25</v>
      </c>
    </row>
    <row r="62" spans="4:9" x14ac:dyDescent="0.35">
      <c r="D62" s="2">
        <f t="shared" si="1"/>
        <v>61</v>
      </c>
      <c r="E62" s="2">
        <v>8.6999999999999993</v>
      </c>
      <c r="F62" s="2">
        <v>2</v>
      </c>
      <c r="G62" s="2">
        <v>5</v>
      </c>
      <c r="H62" s="2">
        <v>2</v>
      </c>
      <c r="I62">
        <f t="shared" ref="I10:I71" si="3">H62/E62</f>
        <v>0.22988505747126439</v>
      </c>
    </row>
    <row r="63" spans="4:9" x14ac:dyDescent="0.35">
      <c r="D63" s="2">
        <f t="shared" si="1"/>
        <v>62</v>
      </c>
      <c r="E63" s="2">
        <v>3.3</v>
      </c>
      <c r="F63" s="2">
        <v>4</v>
      </c>
      <c r="G63" s="2">
        <v>10</v>
      </c>
      <c r="I63">
        <f t="shared" si="3"/>
        <v>0</v>
      </c>
    </row>
    <row r="64" spans="4:9" x14ac:dyDescent="0.35">
      <c r="D64" s="2">
        <f t="shared" si="1"/>
        <v>63</v>
      </c>
      <c r="E64" s="2">
        <v>38</v>
      </c>
      <c r="F64" s="2">
        <v>10</v>
      </c>
      <c r="G64" s="2">
        <v>25</v>
      </c>
      <c r="H64" s="2">
        <v>9.6999999999999993</v>
      </c>
      <c r="I64">
        <f t="shared" si="3"/>
        <v>0.2552631578947368</v>
      </c>
    </row>
    <row r="65" spans="4:11" x14ac:dyDescent="0.35">
      <c r="D65" s="2">
        <f t="shared" si="1"/>
        <v>64</v>
      </c>
      <c r="E65" s="2">
        <v>10.1</v>
      </c>
      <c r="F65" s="2">
        <v>4</v>
      </c>
      <c r="G65" s="2">
        <v>10</v>
      </c>
      <c r="H65" s="2">
        <v>3.3</v>
      </c>
      <c r="I65">
        <f t="shared" si="3"/>
        <v>0.32673267326732675</v>
      </c>
      <c r="K65" t="s">
        <v>4</v>
      </c>
    </row>
    <row r="66" spans="4:11" x14ac:dyDescent="0.35">
      <c r="D66" s="2">
        <f t="shared" si="1"/>
        <v>65</v>
      </c>
      <c r="E66" s="2">
        <v>3</v>
      </c>
      <c r="F66" s="2">
        <v>2</v>
      </c>
      <c r="G66" s="2">
        <v>5</v>
      </c>
      <c r="I66">
        <f t="shared" si="3"/>
        <v>0</v>
      </c>
    </row>
    <row r="67" spans="4:11" x14ac:dyDescent="0.35">
      <c r="D67" s="2">
        <f t="shared" si="1"/>
        <v>66</v>
      </c>
      <c r="E67" s="2">
        <v>2</v>
      </c>
      <c r="F67" s="2">
        <v>2</v>
      </c>
      <c r="G67" s="2">
        <v>5</v>
      </c>
      <c r="I67">
        <f t="shared" si="3"/>
        <v>0</v>
      </c>
    </row>
    <row r="68" spans="4:11" x14ac:dyDescent="0.35">
      <c r="D68" s="2">
        <f t="shared" ref="D68:D71" si="4">D67+1</f>
        <v>67</v>
      </c>
      <c r="E68" s="2">
        <v>5</v>
      </c>
      <c r="F68" s="2">
        <v>2</v>
      </c>
      <c r="G68" s="2">
        <v>5</v>
      </c>
      <c r="H68" s="2">
        <v>1.2</v>
      </c>
      <c r="I68">
        <f t="shared" si="3"/>
        <v>0.24</v>
      </c>
    </row>
    <row r="69" spans="4:11" x14ac:dyDescent="0.35">
      <c r="D69" s="2">
        <f t="shared" si="4"/>
        <v>68</v>
      </c>
      <c r="E69" s="2">
        <v>12.3</v>
      </c>
      <c r="F69" s="2">
        <v>4</v>
      </c>
      <c r="G69" s="2">
        <v>10</v>
      </c>
      <c r="I69">
        <f t="shared" si="3"/>
        <v>0</v>
      </c>
    </row>
    <row r="70" spans="4:11" x14ac:dyDescent="0.35">
      <c r="D70" s="2">
        <f t="shared" si="4"/>
        <v>69</v>
      </c>
      <c r="E70" s="2">
        <v>14.5</v>
      </c>
      <c r="F70" s="2">
        <v>4</v>
      </c>
      <c r="G70" s="2">
        <v>10</v>
      </c>
      <c r="H70" s="2">
        <v>3.3</v>
      </c>
      <c r="I70">
        <f t="shared" si="3"/>
        <v>0.22758620689655171</v>
      </c>
    </row>
    <row r="71" spans="4:11" x14ac:dyDescent="0.35">
      <c r="D71" s="2">
        <f t="shared" si="4"/>
        <v>70</v>
      </c>
      <c r="E71" s="2">
        <v>18.7</v>
      </c>
      <c r="F71" s="2">
        <v>6</v>
      </c>
      <c r="G71" s="2">
        <v>15</v>
      </c>
      <c r="H71" s="2">
        <v>6</v>
      </c>
      <c r="I71">
        <f t="shared" si="3"/>
        <v>0.32085561497326204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307-3A74-4226-8553-62231842C4D0}">
  <dimension ref="A1:I24"/>
  <sheetViews>
    <sheetView topLeftCell="A10" zoomScale="90" zoomScaleNormal="90" workbookViewId="0">
      <selection activeCell="A26" sqref="A26:B29"/>
    </sheetView>
  </sheetViews>
  <sheetFormatPr defaultRowHeight="14.5" x14ac:dyDescent="0.35"/>
  <cols>
    <col min="1" max="1" width="33.54296875" style="2" bestFit="1" customWidth="1"/>
    <col min="2" max="2" width="13" style="2" bestFit="1" customWidth="1"/>
    <col min="4" max="4" width="18.26953125" style="2" bestFit="1" customWidth="1"/>
    <col min="5" max="5" width="34.26953125" style="2" bestFit="1" customWidth="1"/>
    <col min="6" max="6" width="17.81640625" style="2" bestFit="1" customWidth="1"/>
    <col min="7" max="7" width="17.26953125" style="2" bestFit="1" customWidth="1"/>
    <col min="8" max="8" width="42.7265625" style="2" bestFit="1" customWidth="1"/>
  </cols>
  <sheetData>
    <row r="1" spans="1:9" x14ac:dyDescent="0.35">
      <c r="A1" s="4" t="s">
        <v>0</v>
      </c>
      <c r="B1" s="2">
        <v>15</v>
      </c>
      <c r="D1" s="5" t="s">
        <v>8</v>
      </c>
      <c r="E1" s="5" t="s">
        <v>10</v>
      </c>
      <c r="F1" s="5" t="s">
        <v>9</v>
      </c>
      <c r="G1" s="5" t="s">
        <v>11</v>
      </c>
      <c r="H1" s="5" t="s">
        <v>16</v>
      </c>
      <c r="I1">
        <f>0.6*15</f>
        <v>9</v>
      </c>
    </row>
    <row r="2" spans="1:9" x14ac:dyDescent="0.35">
      <c r="A2" s="4" t="s">
        <v>1</v>
      </c>
      <c r="B2" s="2">
        <f>99-B1</f>
        <v>84</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16"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D8" s="2">
        <f t="shared" si="1"/>
        <v>7</v>
      </c>
      <c r="E8" s="2">
        <v>6.96</v>
      </c>
      <c r="F8" s="2">
        <v>2</v>
      </c>
      <c r="G8" s="2">
        <v>5</v>
      </c>
      <c r="I8">
        <f t="shared" si="0"/>
        <v>0</v>
      </c>
    </row>
    <row r="9" spans="1:9" x14ac:dyDescent="0.35">
      <c r="D9" s="2">
        <f t="shared" si="1"/>
        <v>8</v>
      </c>
      <c r="E9" s="2">
        <v>31.2</v>
      </c>
      <c r="F9" s="2">
        <v>10</v>
      </c>
      <c r="G9" s="2">
        <v>25</v>
      </c>
      <c r="H9" s="2">
        <v>9.6999999999999993</v>
      </c>
      <c r="I9">
        <f>H9/E9</f>
        <v>0.3108974358974359</v>
      </c>
    </row>
    <row r="10" spans="1:9" x14ac:dyDescent="0.35">
      <c r="A10" s="3" t="s">
        <v>17</v>
      </c>
      <c r="B10" s="2">
        <v>4.2000000000000003E-2</v>
      </c>
      <c r="D10" s="2">
        <f t="shared" si="1"/>
        <v>9</v>
      </c>
      <c r="E10" s="2">
        <v>13.8</v>
      </c>
      <c r="F10" s="2">
        <v>4</v>
      </c>
      <c r="G10" s="2">
        <v>10</v>
      </c>
      <c r="H10" s="2">
        <v>6</v>
      </c>
      <c r="I10">
        <f t="shared" ref="I10:I16" si="2">H10/E10</f>
        <v>0.43478260869565216</v>
      </c>
    </row>
    <row r="11" spans="1:9" x14ac:dyDescent="0.35">
      <c r="A11" s="2" t="s">
        <v>18</v>
      </c>
      <c r="B11" s="6">
        <v>9.4999999999999998E-3</v>
      </c>
      <c r="D11" s="2">
        <f t="shared" si="1"/>
        <v>10</v>
      </c>
      <c r="E11" s="2">
        <v>1.38</v>
      </c>
      <c r="F11" s="2">
        <v>2</v>
      </c>
      <c r="G11" s="2">
        <v>5</v>
      </c>
      <c r="I11">
        <f t="shared" si="2"/>
        <v>0</v>
      </c>
    </row>
    <row r="12" spans="1:9" x14ac:dyDescent="0.35">
      <c r="A12" s="2" t="s">
        <v>19</v>
      </c>
      <c r="B12" s="6">
        <v>8.9999999999999993E-3</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2" t="s">
        <v>20</v>
      </c>
      <c r="B14" s="2" t="s">
        <v>21</v>
      </c>
      <c r="D14" s="2">
        <f t="shared" si="1"/>
        <v>13</v>
      </c>
      <c r="E14" s="2">
        <v>25.86</v>
      </c>
      <c r="F14" s="2">
        <v>6</v>
      </c>
      <c r="G14" s="2">
        <v>15</v>
      </c>
      <c r="H14" s="2">
        <v>5</v>
      </c>
      <c r="I14">
        <f t="shared" si="2"/>
        <v>0.19334880123743234</v>
      </c>
    </row>
    <row r="15" spans="1:9" x14ac:dyDescent="0.35">
      <c r="D15" s="2">
        <f t="shared" si="1"/>
        <v>14</v>
      </c>
      <c r="E15" s="2">
        <v>8.4600000000000009</v>
      </c>
      <c r="F15" s="2">
        <v>2</v>
      </c>
      <c r="G15" s="2">
        <v>5</v>
      </c>
      <c r="H15" s="2">
        <v>2</v>
      </c>
      <c r="I15">
        <f t="shared" si="2"/>
        <v>0.23640661938534277</v>
      </c>
    </row>
    <row r="16" spans="1:9" x14ac:dyDescent="0.35">
      <c r="A16" s="4" t="s">
        <v>7</v>
      </c>
      <c r="B16" s="2">
        <v>0.5</v>
      </c>
      <c r="D16" s="2">
        <f t="shared" si="1"/>
        <v>15</v>
      </c>
      <c r="E16" s="2">
        <v>12.44</v>
      </c>
      <c r="F16" s="2">
        <v>4</v>
      </c>
      <c r="G16" s="2">
        <v>10</v>
      </c>
      <c r="H16" s="2">
        <v>3.3</v>
      </c>
      <c r="I16">
        <f t="shared" si="2"/>
        <v>0.26527331189710612</v>
      </c>
    </row>
    <row r="17" spans="1:2" x14ac:dyDescent="0.35">
      <c r="A17" s="2" t="s">
        <v>22</v>
      </c>
      <c r="B17" s="2" t="s">
        <v>23</v>
      </c>
    </row>
    <row r="18" spans="1:2" x14ac:dyDescent="0.35">
      <c r="A18" s="2" t="s">
        <v>24</v>
      </c>
      <c r="B18" s="2" t="s">
        <v>29</v>
      </c>
    </row>
    <row r="19" spans="1:2" x14ac:dyDescent="0.35">
      <c r="A19" s="2" t="s">
        <v>26</v>
      </c>
      <c r="B19" s="2">
        <v>0.2198</v>
      </c>
    </row>
    <row r="21" spans="1:2" x14ac:dyDescent="0.35">
      <c r="A21" s="4" t="s">
        <v>7</v>
      </c>
      <c r="B21" s="2">
        <v>0.155</v>
      </c>
    </row>
    <row r="22" spans="1:2" x14ac:dyDescent="0.35">
      <c r="A22" s="2" t="s">
        <v>22</v>
      </c>
    </row>
    <row r="23" spans="1:2" x14ac:dyDescent="0.35">
      <c r="A23" s="2" t="s">
        <v>24</v>
      </c>
    </row>
    <row r="24" spans="1:2" x14ac:dyDescent="0.35">
      <c r="A24" s="2" t="s">
        <v>26</v>
      </c>
      <c r="B24" s="2">
        <v>0.11210000000000001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44295-81C9-4896-A927-1622E482A723}">
  <dimension ref="A1:H22"/>
  <sheetViews>
    <sheetView topLeftCell="A4" zoomScale="90" zoomScaleNormal="90" workbookViewId="0">
      <selection activeCell="E24" sqref="E24"/>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28.453125" style="2" bestFit="1" customWidth="1"/>
  </cols>
  <sheetData>
    <row r="1" spans="1:8" x14ac:dyDescent="0.35">
      <c r="A1" s="4" t="s">
        <v>0</v>
      </c>
      <c r="B1" s="2">
        <v>20</v>
      </c>
      <c r="D1" s="5" t="s">
        <v>8</v>
      </c>
      <c r="E1" s="5" t="s">
        <v>10</v>
      </c>
      <c r="F1" s="5" t="s">
        <v>9</v>
      </c>
      <c r="G1" s="5" t="s">
        <v>11</v>
      </c>
      <c r="H1" s="5" t="s">
        <v>13</v>
      </c>
    </row>
    <row r="2" spans="1:8" x14ac:dyDescent="0.35">
      <c r="A2" s="4" t="s">
        <v>1</v>
      </c>
      <c r="B2" s="2">
        <f>99-B1</f>
        <v>79</v>
      </c>
      <c r="D2" s="2">
        <v>1</v>
      </c>
      <c r="E2" s="2">
        <v>3.024</v>
      </c>
      <c r="F2" s="2">
        <v>2</v>
      </c>
      <c r="G2" s="2">
        <v>5</v>
      </c>
      <c r="H2" s="2" t="s">
        <v>12</v>
      </c>
    </row>
    <row r="3" spans="1:8" x14ac:dyDescent="0.35">
      <c r="A3" s="4"/>
      <c r="D3" s="2">
        <f>D2+1</f>
        <v>2</v>
      </c>
      <c r="E3" s="2">
        <v>11.52</v>
      </c>
      <c r="F3" s="2">
        <v>4</v>
      </c>
      <c r="G3" s="2">
        <v>10</v>
      </c>
      <c r="H3" s="2" t="s">
        <v>12</v>
      </c>
    </row>
    <row r="4" spans="1:8" x14ac:dyDescent="0.35">
      <c r="A4" s="4" t="s">
        <v>5</v>
      </c>
      <c r="B4" s="2">
        <v>9.5000000000000001E-2</v>
      </c>
      <c r="D4" s="2">
        <f t="shared" ref="D4:D21" si="0">D3+1</f>
        <v>3</v>
      </c>
      <c r="E4" s="2">
        <v>9.4499999999999993</v>
      </c>
      <c r="F4" s="2">
        <v>2</v>
      </c>
      <c r="G4" s="2">
        <v>5</v>
      </c>
      <c r="H4" s="2" t="s">
        <v>12</v>
      </c>
    </row>
    <row r="5" spans="1:8" x14ac:dyDescent="0.35">
      <c r="A5" s="4" t="s">
        <v>6</v>
      </c>
      <c r="B5" s="2">
        <v>8.6999999999999994E-2</v>
      </c>
      <c r="D5" s="2">
        <f t="shared" si="0"/>
        <v>4</v>
      </c>
      <c r="E5" s="2">
        <v>4.75</v>
      </c>
      <c r="F5" s="2">
        <v>2</v>
      </c>
      <c r="G5" s="2">
        <v>5</v>
      </c>
      <c r="H5" s="2" t="s">
        <v>12</v>
      </c>
    </row>
    <row r="6" spans="1:8" x14ac:dyDescent="0.35">
      <c r="D6" s="2">
        <f t="shared" si="0"/>
        <v>5</v>
      </c>
      <c r="E6" s="2">
        <v>12.7</v>
      </c>
      <c r="F6" s="2">
        <v>4</v>
      </c>
      <c r="G6" s="2">
        <v>10</v>
      </c>
      <c r="H6" s="2" t="s">
        <v>12</v>
      </c>
    </row>
    <row r="7" spans="1:8" x14ac:dyDescent="0.35">
      <c r="D7" s="2">
        <f t="shared" si="0"/>
        <v>6</v>
      </c>
      <c r="E7" s="2">
        <v>6.11</v>
      </c>
      <c r="F7" s="2">
        <v>2</v>
      </c>
      <c r="G7" s="2">
        <v>5</v>
      </c>
      <c r="H7" s="2" t="s">
        <v>12</v>
      </c>
    </row>
    <row r="8" spans="1:8" x14ac:dyDescent="0.35">
      <c r="A8" s="3" t="s">
        <v>17</v>
      </c>
      <c r="B8" s="2">
        <v>4.2000000000000003E-2</v>
      </c>
      <c r="D8" s="2">
        <f t="shared" si="0"/>
        <v>7</v>
      </c>
      <c r="E8" s="2">
        <v>6.96</v>
      </c>
      <c r="F8" s="2">
        <v>2</v>
      </c>
      <c r="G8" s="2">
        <v>5</v>
      </c>
      <c r="H8" s="2" t="s">
        <v>12</v>
      </c>
    </row>
    <row r="9" spans="1:8" x14ac:dyDescent="0.35">
      <c r="A9" s="2" t="s">
        <v>18</v>
      </c>
      <c r="B9" s="6">
        <v>9.4999999999999998E-3</v>
      </c>
      <c r="D9" s="2">
        <f t="shared" si="0"/>
        <v>8</v>
      </c>
      <c r="E9" s="2">
        <v>31.2</v>
      </c>
      <c r="F9" s="2">
        <v>10</v>
      </c>
      <c r="G9" s="2">
        <v>25</v>
      </c>
      <c r="H9" s="2" t="s">
        <v>12</v>
      </c>
    </row>
    <row r="10" spans="1:8" x14ac:dyDescent="0.35">
      <c r="A10" s="2" t="s">
        <v>19</v>
      </c>
      <c r="B10" s="6">
        <v>8.9999999999999993E-3</v>
      </c>
      <c r="D10" s="2">
        <f t="shared" si="0"/>
        <v>9</v>
      </c>
      <c r="E10" s="2">
        <v>13.8</v>
      </c>
      <c r="F10" s="2">
        <v>4</v>
      </c>
      <c r="G10" s="2">
        <v>10</v>
      </c>
      <c r="H10" s="2" t="s">
        <v>12</v>
      </c>
    </row>
    <row r="11" spans="1:8" x14ac:dyDescent="0.35">
      <c r="D11" s="2">
        <f t="shared" si="0"/>
        <v>10</v>
      </c>
      <c r="E11" s="2">
        <v>1.38</v>
      </c>
      <c r="F11" s="2">
        <v>2</v>
      </c>
      <c r="G11" s="2">
        <v>5</v>
      </c>
      <c r="H11" s="2" t="s">
        <v>12</v>
      </c>
    </row>
    <row r="12" spans="1:8" x14ac:dyDescent="0.35">
      <c r="A12" s="2" t="s">
        <v>20</v>
      </c>
      <c r="B12" s="2" t="s">
        <v>21</v>
      </c>
      <c r="D12" s="2">
        <f t="shared" si="0"/>
        <v>11</v>
      </c>
      <c r="E12" s="2">
        <v>1.31</v>
      </c>
      <c r="F12" s="2">
        <v>2</v>
      </c>
      <c r="G12" s="2">
        <v>5</v>
      </c>
      <c r="H12" s="2" t="s">
        <v>12</v>
      </c>
    </row>
    <row r="13" spans="1:8" x14ac:dyDescent="0.35">
      <c r="D13" s="2">
        <f t="shared" si="0"/>
        <v>12</v>
      </c>
      <c r="E13" s="2">
        <v>1.55</v>
      </c>
      <c r="F13" s="2">
        <v>2</v>
      </c>
      <c r="G13" s="2">
        <v>5</v>
      </c>
      <c r="H13" s="2" t="s">
        <v>12</v>
      </c>
    </row>
    <row r="14" spans="1:8" x14ac:dyDescent="0.35">
      <c r="A14" s="4" t="s">
        <v>7</v>
      </c>
      <c r="B14" s="2">
        <v>0.5</v>
      </c>
      <c r="D14" s="2">
        <f t="shared" si="0"/>
        <v>13</v>
      </c>
      <c r="E14" s="2">
        <v>25.86</v>
      </c>
      <c r="F14" s="2">
        <v>6</v>
      </c>
      <c r="G14" s="2">
        <v>15</v>
      </c>
      <c r="H14" s="2" t="s">
        <v>12</v>
      </c>
    </row>
    <row r="15" spans="1:8" x14ac:dyDescent="0.35">
      <c r="A15" s="2" t="s">
        <v>22</v>
      </c>
      <c r="B15" s="2" t="s">
        <v>23</v>
      </c>
      <c r="D15" s="2">
        <f t="shared" si="0"/>
        <v>14</v>
      </c>
      <c r="E15" s="2">
        <v>8.4600000000000009</v>
      </c>
      <c r="F15" s="2">
        <v>2</v>
      </c>
      <c r="G15" s="2">
        <v>5</v>
      </c>
      <c r="H15" s="2" t="s">
        <v>12</v>
      </c>
    </row>
    <row r="16" spans="1:8" x14ac:dyDescent="0.35">
      <c r="A16" s="2" t="s">
        <v>24</v>
      </c>
      <c r="B16" s="2">
        <v>9.43</v>
      </c>
      <c r="D16" s="2">
        <f t="shared" si="0"/>
        <v>15</v>
      </c>
      <c r="E16" s="2">
        <v>12.44</v>
      </c>
      <c r="F16" s="2">
        <v>4</v>
      </c>
      <c r="G16" s="2">
        <v>10</v>
      </c>
      <c r="H16" s="2" t="s">
        <v>12</v>
      </c>
    </row>
    <row r="17" spans="1:8" x14ac:dyDescent="0.35">
      <c r="A17" s="2" t="s">
        <v>26</v>
      </c>
      <c r="B17" s="2">
        <v>0.1376</v>
      </c>
      <c r="D17" s="2">
        <f t="shared" si="0"/>
        <v>16</v>
      </c>
      <c r="E17" s="2">
        <v>14.98</v>
      </c>
      <c r="F17" s="2">
        <v>4</v>
      </c>
      <c r="G17" s="2">
        <v>10</v>
      </c>
      <c r="H17" s="2" t="s">
        <v>12</v>
      </c>
    </row>
    <row r="18" spans="1:8" x14ac:dyDescent="0.35">
      <c r="D18" s="2">
        <f t="shared" si="0"/>
        <v>17</v>
      </c>
      <c r="E18" s="2">
        <v>9.18</v>
      </c>
      <c r="F18" s="2">
        <v>2</v>
      </c>
      <c r="G18" s="2">
        <v>5</v>
      </c>
      <c r="H18" s="2" t="s">
        <v>12</v>
      </c>
    </row>
    <row r="19" spans="1:8" x14ac:dyDescent="0.35">
      <c r="A19" s="4" t="s">
        <v>7</v>
      </c>
      <c r="B19" s="2">
        <v>0.155</v>
      </c>
      <c r="D19" s="2">
        <f t="shared" si="0"/>
        <v>18</v>
      </c>
      <c r="E19" s="2">
        <v>15</v>
      </c>
      <c r="F19" s="2">
        <v>4</v>
      </c>
      <c r="G19" s="2">
        <v>10</v>
      </c>
      <c r="H19" s="2" t="s">
        <v>12</v>
      </c>
    </row>
    <row r="20" spans="1:8" x14ac:dyDescent="0.35">
      <c r="A20" s="2" t="s">
        <v>22</v>
      </c>
      <c r="D20" s="2">
        <f t="shared" si="0"/>
        <v>19</v>
      </c>
      <c r="E20" s="2">
        <v>17.399999999999999</v>
      </c>
      <c r="F20" s="2">
        <v>4</v>
      </c>
      <c r="G20" s="2">
        <v>10</v>
      </c>
      <c r="H20" s="2" t="s">
        <v>12</v>
      </c>
    </row>
    <row r="21" spans="1:8" x14ac:dyDescent="0.35">
      <c r="A21" s="2" t="s">
        <v>24</v>
      </c>
      <c r="D21" s="2">
        <f t="shared" si="0"/>
        <v>20</v>
      </c>
      <c r="E21" s="2">
        <v>27.6</v>
      </c>
      <c r="F21" s="2">
        <v>10</v>
      </c>
      <c r="G21" s="2">
        <v>25</v>
      </c>
      <c r="H21" s="2" t="s">
        <v>12</v>
      </c>
    </row>
    <row r="22" spans="1:8" x14ac:dyDescent="0.35">
      <c r="A22" s="2" t="s">
        <v>26</v>
      </c>
      <c r="B22" s="2">
        <v>9.6500000000000002E-2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BED6D-4E13-4975-9784-654ED8A24339}">
  <dimension ref="A1:I22"/>
  <sheetViews>
    <sheetView topLeftCell="A4" zoomScale="90" zoomScaleNormal="90" workbookViewId="0">
      <selection activeCell="C21" sqref="C21"/>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20</v>
      </c>
      <c r="D1" s="5" t="s">
        <v>8</v>
      </c>
      <c r="E1" s="5" t="s">
        <v>10</v>
      </c>
      <c r="F1" s="5" t="s">
        <v>9</v>
      </c>
      <c r="G1" s="5" t="s">
        <v>11</v>
      </c>
      <c r="H1" s="5" t="s">
        <v>14</v>
      </c>
      <c r="I1">
        <f>0.2*20</f>
        <v>4</v>
      </c>
    </row>
    <row r="2" spans="1:9" x14ac:dyDescent="0.35">
      <c r="A2" s="4" t="s">
        <v>1</v>
      </c>
      <c r="B2" s="2">
        <f>99-B1</f>
        <v>79</v>
      </c>
      <c r="D2" s="2">
        <v>1</v>
      </c>
      <c r="E2" s="2">
        <v>3.024</v>
      </c>
      <c r="F2" s="2">
        <v>2</v>
      </c>
      <c r="G2" s="2">
        <v>5</v>
      </c>
      <c r="I2">
        <f t="shared" ref="I2:I8" si="0">H2/E2</f>
        <v>0</v>
      </c>
    </row>
    <row r="3" spans="1:9" x14ac:dyDescent="0.35">
      <c r="A3" s="4"/>
      <c r="D3" s="2">
        <f>D2+1</f>
        <v>2</v>
      </c>
      <c r="E3" s="2">
        <v>11.52</v>
      </c>
      <c r="F3" s="2">
        <v>4</v>
      </c>
      <c r="G3" s="2">
        <v>10</v>
      </c>
      <c r="I3">
        <f t="shared" si="0"/>
        <v>0</v>
      </c>
    </row>
    <row r="4" spans="1:9" x14ac:dyDescent="0.35">
      <c r="A4" s="4" t="s">
        <v>5</v>
      </c>
      <c r="B4" s="2">
        <v>9.5000000000000001E-2</v>
      </c>
      <c r="D4" s="2">
        <f t="shared" ref="D4:D2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I7">
        <f t="shared" si="0"/>
        <v>0</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21"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I14">
        <f t="shared" si="2"/>
        <v>0</v>
      </c>
    </row>
    <row r="15" spans="1:9" x14ac:dyDescent="0.35">
      <c r="A15" s="2" t="s">
        <v>22</v>
      </c>
      <c r="B15" s="2" t="s">
        <v>23</v>
      </c>
      <c r="D15" s="2">
        <f t="shared" si="1"/>
        <v>14</v>
      </c>
      <c r="E15" s="2">
        <v>8.4600000000000009</v>
      </c>
      <c r="F15" s="2">
        <v>2</v>
      </c>
      <c r="G15" s="2">
        <v>5</v>
      </c>
      <c r="I15">
        <f t="shared" si="2"/>
        <v>0</v>
      </c>
    </row>
    <row r="16" spans="1:9" x14ac:dyDescent="0.35">
      <c r="A16" s="2" t="s">
        <v>24</v>
      </c>
      <c r="B16" s="2" t="s">
        <v>30</v>
      </c>
      <c r="D16" s="2">
        <f t="shared" si="1"/>
        <v>15</v>
      </c>
      <c r="E16" s="2">
        <v>12.44</v>
      </c>
      <c r="F16" s="2">
        <v>4</v>
      </c>
      <c r="G16" s="2">
        <v>10</v>
      </c>
      <c r="H16" s="2">
        <v>3.3</v>
      </c>
      <c r="I16">
        <f t="shared" si="2"/>
        <v>0.26527331189710612</v>
      </c>
    </row>
    <row r="17" spans="1:9" x14ac:dyDescent="0.35">
      <c r="A17" s="2" t="s">
        <v>26</v>
      </c>
      <c r="B17" s="2">
        <v>0.23039999999999999</v>
      </c>
      <c r="D17" s="2">
        <f t="shared" si="1"/>
        <v>16</v>
      </c>
      <c r="E17" s="2">
        <v>14.98</v>
      </c>
      <c r="F17" s="2">
        <v>4</v>
      </c>
      <c r="G17" s="2">
        <v>10</v>
      </c>
      <c r="I17">
        <f t="shared" si="2"/>
        <v>0</v>
      </c>
    </row>
    <row r="18" spans="1:9" x14ac:dyDescent="0.35">
      <c r="D18" s="2">
        <f t="shared" si="1"/>
        <v>17</v>
      </c>
      <c r="E18" s="2">
        <v>9.18</v>
      </c>
      <c r="F18" s="2">
        <v>2</v>
      </c>
      <c r="G18" s="2">
        <v>5</v>
      </c>
      <c r="I18">
        <f t="shared" si="2"/>
        <v>0</v>
      </c>
    </row>
    <row r="19" spans="1:9" x14ac:dyDescent="0.35">
      <c r="A19" s="4" t="s">
        <v>7</v>
      </c>
      <c r="B19" s="2">
        <v>0.155</v>
      </c>
      <c r="D19" s="2">
        <f t="shared" si="1"/>
        <v>18</v>
      </c>
      <c r="E19" s="2">
        <v>15</v>
      </c>
      <c r="F19" s="2">
        <v>4</v>
      </c>
      <c r="G19" s="2">
        <v>10</v>
      </c>
      <c r="I19">
        <f t="shared" si="2"/>
        <v>0</v>
      </c>
    </row>
    <row r="20" spans="1:9" x14ac:dyDescent="0.35">
      <c r="A20" s="2" t="s">
        <v>22</v>
      </c>
      <c r="D20" s="2">
        <f t="shared" si="1"/>
        <v>19</v>
      </c>
      <c r="E20" s="2">
        <v>17.399999999999999</v>
      </c>
      <c r="F20" s="2">
        <v>4</v>
      </c>
      <c r="G20" s="2">
        <v>10</v>
      </c>
      <c r="I20">
        <f t="shared" si="2"/>
        <v>0</v>
      </c>
    </row>
    <row r="21" spans="1:9" x14ac:dyDescent="0.35">
      <c r="A21" s="2" t="s">
        <v>24</v>
      </c>
      <c r="D21" s="2">
        <f t="shared" si="1"/>
        <v>20</v>
      </c>
      <c r="E21" s="2">
        <v>27.6</v>
      </c>
      <c r="F21" s="2">
        <v>10</v>
      </c>
      <c r="G21" s="2">
        <v>25</v>
      </c>
      <c r="H21" s="2">
        <v>13.5</v>
      </c>
      <c r="I21">
        <f t="shared" si="2"/>
        <v>0.48913043478260865</v>
      </c>
    </row>
    <row r="22" spans="1:9" x14ac:dyDescent="0.35">
      <c r="A22" s="2" t="s">
        <v>26</v>
      </c>
      <c r="B22" s="2">
        <v>0.1133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60730-AAFD-4F54-925D-B51F4060A1F7}">
  <dimension ref="A1:I22"/>
  <sheetViews>
    <sheetView topLeftCell="A4" zoomScale="90" zoomScaleNormal="90" workbookViewId="0">
      <selection activeCell="A24" sqref="A24"/>
    </sheetView>
  </sheetViews>
  <sheetFormatPr defaultRowHeight="14.5" x14ac:dyDescent="0.35"/>
  <cols>
    <col min="1" max="1" width="33.54296875" style="2" bestFit="1" customWidth="1"/>
    <col min="2" max="2" width="12.453125"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20</v>
      </c>
      <c r="D1" s="5" t="s">
        <v>8</v>
      </c>
      <c r="E1" s="5" t="s">
        <v>10</v>
      </c>
      <c r="F1" s="5" t="s">
        <v>9</v>
      </c>
      <c r="G1" s="5" t="s">
        <v>11</v>
      </c>
      <c r="H1" s="5" t="s">
        <v>15</v>
      </c>
      <c r="I1">
        <f>0.4*20</f>
        <v>8</v>
      </c>
    </row>
    <row r="2" spans="1:9" x14ac:dyDescent="0.35">
      <c r="A2" s="4" t="s">
        <v>1</v>
      </c>
      <c r="B2" s="2">
        <f>99-B1</f>
        <v>79</v>
      </c>
      <c r="D2" s="2">
        <v>1</v>
      </c>
      <c r="E2" s="2">
        <v>3.024</v>
      </c>
      <c r="F2" s="2">
        <v>2</v>
      </c>
      <c r="G2" s="2">
        <v>5</v>
      </c>
      <c r="H2" s="2">
        <v>1.2</v>
      </c>
      <c r="I2">
        <f t="shared" ref="I2:I8" si="0">H2/E2</f>
        <v>0.3968253968253968</v>
      </c>
    </row>
    <row r="3" spans="1:9" x14ac:dyDescent="0.35">
      <c r="A3" s="4"/>
      <c r="D3" s="2">
        <f>D2+1</f>
        <v>2</v>
      </c>
      <c r="E3" s="2">
        <v>11.52</v>
      </c>
      <c r="F3" s="2">
        <v>4</v>
      </c>
      <c r="G3" s="2">
        <v>10</v>
      </c>
      <c r="I3">
        <f t="shared" si="0"/>
        <v>0</v>
      </c>
    </row>
    <row r="4" spans="1:9" x14ac:dyDescent="0.35">
      <c r="A4" s="4" t="s">
        <v>5</v>
      </c>
      <c r="B4" s="2">
        <v>9.5000000000000001E-2</v>
      </c>
      <c r="D4" s="2">
        <f t="shared" ref="D4:D2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I10">
        <f t="shared" ref="I10:I16" si="2">H10/E10</f>
        <v>0</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23</v>
      </c>
      <c r="D15" s="2">
        <f t="shared" si="1"/>
        <v>14</v>
      </c>
      <c r="E15" s="2">
        <v>8.4600000000000009</v>
      </c>
      <c r="F15" s="2">
        <v>2</v>
      </c>
      <c r="G15" s="2">
        <v>5</v>
      </c>
      <c r="I15">
        <f t="shared" si="2"/>
        <v>0</v>
      </c>
    </row>
    <row r="16" spans="1:9" x14ac:dyDescent="0.35">
      <c r="A16" s="2" t="s">
        <v>24</v>
      </c>
      <c r="B16" s="2">
        <v>9.51</v>
      </c>
      <c r="D16" s="2">
        <f t="shared" si="1"/>
        <v>15</v>
      </c>
      <c r="E16" s="2">
        <v>12.44</v>
      </c>
      <c r="F16" s="2">
        <v>4</v>
      </c>
      <c r="G16" s="2">
        <v>10</v>
      </c>
      <c r="H16" s="2">
        <v>3.3</v>
      </c>
      <c r="I16">
        <f t="shared" si="2"/>
        <v>0.26527331189710612</v>
      </c>
    </row>
    <row r="17" spans="1:9" x14ac:dyDescent="0.35">
      <c r="A17" s="2" t="s">
        <v>26</v>
      </c>
      <c r="B17" s="2">
        <v>0.20499999999999999</v>
      </c>
      <c r="D17" s="2">
        <f t="shared" si="1"/>
        <v>16</v>
      </c>
      <c r="E17" s="2">
        <v>14.98</v>
      </c>
      <c r="F17" s="2">
        <v>4</v>
      </c>
      <c r="G17" s="2">
        <v>10</v>
      </c>
      <c r="I17">
        <f t="shared" ref="I17:I21" si="3">H17/E17</f>
        <v>0</v>
      </c>
    </row>
    <row r="18" spans="1:9" x14ac:dyDescent="0.35">
      <c r="D18" s="2">
        <f t="shared" si="1"/>
        <v>17</v>
      </c>
      <c r="E18" s="2">
        <v>9.18</v>
      </c>
      <c r="F18" s="2">
        <v>2</v>
      </c>
      <c r="G18" s="2">
        <v>5</v>
      </c>
      <c r="H18" s="2">
        <v>2</v>
      </c>
      <c r="I18">
        <f t="shared" si="3"/>
        <v>0.2178649237472767</v>
      </c>
    </row>
    <row r="19" spans="1:9" x14ac:dyDescent="0.35">
      <c r="A19" s="4" t="s">
        <v>7</v>
      </c>
      <c r="B19" s="2">
        <v>0.155</v>
      </c>
      <c r="D19" s="2">
        <f t="shared" si="1"/>
        <v>18</v>
      </c>
      <c r="E19" s="2">
        <v>15</v>
      </c>
      <c r="F19" s="2">
        <v>4</v>
      </c>
      <c r="G19" s="2">
        <v>10</v>
      </c>
      <c r="I19">
        <f t="shared" si="3"/>
        <v>0</v>
      </c>
    </row>
    <row r="20" spans="1:9" x14ac:dyDescent="0.35">
      <c r="A20" s="2" t="s">
        <v>22</v>
      </c>
      <c r="D20" s="2">
        <f t="shared" si="1"/>
        <v>19</v>
      </c>
      <c r="E20" s="2">
        <v>17.399999999999999</v>
      </c>
      <c r="F20" s="2">
        <v>4</v>
      </c>
      <c r="G20" s="2">
        <v>10</v>
      </c>
      <c r="I20">
        <f t="shared" si="3"/>
        <v>0</v>
      </c>
    </row>
    <row r="21" spans="1:9" x14ac:dyDescent="0.35">
      <c r="A21" s="2" t="s">
        <v>24</v>
      </c>
      <c r="D21" s="2">
        <f t="shared" si="1"/>
        <v>20</v>
      </c>
      <c r="E21" s="2">
        <v>27.6</v>
      </c>
      <c r="F21" s="2">
        <v>10</v>
      </c>
      <c r="G21" s="2">
        <v>25</v>
      </c>
      <c r="H21" s="2">
        <v>13.5</v>
      </c>
      <c r="I21">
        <f t="shared" si="3"/>
        <v>0.48913043478260865</v>
      </c>
    </row>
    <row r="22" spans="1:9" x14ac:dyDescent="0.35">
      <c r="A22" s="2" t="s">
        <v>26</v>
      </c>
      <c r="B22" s="2">
        <v>0.10920000000000001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22FD2-14E6-420D-8380-4EC8B3F31BAD}">
  <dimension ref="A1:I22"/>
  <sheetViews>
    <sheetView topLeftCell="A4" zoomScale="90" zoomScaleNormal="90" workbookViewId="0">
      <selection activeCell="A23" sqref="A23"/>
    </sheetView>
  </sheetViews>
  <sheetFormatPr defaultRowHeight="14.5" x14ac:dyDescent="0.35"/>
  <cols>
    <col min="1" max="1" width="33.54296875" style="2" bestFit="1" customWidth="1"/>
    <col min="2" max="2" width="13" style="2" bestFit="1" customWidth="1"/>
    <col min="4" max="4" width="18" style="2" bestFit="1" customWidth="1"/>
    <col min="5" max="5" width="33.54296875" style="2" bestFit="1" customWidth="1"/>
    <col min="6" max="6" width="17.54296875" style="2" bestFit="1" customWidth="1"/>
    <col min="7" max="7" width="17" style="2" bestFit="1" customWidth="1"/>
    <col min="8" max="8" width="40.7265625" style="2" bestFit="1" customWidth="1"/>
  </cols>
  <sheetData>
    <row r="1" spans="1:9" x14ac:dyDescent="0.35">
      <c r="A1" s="4" t="s">
        <v>0</v>
      </c>
      <c r="B1" s="2">
        <v>20</v>
      </c>
      <c r="D1" s="5" t="s">
        <v>8</v>
      </c>
      <c r="E1" s="5" t="s">
        <v>10</v>
      </c>
      <c r="F1" s="5" t="s">
        <v>9</v>
      </c>
      <c r="G1" s="5" t="s">
        <v>11</v>
      </c>
      <c r="H1" s="5" t="s">
        <v>16</v>
      </c>
      <c r="I1">
        <f>0.6*20</f>
        <v>12</v>
      </c>
    </row>
    <row r="2" spans="1:9" x14ac:dyDescent="0.35">
      <c r="A2" s="4" t="s">
        <v>1</v>
      </c>
      <c r="B2" s="2">
        <f>99-B1</f>
        <v>79</v>
      </c>
      <c r="D2" s="2">
        <v>1</v>
      </c>
      <c r="E2" s="2">
        <v>3.024</v>
      </c>
      <c r="F2" s="2">
        <v>2</v>
      </c>
      <c r="G2" s="2">
        <v>5</v>
      </c>
      <c r="H2" s="2">
        <v>1.2</v>
      </c>
      <c r="I2">
        <f t="shared" ref="I2:I8" si="0">H2/E2</f>
        <v>0.3968253968253968</v>
      </c>
    </row>
    <row r="3" spans="1:9" x14ac:dyDescent="0.35">
      <c r="A3" s="4"/>
      <c r="D3" s="2">
        <f>D2+1</f>
        <v>2</v>
      </c>
      <c r="E3" s="2">
        <v>11.52</v>
      </c>
      <c r="F3" s="2">
        <v>4</v>
      </c>
      <c r="G3" s="2">
        <v>10</v>
      </c>
      <c r="H3" s="2">
        <v>3.3</v>
      </c>
      <c r="I3">
        <f t="shared" si="0"/>
        <v>0.28645833333333331</v>
      </c>
    </row>
    <row r="4" spans="1:9" x14ac:dyDescent="0.35">
      <c r="A4" s="4" t="s">
        <v>5</v>
      </c>
      <c r="B4" s="2">
        <v>9.5000000000000001E-2</v>
      </c>
      <c r="D4" s="2">
        <f t="shared" ref="D4:D21" si="1">D3+1</f>
        <v>3</v>
      </c>
      <c r="E4" s="2">
        <v>9.4499999999999993</v>
      </c>
      <c r="F4" s="2">
        <v>2</v>
      </c>
      <c r="G4" s="2">
        <v>5</v>
      </c>
      <c r="I4">
        <f t="shared" si="0"/>
        <v>0</v>
      </c>
    </row>
    <row r="5" spans="1:9" x14ac:dyDescent="0.35">
      <c r="A5" s="4" t="s">
        <v>6</v>
      </c>
      <c r="B5" s="2">
        <v>8.6999999999999994E-2</v>
      </c>
      <c r="D5" s="2">
        <f t="shared" si="1"/>
        <v>4</v>
      </c>
      <c r="E5" s="2">
        <v>4.75</v>
      </c>
      <c r="F5" s="2">
        <v>2</v>
      </c>
      <c r="G5" s="2">
        <v>5</v>
      </c>
      <c r="H5" s="2">
        <v>1.2</v>
      </c>
      <c r="I5">
        <f t="shared" si="0"/>
        <v>0.25263157894736843</v>
      </c>
    </row>
    <row r="6" spans="1:9" x14ac:dyDescent="0.35">
      <c r="D6" s="2">
        <f t="shared" si="1"/>
        <v>5</v>
      </c>
      <c r="E6" s="2">
        <v>12.7</v>
      </c>
      <c r="F6" s="2">
        <v>4</v>
      </c>
      <c r="G6" s="2">
        <v>10</v>
      </c>
      <c r="I6">
        <f t="shared" si="0"/>
        <v>0</v>
      </c>
    </row>
    <row r="7" spans="1:9" x14ac:dyDescent="0.35">
      <c r="D7" s="2">
        <f t="shared" si="1"/>
        <v>6</v>
      </c>
      <c r="E7" s="2">
        <v>6.11</v>
      </c>
      <c r="F7" s="2">
        <v>2</v>
      </c>
      <c r="G7" s="2">
        <v>5</v>
      </c>
      <c r="H7" s="2">
        <v>4.2</v>
      </c>
      <c r="I7">
        <f t="shared" si="0"/>
        <v>0.68739770867430439</v>
      </c>
    </row>
    <row r="8" spans="1:9" x14ac:dyDescent="0.35">
      <c r="A8" s="3" t="s">
        <v>17</v>
      </c>
      <c r="B8" s="2">
        <v>4.2000000000000003E-2</v>
      </c>
      <c r="D8" s="2">
        <f t="shared" si="1"/>
        <v>7</v>
      </c>
      <c r="E8" s="2">
        <v>6.96</v>
      </c>
      <c r="F8" s="2">
        <v>2</v>
      </c>
      <c r="G8" s="2">
        <v>5</v>
      </c>
      <c r="I8">
        <f t="shared" si="0"/>
        <v>0</v>
      </c>
    </row>
    <row r="9" spans="1:9" x14ac:dyDescent="0.35">
      <c r="A9" s="2" t="s">
        <v>18</v>
      </c>
      <c r="B9" s="6">
        <v>9.4999999999999998E-3</v>
      </c>
      <c r="D9" s="2">
        <f t="shared" si="1"/>
        <v>8</v>
      </c>
      <c r="E9" s="2">
        <v>31.2</v>
      </c>
      <c r="F9" s="2">
        <v>10</v>
      </c>
      <c r="G9" s="2">
        <v>25</v>
      </c>
      <c r="H9" s="2">
        <v>9.6999999999999993</v>
      </c>
      <c r="I9">
        <f>H9/E9</f>
        <v>0.3108974358974359</v>
      </c>
    </row>
    <row r="10" spans="1:9" x14ac:dyDescent="0.35">
      <c r="A10" s="2" t="s">
        <v>19</v>
      </c>
      <c r="B10" s="6">
        <v>8.9999999999999993E-3</v>
      </c>
      <c r="D10" s="2">
        <f t="shared" si="1"/>
        <v>9</v>
      </c>
      <c r="E10" s="2">
        <v>13.8</v>
      </c>
      <c r="F10" s="2">
        <v>4</v>
      </c>
      <c r="G10" s="2">
        <v>10</v>
      </c>
      <c r="H10" s="2">
        <v>6</v>
      </c>
      <c r="I10">
        <f t="shared" ref="I10:I16" si="2">H10/E10</f>
        <v>0.43478260869565216</v>
      </c>
    </row>
    <row r="11" spans="1:9" x14ac:dyDescent="0.35">
      <c r="D11" s="2">
        <f t="shared" si="1"/>
        <v>10</v>
      </c>
      <c r="E11" s="2">
        <v>1.38</v>
      </c>
      <c r="F11" s="2">
        <v>2</v>
      </c>
      <c r="G11" s="2">
        <v>5</v>
      </c>
      <c r="I11">
        <f t="shared" si="2"/>
        <v>0</v>
      </c>
    </row>
    <row r="12" spans="1:9" x14ac:dyDescent="0.35">
      <c r="A12" s="2" t="s">
        <v>20</v>
      </c>
      <c r="B12" s="2" t="s">
        <v>21</v>
      </c>
      <c r="D12" s="2">
        <f t="shared" si="1"/>
        <v>11</v>
      </c>
      <c r="E12" s="2">
        <v>1.31</v>
      </c>
      <c r="F12" s="2">
        <v>2</v>
      </c>
      <c r="G12" s="2">
        <v>5</v>
      </c>
      <c r="I12">
        <f t="shared" si="2"/>
        <v>0</v>
      </c>
    </row>
    <row r="13" spans="1:9" x14ac:dyDescent="0.35">
      <c r="D13" s="2">
        <f t="shared" si="1"/>
        <v>12</v>
      </c>
      <c r="E13" s="2">
        <v>1.55</v>
      </c>
      <c r="F13" s="2">
        <v>2</v>
      </c>
      <c r="G13" s="2">
        <v>5</v>
      </c>
      <c r="I13">
        <f t="shared" si="2"/>
        <v>0</v>
      </c>
    </row>
    <row r="14" spans="1:9" x14ac:dyDescent="0.35">
      <c r="A14" s="4" t="s">
        <v>7</v>
      </c>
      <c r="B14" s="2">
        <v>0.5</v>
      </c>
      <c r="D14" s="2">
        <f t="shared" si="1"/>
        <v>13</v>
      </c>
      <c r="E14" s="2">
        <v>25.86</v>
      </c>
      <c r="F14" s="2">
        <v>6</v>
      </c>
      <c r="G14" s="2">
        <v>15</v>
      </c>
      <c r="H14" s="2">
        <v>5</v>
      </c>
      <c r="I14">
        <f t="shared" si="2"/>
        <v>0.19334880123743234</v>
      </c>
    </row>
    <row r="15" spans="1:9" x14ac:dyDescent="0.35">
      <c r="A15" s="2" t="s">
        <v>22</v>
      </c>
      <c r="B15" s="2" t="s">
        <v>23</v>
      </c>
      <c r="D15" s="2">
        <f t="shared" si="1"/>
        <v>14</v>
      </c>
      <c r="E15" s="2">
        <v>8.4600000000000009</v>
      </c>
      <c r="F15" s="2">
        <v>2</v>
      </c>
      <c r="G15" s="2">
        <v>5</v>
      </c>
      <c r="H15" s="2">
        <v>2</v>
      </c>
      <c r="I15">
        <f t="shared" si="2"/>
        <v>0.23640661938534277</v>
      </c>
    </row>
    <row r="16" spans="1:9" x14ac:dyDescent="0.35">
      <c r="A16" s="2" t="s">
        <v>24</v>
      </c>
      <c r="B16" s="2">
        <v>9.5</v>
      </c>
      <c r="D16" s="2">
        <f t="shared" si="1"/>
        <v>15</v>
      </c>
      <c r="E16" s="2">
        <v>12.44</v>
      </c>
      <c r="F16" s="2">
        <v>4</v>
      </c>
      <c r="G16" s="2">
        <v>10</v>
      </c>
      <c r="H16" s="2">
        <v>3.3</v>
      </c>
      <c r="I16">
        <f t="shared" si="2"/>
        <v>0.26527331189710612</v>
      </c>
    </row>
    <row r="17" spans="1:9" x14ac:dyDescent="0.35">
      <c r="A17" s="2" t="s">
        <v>26</v>
      </c>
      <c r="B17" s="2">
        <v>0.17910000000000001</v>
      </c>
      <c r="D17" s="2">
        <f t="shared" si="1"/>
        <v>16</v>
      </c>
      <c r="E17" s="2">
        <v>14.98</v>
      </c>
      <c r="F17" s="2">
        <v>4</v>
      </c>
      <c r="G17" s="2">
        <v>10</v>
      </c>
      <c r="I17">
        <f t="shared" ref="I17:I21" si="3">H17/E17</f>
        <v>0</v>
      </c>
    </row>
    <row r="18" spans="1:9" x14ac:dyDescent="0.35">
      <c r="D18" s="2">
        <f t="shared" si="1"/>
        <v>17</v>
      </c>
      <c r="E18" s="2">
        <v>9.18</v>
      </c>
      <c r="F18" s="2">
        <v>2</v>
      </c>
      <c r="G18" s="2">
        <v>5</v>
      </c>
      <c r="H18" s="2">
        <v>2</v>
      </c>
      <c r="I18">
        <f t="shared" si="3"/>
        <v>0.2178649237472767</v>
      </c>
    </row>
    <row r="19" spans="1:9" x14ac:dyDescent="0.35">
      <c r="A19" s="4" t="s">
        <v>7</v>
      </c>
      <c r="B19" s="2">
        <v>0.155</v>
      </c>
      <c r="D19" s="2">
        <f t="shared" si="1"/>
        <v>18</v>
      </c>
      <c r="E19" s="2">
        <v>15</v>
      </c>
      <c r="F19" s="2">
        <v>4</v>
      </c>
      <c r="G19" s="2">
        <v>10</v>
      </c>
      <c r="H19" s="2">
        <v>6</v>
      </c>
      <c r="I19">
        <f t="shared" si="3"/>
        <v>0.4</v>
      </c>
    </row>
    <row r="20" spans="1:9" x14ac:dyDescent="0.35">
      <c r="A20" s="2" t="s">
        <v>22</v>
      </c>
      <c r="D20" s="2">
        <f t="shared" si="1"/>
        <v>19</v>
      </c>
      <c r="E20" s="2">
        <v>17.399999999999999</v>
      </c>
      <c r="F20" s="2">
        <v>4</v>
      </c>
      <c r="G20" s="2">
        <v>10</v>
      </c>
      <c r="I20">
        <f t="shared" si="3"/>
        <v>0</v>
      </c>
    </row>
    <row r="21" spans="1:9" x14ac:dyDescent="0.35">
      <c r="A21" s="2" t="s">
        <v>24</v>
      </c>
      <c r="D21" s="2">
        <f t="shared" si="1"/>
        <v>20</v>
      </c>
      <c r="E21" s="2">
        <v>27.6</v>
      </c>
      <c r="F21" s="2">
        <v>10</v>
      </c>
      <c r="G21" s="2">
        <v>25</v>
      </c>
      <c r="H21" s="2">
        <v>13.5</v>
      </c>
      <c r="I21">
        <f t="shared" si="3"/>
        <v>0.48913043478260865</v>
      </c>
    </row>
    <row r="22" spans="1:9" x14ac:dyDescent="0.35">
      <c r="A22" s="2" t="s">
        <v>26</v>
      </c>
      <c r="B22" s="2">
        <v>0.1045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trials</vt:lpstr>
      <vt:lpstr>Scenario 1</vt:lpstr>
      <vt:lpstr>Scenario 2</vt:lpstr>
      <vt:lpstr>Scenario 3</vt:lpstr>
      <vt:lpstr>Scenario 4</vt:lpstr>
      <vt:lpstr>Scenario 5</vt:lpstr>
      <vt:lpstr>Scenario 6</vt:lpstr>
      <vt:lpstr>Scenario 7</vt:lpstr>
      <vt:lpstr>Scenario 8</vt:lpstr>
      <vt:lpstr>Scenario 9</vt:lpstr>
      <vt:lpstr>Scenario 10</vt:lpstr>
      <vt:lpstr>Scenario 11</vt:lpstr>
      <vt:lpstr>Scenario 12</vt:lpstr>
      <vt:lpstr>Scenario 13</vt:lpstr>
      <vt:lpstr>Scenario 14</vt:lpstr>
      <vt:lpstr>Scenario 15</vt:lpstr>
      <vt:lpstr>Scenario 16</vt:lpstr>
      <vt:lpstr>Scenario 17</vt:lpstr>
      <vt:lpstr>Scenario 18</vt:lpstr>
      <vt:lpstr>Scenario 19</vt:lpstr>
      <vt:lpstr>Scenario 20</vt:lpstr>
      <vt:lpstr>Scenario 21</vt:lpstr>
      <vt:lpstr>Scenario 22</vt:lpstr>
      <vt:lpstr>Scenario 23</vt:lpstr>
      <vt:lpstr>Scenario 24</vt:lpstr>
      <vt:lpstr>Scenario 25</vt:lpstr>
      <vt:lpstr>Scenario 26</vt:lpstr>
      <vt:lpstr>Scenario 27</vt:lpstr>
      <vt:lpstr>Scenario 28</vt:lpstr>
      <vt:lpstr>Scenario 29</vt:lpstr>
      <vt:lpstr>Scenario 30</vt:lpstr>
      <vt:lpstr>Scenario 31</vt:lpstr>
      <vt:lpstr>Scenario 32</vt:lpstr>
      <vt:lpstr>Scenario 33</vt:lpstr>
      <vt:lpstr>Scenario 34</vt:lpstr>
      <vt:lpstr>Scenario 35</vt:lpstr>
      <vt:lpstr>Scenario 36</vt:lpstr>
      <vt:lpstr>Scenario 37</vt:lpstr>
      <vt:lpstr>Scenario 38</vt:lpstr>
      <vt:lpstr>Scenario 39</vt:lpstr>
      <vt:lpstr>Scenario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Γιώργος Κρασσακόπουλος</dc:creator>
  <cp:lastModifiedBy>Γιώργος Κρασσακόπουλος</cp:lastModifiedBy>
  <dcterms:created xsi:type="dcterms:W3CDTF">2015-06-05T18:19:34Z</dcterms:created>
  <dcterms:modified xsi:type="dcterms:W3CDTF">2023-07-19T19:35:57Z</dcterms:modified>
</cp:coreProperties>
</file>