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vana\Downloads\"/>
    </mc:Choice>
  </mc:AlternateContent>
  <xr:revisionPtr revIDLastSave="0" documentId="8_{09EAD039-2720-4C8D-A52D-11A80DB742B8}" xr6:coauthVersionLast="47" xr6:coauthVersionMax="47" xr10:uidLastSave="{00000000-0000-0000-0000-000000000000}"/>
  <bookViews>
    <workbookView xWindow="-120" yWindow="-120" windowWidth="20730" windowHeight="11040" xr2:uid="{9B363678-13BC-4D01-B4EB-F549FA232ABF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uantidade_anos">Planilha1!$D$18</definedName>
    <definedName name="Rendimento_Carteira">Planilha1!$D$12</definedName>
    <definedName name="salaraio">Planilha1!$D$11</definedName>
    <definedName name="sugestao_investimento">Planilha1!$D$13</definedName>
    <definedName name="Taxa_mensal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34" i="1"/>
  <c r="I5" i="2"/>
  <c r="B10" i="2"/>
  <c r="B11" i="2"/>
  <c r="B12" i="2"/>
  <c r="B13" i="2"/>
  <c r="B14" i="2"/>
  <c r="B15" i="2"/>
  <c r="B16" i="2"/>
  <c r="B17" i="2"/>
  <c r="B18" i="2"/>
  <c r="B19" i="2"/>
  <c r="B20" i="2"/>
  <c r="B4" i="2"/>
  <c r="B5" i="2"/>
  <c r="B6" i="2"/>
  <c r="B7" i="2"/>
  <c r="B8" i="2"/>
  <c r="B9" i="2"/>
  <c r="B3" i="2"/>
  <c r="C31" i="1"/>
  <c r="D20" i="1"/>
  <c r="D13" i="1"/>
  <c r="C25" i="1"/>
  <c r="D25" i="1" s="1"/>
  <c r="C26" i="1"/>
  <c r="D26" i="1" s="1"/>
  <c r="C27" i="1"/>
  <c r="D27" i="1" s="1"/>
  <c r="C28" i="1"/>
  <c r="D28" i="1" s="1"/>
  <c r="C24" i="1"/>
  <c r="D24" i="1" s="1"/>
  <c r="D35" i="1" l="1"/>
  <c r="D36" i="1"/>
  <c r="D37" i="1"/>
  <c r="D38" i="1"/>
  <c r="D39" i="1"/>
  <c r="D34" i="1"/>
  <c r="D40" i="1"/>
  <c r="D21" i="1"/>
</calcChain>
</file>

<file path=xl/sharedStrings.xml><?xml version="1.0" encoding="utf-8"?>
<sst xmlns="http://schemas.openxmlformats.org/spreadsheetml/2006/main" count="71" uniqueCount="35">
  <si>
    <t>Quanto investir por mês?</t>
  </si>
  <si>
    <t>Por quantos anos?</t>
  </si>
  <si>
    <t>Taxa de rendimento mensal?</t>
  </si>
  <si>
    <t>Patrimônio acumulado?</t>
  </si>
  <si>
    <t>Dividentos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</si>
  <si>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</si>
  <si>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</si>
  <si>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</si>
  <si>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</si>
  <si>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</si>
  <si>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</si>
  <si>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</si>
  <si>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</si>
  <si>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Configurações</t>
  </si>
  <si>
    <t>Salário</t>
  </si>
  <si>
    <t>Rendimento Carteira</t>
  </si>
  <si>
    <t>Sugestão Investimento</t>
  </si>
  <si>
    <t xml:space="preserve">Perfil </t>
  </si>
  <si>
    <t>Valor a ser investido por mês</t>
  </si>
  <si>
    <t>Moderado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</si>
  <si>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</si>
  <si>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</si>
  <si>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</si>
  <si>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</si>
  <si>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</si>
  <si>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</si>
  <si>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</si>
  <si>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</si>
  <si>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</si>
  <si>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Perfil</t>
  </si>
  <si>
    <t>Conservador</t>
  </si>
  <si>
    <t>Agressivo</t>
  </si>
  <si>
    <t>%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</si>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</sst>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3" formatCode="&quot;R$&quot;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8" fontId="0" fillId="0" borderId="1" xfId="0" applyNumberFormat="1" applyBorder="1"/>
    <xf numFmtId="0" fontId="6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8" fontId="0" fillId="0" borderId="6" xfId="0" applyNumberFormat="1" applyBorder="1"/>
    <xf numFmtId="8" fontId="0" fillId="0" borderId="8" xfId="0" applyNumberFormat="1" applyBorder="1"/>
    <xf numFmtId="9" fontId="0" fillId="0" borderId="0" xfId="0" applyNumberFormat="1"/>
    <xf numFmtId="0" fontId="6" fillId="4" borderId="2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0" fontId="0" fillId="0" borderId="6" xfId="2" applyNumberFormat="1" applyFont="1" applyBorder="1" applyAlignment="1">
      <alignment horizontal="right" vertical="top"/>
    </xf>
    <xf numFmtId="173" fontId="0" fillId="0" borderId="6" xfId="1" applyNumberFormat="1" applyFont="1" applyBorder="1" applyAlignment="1">
      <alignment horizontal="right" vertical="top"/>
    </xf>
    <xf numFmtId="173" fontId="0" fillId="0" borderId="9" xfId="0" applyNumberFormat="1" applyBorder="1" applyAlignment="1">
      <alignment horizontal="right" vertical="top"/>
    </xf>
    <xf numFmtId="0" fontId="6" fillId="4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73" fontId="5" fillId="0" borderId="6" xfId="1" applyNumberFormat="1" applyFont="1" applyBorder="1"/>
    <xf numFmtId="1" fontId="5" fillId="0" borderId="6" xfId="0" applyNumberFormat="1" applyFont="1" applyBorder="1"/>
    <xf numFmtId="10" fontId="5" fillId="0" borderId="6" xfId="2" applyNumberFormat="1" applyFont="1" applyBorder="1"/>
    <xf numFmtId="8" fontId="9" fillId="3" borderId="6" xfId="0" applyNumberFormat="1" applyFont="1" applyFill="1" applyBorder="1"/>
    <xf numFmtId="8" fontId="9" fillId="3" borderId="9" xfId="0" applyNumberFormat="1" applyFont="1" applyFill="1" applyBorder="1"/>
    <xf numFmtId="0" fontId="5" fillId="0" borderId="5" xfId="0" applyFont="1" applyBorder="1" applyAlignment="1">
      <alignment horizontal="left" indent="3"/>
    </xf>
    <xf numFmtId="0" fontId="5" fillId="0" borderId="1" xfId="0" applyFont="1" applyBorder="1" applyAlignment="1">
      <alignment horizontal="left" indent="3"/>
    </xf>
    <xf numFmtId="0" fontId="9" fillId="3" borderId="5" xfId="0" applyFont="1" applyFill="1" applyBorder="1" applyAlignment="1">
      <alignment horizontal="left" indent="3"/>
    </xf>
    <xf numFmtId="0" fontId="9" fillId="3" borderId="1" xfId="0" applyFont="1" applyFill="1" applyBorder="1" applyAlignment="1">
      <alignment horizontal="left" indent="3"/>
    </xf>
    <xf numFmtId="0" fontId="9" fillId="3" borderId="7" xfId="0" applyFont="1" applyFill="1" applyBorder="1" applyAlignment="1">
      <alignment horizontal="left" indent="3"/>
    </xf>
    <xf numFmtId="0" fontId="9" fillId="3" borderId="8" xfId="0" applyFont="1" applyFill="1" applyBorder="1" applyAlignment="1">
      <alignment horizontal="left" indent="3"/>
    </xf>
    <xf numFmtId="0" fontId="0" fillId="0" borderId="5" xfId="0" applyBorder="1" applyAlignment="1">
      <alignment horizontal="left" indent="3"/>
    </xf>
    <xf numFmtId="0" fontId="0" fillId="0" borderId="1" xfId="0" applyBorder="1" applyAlignment="1">
      <alignment horizontal="left" indent="3"/>
    </xf>
    <xf numFmtId="0" fontId="0" fillId="0" borderId="7" xfId="0" applyBorder="1" applyAlignment="1">
      <alignment horizontal="left" indent="3"/>
    </xf>
    <xf numFmtId="0" fontId="0" fillId="0" borderId="8" xfId="0" applyBorder="1" applyAlignment="1">
      <alignment horizontal="left" indent="3"/>
    </xf>
    <xf numFmtId="0" fontId="0" fillId="0" borderId="5" xfId="0" applyBorder="1" applyAlignment="1">
      <alignment horizontal="left" indent="3"/>
    </xf>
    <xf numFmtId="0" fontId="0" fillId="0" borderId="7" xfId="0" applyBorder="1" applyAlignment="1">
      <alignment horizontal="left" indent="3"/>
    </xf>
    <xf numFmtId="0" fontId="2" fillId="4" borderId="0" xfId="0" applyFont="1" applyFill="1" applyBorder="1" applyAlignment="1">
      <alignment horizontal="left" indent="3"/>
    </xf>
    <xf numFmtId="0" fontId="2" fillId="4" borderId="0" xfId="0" applyFont="1" applyFill="1"/>
    <xf numFmtId="0" fontId="3" fillId="5" borderId="0" xfId="0" applyFont="1" applyFill="1" applyBorder="1" applyAlignment="1">
      <alignment horizontal="left" indent="3"/>
    </xf>
    <xf numFmtId="173" fontId="3" fillId="5" borderId="0" xfId="0" applyNumberFormat="1" applyFont="1" applyFill="1"/>
    <xf numFmtId="0" fontId="3" fillId="5" borderId="0" xfId="0" applyFont="1" applyFill="1"/>
    <xf numFmtId="173" fontId="0" fillId="0" borderId="0" xfId="0" applyNumberFormat="1"/>
    <xf numFmtId="0" fontId="3" fillId="6" borderId="0" xfId="0" applyFont="1" applyFill="1" applyAlignment="1">
      <alignment horizontal="center"/>
    </xf>
    <xf numFmtId="0" fontId="0" fillId="6" borderId="0" xfId="0" applyFill="1"/>
    <xf numFmtId="173" fontId="0" fillId="6" borderId="0" xfId="0" applyNumberFormat="1" applyFill="1"/>
    <xf numFmtId="0" fontId="0" fillId="0" borderId="10" xfId="0" applyBorder="1"/>
    <xf numFmtId="9" fontId="0" fillId="0" borderId="10" xfId="0" applyNumberFormat="1" applyBorder="1"/>
    <xf numFmtId="0" fontId="3" fillId="7" borderId="0" xfId="0" applyFont="1" applyFill="1" applyAlignment="1">
      <alignment horizontal="center"/>
    </xf>
    <xf numFmtId="0" fontId="0" fillId="8" borderId="0" xfId="0" applyFill="1"/>
    <xf numFmtId="9" fontId="0" fillId="8" borderId="0" xfId="2" applyFont="1" applyFill="1"/>
    <xf numFmtId="9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D9F2D0"/>
      <color rgb="FF449A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Planilha1!$C$33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Planilha1!$C$34:$C$39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7-4C6E-ABB7-4B2FB870B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200024</xdr:colOff>
      <xdr:row>0</xdr:row>
      <xdr:rowOff>180975</xdr:rowOff>
    </xdr:from>
    <xdr:to>
      <xdr:col>5</xdr:col>
      <xdr:colOff>66675</xdr:colOff>
      <xdr:row>7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869E1E03-0B87-BD16-93ED-ED3E50C6F554}"/>
            </a:ext>
          </a:extLst>
        </xdr:cNvPr>
        <xdr:cNvSpPr/>
      </xdr:nvSpPr>
      <xdr:spPr>
        <a:xfrm>
          <a:off x="200024" y="180975"/>
          <a:ext cx="6057901" cy="1152525"/>
        </a:xfrm>
        <a:prstGeom prst="roundRect">
          <a:avLst/>
        </a:prstGeom>
        <a:gradFill flip="none" rotWithShape="1">
          <a:gsLst>
            <a:gs pos="0">
              <a:schemeClr val="accent6">
                <a:lumMod val="50000"/>
                <a:shade val="30000"/>
                <a:satMod val="115000"/>
              </a:schemeClr>
            </a:gs>
            <a:gs pos="50000">
              <a:schemeClr val="accent6">
                <a:lumMod val="50000"/>
                <a:shade val="67500"/>
                <a:satMod val="115000"/>
              </a:schemeClr>
            </a:gs>
            <a:gs pos="100000">
              <a:schemeClr val="accent6">
                <a:lumMod val="50000"/>
                <a:shade val="100000"/>
                <a:satMod val="115000"/>
              </a:schemeClr>
            </a:gs>
          </a:gsLst>
          <a:lin ang="10800000" scaled="1"/>
          <a:tileRect/>
        </a:gradFill>
        <a:ln>
          <a:solidFill>
            <a:srgbClr val="D9F2D0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</xdr:col>
      <xdr:colOff>1343025</xdr:colOff>
      <xdr:row>2</xdr:row>
      <xdr:rowOff>133350</xdr:rowOff>
    </xdr:from>
    <xdr:ext cx="4276725" cy="56041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97E4455-60E9-F13C-ED80-9CFAC23ADE7F}"/>
            </a:ext>
          </a:extLst>
        </xdr:cNvPr>
        <xdr:cNvSpPr txBox="1"/>
      </xdr:nvSpPr>
      <xdr:spPr>
        <a:xfrm>
          <a:off x="1952625" y="514350"/>
          <a:ext cx="4276725" cy="560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3200" b="1">
              <a:solidFill>
                <a:schemeClr val="bg1"/>
              </a:solidFill>
              <a:latin typeface="Baskerville Old Face" panose="020F0502020204030204" pitchFamily="18" charset="0"/>
            </a:rPr>
            <a:t>GIOVANA</a:t>
          </a:r>
          <a:r>
            <a:rPr lang="pt-BR" sz="3200" b="1" baseline="0">
              <a:solidFill>
                <a:schemeClr val="bg1"/>
              </a:solidFill>
              <a:latin typeface="Baskerville Old Face" panose="020F0502020204030204" pitchFamily="18" charset="0"/>
            </a:rPr>
            <a:t> INVEST</a:t>
          </a:r>
          <a:endParaRPr lang="pt-BR" sz="3200" b="1">
            <a:solidFill>
              <a:schemeClr val="bg1"/>
            </a:solidFill>
            <a:latin typeface="Baskerville Old Face" panose="020F0502020204030204" pitchFamily="18" charset="0"/>
          </a:endParaRPr>
        </a:p>
      </xdr:txBody>
    </xdr:sp>
    <xdr:clientData/>
  </xdr:oneCellAnchor>
  <xdr:twoCellAnchor editAs="oneCell">
    <xdr:from>
      <xdr:col>1</xdr:col>
      <xdr:colOff>133350</xdr:colOff>
      <xdr:row>1</xdr:row>
      <xdr:rowOff>95250</xdr:rowOff>
    </xdr:from>
    <xdr:to>
      <xdr:col>1</xdr:col>
      <xdr:colOff>1047750</xdr:colOff>
      <xdr:row>6</xdr:row>
      <xdr:rowOff>57150</xdr:rowOff>
    </xdr:to>
    <xdr:pic>
      <xdr:nvPicPr>
        <xdr:cNvPr id="5" name="Gráfico 4" descr="Dinheiro estrutura de tópicos">
          <a:extLst>
            <a:ext uri="{FF2B5EF4-FFF2-40B4-BE49-F238E27FC236}">
              <a16:creationId xmlns:a16="http://schemas.microsoft.com/office/drawing/2014/main" id="{078052D5-AC07-03F2-AB82-084F485F2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42950" y="28575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41</xdr:row>
      <xdr:rowOff>14287</xdr:rowOff>
    </xdr:from>
    <xdr:to>
      <xdr:col>3</xdr:col>
      <xdr:colOff>781050</xdr:colOff>
      <xdr:row>55</xdr:row>
      <xdr:rowOff>90487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70AE29-90F2-E908-C4A5-DDAE6EDF8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7092-CDED-4F82-8D66-C966673ACFD4}">
  <dimension ref="A1:H57"/>
  <sheetViews>
    <sheetView showGridLines="0" tabSelected="1" topLeftCell="A49" workbookViewId="0">
      <selection activeCell="A58" sqref="A58:XFD1048576"/>
    </sheetView>
  </sheetViews>
  <sheetFormatPr defaultColWidth="0" defaultRowHeight="15" zeroHeight="1" x14ac:dyDescent="0.25"/>
  <cols>
    <col min="1" max="1" width="9.140625" customWidth="1"/>
    <col min="2" max="2" width="33.28515625" bestFit="1" customWidth="1"/>
    <col min="3" max="3" width="28.42578125" bestFit="1" customWidth="1"/>
    <col min="4" max="4" width="15.42578125" customWidth="1"/>
    <col min="5" max="5" width="6.5703125" customWidth="1"/>
    <col min="6" max="6" width="9.140625" customWidth="1"/>
    <col min="7" max="7" width="21" hidden="1" customWidth="1"/>
    <col min="8" max="8" width="12.140625" hidden="1" customWidth="1"/>
    <col min="9" max="13" width="9.140625" hidden="1" customWidth="1"/>
    <col min="14" max="16384" width="9.140625" hidden="1"/>
  </cols>
  <sheetData>
    <row r="1" spans="2:4" x14ac:dyDescent="0.25"/>
    <row r="2" spans="2:4" x14ac:dyDescent="0.25"/>
    <row r="3" spans="2:4" x14ac:dyDescent="0.25"/>
    <row r="4" spans="2:4" x14ac:dyDescent="0.25"/>
    <row r="5" spans="2:4" x14ac:dyDescent="0.25"/>
    <row r="6" spans="2:4" x14ac:dyDescent="0.25"/>
    <row r="7" spans="2:4" x14ac:dyDescent="0.25"/>
    <row r="8" spans="2:4" x14ac:dyDescent="0.25"/>
    <row r="9" spans="2:4" ht="15.75" thickBot="1" x14ac:dyDescent="0.3"/>
    <row r="10" spans="2:4" ht="24" x14ac:dyDescent="0.4">
      <c r="B10" s="10" t="s">
        <v>13</v>
      </c>
      <c r="C10" s="15"/>
      <c r="D10" s="11"/>
    </row>
    <row r="11" spans="2:4" x14ac:dyDescent="0.25">
      <c r="B11" s="30" t="s">
        <v>14</v>
      </c>
      <c r="C11" s="31"/>
      <c r="D11" s="13">
        <v>3000</v>
      </c>
    </row>
    <row r="12" spans="2:4" x14ac:dyDescent="0.25">
      <c r="B12" s="30" t="s">
        <v>15</v>
      </c>
      <c r="C12" s="31"/>
      <c r="D12" s="12">
        <v>6.0000000000000001E-3</v>
      </c>
    </row>
    <row r="13" spans="2:4" ht="15.75" thickBot="1" x14ac:dyDescent="0.3">
      <c r="B13" s="32" t="s">
        <v>16</v>
      </c>
      <c r="C13" s="33"/>
      <c r="D13" s="14">
        <f>D11*30%</f>
        <v>900</v>
      </c>
    </row>
    <row r="14" spans="2:4" x14ac:dyDescent="0.25"/>
    <row r="15" spans="2:4" ht="15.75" thickBot="1" x14ac:dyDescent="0.3"/>
    <row r="16" spans="2:4" ht="24" x14ac:dyDescent="0.4">
      <c r="B16" s="16" t="s">
        <v>5</v>
      </c>
      <c r="C16" s="17"/>
      <c r="D16" s="18"/>
    </row>
    <row r="17" spans="1:4" ht="15.75" x14ac:dyDescent="0.25">
      <c r="B17" s="24" t="s">
        <v>0</v>
      </c>
      <c r="C17" s="25"/>
      <c r="D17" s="19">
        <v>800</v>
      </c>
    </row>
    <row r="18" spans="1:4" ht="15.75" x14ac:dyDescent="0.25">
      <c r="B18" s="24" t="s">
        <v>1</v>
      </c>
      <c r="C18" s="25"/>
      <c r="D18" s="20">
        <v>5</v>
      </c>
    </row>
    <row r="19" spans="1:4" ht="15.75" x14ac:dyDescent="0.25">
      <c r="B19" s="24" t="s">
        <v>2</v>
      </c>
      <c r="C19" s="25"/>
      <c r="D19" s="21">
        <v>1.0789999999999999E-2</v>
      </c>
    </row>
    <row r="20" spans="1:4" ht="15.75" x14ac:dyDescent="0.25">
      <c r="B20" s="26" t="s">
        <v>3</v>
      </c>
      <c r="C20" s="27"/>
      <c r="D20" s="22">
        <f>FV(Taxa_mensal,Quantidade_anos*12,Aporte*-1)</f>
        <v>67021.531198790108</v>
      </c>
    </row>
    <row r="21" spans="1:4" ht="16.5" thickBot="1" x14ac:dyDescent="0.3">
      <c r="B21" s="28" t="s">
        <v>4</v>
      </c>
      <c r="C21" s="29"/>
      <c r="D21" s="23">
        <f>patrimonio*Rendimento_Carteira</f>
        <v>402.12918719274063</v>
      </c>
    </row>
    <row r="22" spans="1:4" ht="15.75" thickBot="1" x14ac:dyDescent="0.3"/>
    <row r="23" spans="1:4" ht="24" x14ac:dyDescent="0.4">
      <c r="B23" s="4" t="s">
        <v>11</v>
      </c>
      <c r="C23" s="5"/>
      <c r="D23" s="6" t="s">
        <v>12</v>
      </c>
    </row>
    <row r="24" spans="1:4" x14ac:dyDescent="0.25">
      <c r="A24" s="2">
        <v>2</v>
      </c>
      <c r="B24" s="34" t="s">
        <v>6</v>
      </c>
      <c r="C24" s="3">
        <f>FV($D$19,A24*12,$D$17*-1)</f>
        <v>21782.101838116174</v>
      </c>
      <c r="D24" s="7">
        <f>C24*Rendimento_Carteira</f>
        <v>130.69261102869706</v>
      </c>
    </row>
    <row r="25" spans="1:4" x14ac:dyDescent="0.25">
      <c r="A25" s="2">
        <v>5</v>
      </c>
      <c r="B25" s="34" t="s">
        <v>7</v>
      </c>
      <c r="C25" s="3">
        <f>FV($D$19,A25*12,$D$17*-1)</f>
        <v>67021.531198790108</v>
      </c>
      <c r="D25" s="7">
        <f>C25*Rendimento_Carteira</f>
        <v>402.12918719274063</v>
      </c>
    </row>
    <row r="26" spans="1:4" x14ac:dyDescent="0.25">
      <c r="A26" s="2">
        <v>10</v>
      </c>
      <c r="B26" s="34" t="s">
        <v>8</v>
      </c>
      <c r="C26" s="3">
        <f>FV($D$19,A26*12,$D$17*-1)</f>
        <v>194627.37002413775</v>
      </c>
      <c r="D26" s="7">
        <f>C26*Rendimento_Carteira</f>
        <v>1167.7642201448266</v>
      </c>
    </row>
    <row r="27" spans="1:4" x14ac:dyDescent="0.25">
      <c r="A27" s="2">
        <v>20</v>
      </c>
      <c r="B27" s="34" t="s">
        <v>9</v>
      </c>
      <c r="C27" s="3">
        <f>FV($D$19,A27*12,$D$17*-1)</f>
        <v>900158.72007766447</v>
      </c>
      <c r="D27" s="7">
        <f>C27*Rendimento_Carteira</f>
        <v>5400.9523204659872</v>
      </c>
    </row>
    <row r="28" spans="1:4" ht="15.75" thickBot="1" x14ac:dyDescent="0.3">
      <c r="A28" s="2">
        <v>30</v>
      </c>
      <c r="B28" s="35" t="s">
        <v>10</v>
      </c>
      <c r="C28" s="8">
        <f>FV($D$19,A28*12,$D$17*-1)</f>
        <v>3457735.7240037718</v>
      </c>
      <c r="D28" s="7">
        <f>C28*Rendimento_Carteira</f>
        <v>20746.414344022633</v>
      </c>
    </row>
    <row r="29" spans="1:4" x14ac:dyDescent="0.25"/>
    <row r="30" spans="1:4" x14ac:dyDescent="0.25">
      <c r="B30" s="36" t="s">
        <v>17</v>
      </c>
      <c r="C30" s="37" t="s">
        <v>19</v>
      </c>
      <c r="D30" s="37"/>
    </row>
    <row r="31" spans="1:4" x14ac:dyDescent="0.25">
      <c r="B31" s="38" t="s">
        <v>18</v>
      </c>
      <c r="C31" s="39">
        <f>Aporte</f>
        <v>800</v>
      </c>
      <c r="D31" s="40"/>
    </row>
    <row r="32" spans="1:4" x14ac:dyDescent="0.25"/>
    <row r="33" spans="2:4" x14ac:dyDescent="0.25">
      <c r="B33" s="42" t="s">
        <v>20</v>
      </c>
      <c r="C33" s="42" t="s">
        <v>21</v>
      </c>
      <c r="D33" s="42" t="s">
        <v>22</v>
      </c>
    </row>
    <row r="34" spans="2:4" x14ac:dyDescent="0.25">
      <c r="B34" t="s">
        <v>23</v>
      </c>
      <c r="C34" s="9">
        <f>VLOOKUP($C$30&amp;"-"&amp;B34,Planilha2!$B3:$E20,4,FALSE)</f>
        <v>0.32</v>
      </c>
      <c r="D34" s="41">
        <f>C34*$C$31</f>
        <v>256</v>
      </c>
    </row>
    <row r="35" spans="2:4" x14ac:dyDescent="0.25">
      <c r="B35" t="s">
        <v>24</v>
      </c>
      <c r="C35" s="9">
        <f>VLOOKUP($C$30&amp;"-"&amp;B35,Planilha2!$B4:$E21,4,FALSE)</f>
        <v>0.35</v>
      </c>
      <c r="D35" s="41">
        <f t="shared" ref="D35:D39" si="0">C35*$C$31</f>
        <v>280</v>
      </c>
    </row>
    <row r="36" spans="2:4" x14ac:dyDescent="0.25">
      <c r="B36" t="s">
        <v>25</v>
      </c>
      <c r="C36" s="9">
        <f>VLOOKUP($C$30&amp;"-"&amp;B36,Planilha2!$B5:$E22,4,FALSE)</f>
        <v>0.08</v>
      </c>
      <c r="D36" s="41">
        <f t="shared" si="0"/>
        <v>64</v>
      </c>
    </row>
    <row r="37" spans="2:4" x14ac:dyDescent="0.25">
      <c r="B37" t="s">
        <v>26</v>
      </c>
      <c r="C37" s="9">
        <f>VLOOKUP($C$30&amp;"-"&amp;B37,Planilha2!$B6:$E23,4,FALSE)</f>
        <v>0.05</v>
      </c>
      <c r="D37" s="41">
        <f t="shared" si="0"/>
        <v>40</v>
      </c>
    </row>
    <row r="38" spans="2:4" x14ac:dyDescent="0.25">
      <c r="B38" t="s">
        <v>27</v>
      </c>
      <c r="C38" s="9">
        <f>VLOOKUP($C$30&amp;"-"&amp;B38,Planilha2!$B7:$E24,4,FALSE)</f>
        <v>0.1</v>
      </c>
      <c r="D38" s="41">
        <f t="shared" si="0"/>
        <v>80</v>
      </c>
    </row>
    <row r="39" spans="2:4" x14ac:dyDescent="0.25">
      <c r="B39" t="s">
        <v>28</v>
      </c>
      <c r="C39" s="9">
        <f>VLOOKUP($C$30&amp;"-"&amp;B39,Planilha2!$B8:$E25,4,FALSE)</f>
        <v>0.1</v>
      </c>
      <c r="D39" s="41">
        <f t="shared" si="0"/>
        <v>80</v>
      </c>
    </row>
    <row r="40" spans="2:4" x14ac:dyDescent="0.25">
      <c r="B40" s="43"/>
      <c r="C40" s="43"/>
      <c r="D40" s="44">
        <f>SUM(D34:D39)</f>
        <v>800</v>
      </c>
    </row>
    <row r="41" spans="2:4" x14ac:dyDescent="0.25"/>
    <row r="42" spans="2:4" x14ac:dyDescent="0.25"/>
    <row r="43" spans="2:4" x14ac:dyDescent="0.25"/>
    <row r="44" spans="2:4" x14ac:dyDescent="0.25"/>
    <row r="45" spans="2:4" x14ac:dyDescent="0.25"/>
    <row r="46" spans="2:4" x14ac:dyDescent="0.25"/>
    <row r="47" spans="2:4" x14ac:dyDescent="0.25"/>
    <row r="48" spans="2:4" x14ac:dyDescent="0.25"/>
    <row r="49" customFormat="1" x14ac:dyDescent="0.25"/>
    <row r="50" customFormat="1" x14ac:dyDescent="0.25"/>
    <row r="51" customFormat="1" x14ac:dyDescent="0.25"/>
    <row r="52" x14ac:dyDescent="0.25"/>
    <row r="53" x14ac:dyDescent="0.25"/>
    <row r="54" x14ac:dyDescent="0.25"/>
    <row r="55" x14ac:dyDescent="0.25"/>
    <row r="56" x14ac:dyDescent="0.25"/>
    <row r="57" x14ac:dyDescent="0.25"/>
  </sheetData>
  <mergeCells count="11">
    <mergeCell ref="B12:C12"/>
    <mergeCell ref="B13:C13"/>
    <mergeCell ref="B10:D10"/>
    <mergeCell ref="B16:D16"/>
    <mergeCell ref="B19:C19"/>
    <mergeCell ref="B23:C23"/>
    <mergeCell ref="B17:C17"/>
    <mergeCell ref="B18:C18"/>
    <mergeCell ref="B20:C20"/>
    <mergeCell ref="B21:C21"/>
    <mergeCell ref="B11:C11"/>
  </mergeCells>
  <dataValidations count="2">
    <dataValidation type="list" allowBlank="1" showInputMessage="1" showErrorMessage="1" sqref="B30" xr:uid="{CB5D4AD3-0F21-4CEC-ADFC-B4631B98A930}">
      <formula1>"conservador,moderado,agressivo"</formula1>
    </dataValidation>
    <dataValidation type="list" allowBlank="1" showInputMessage="1" showErrorMessage="1" sqref="C30" xr:uid="{54C88BC0-22F7-431A-8404-C85114ECF1D1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7A-2AC5-4863-8DC8-7A7ACFB218DA}">
  <dimension ref="B1:I20"/>
  <sheetViews>
    <sheetView workbookViewId="0">
      <selection activeCell="E13" sqref="E13"/>
    </sheetView>
  </sheetViews>
  <sheetFormatPr defaultRowHeight="15" x14ac:dyDescent="0.25"/>
  <cols>
    <col min="2" max="2" width="28.42578125" bestFit="1" customWidth="1"/>
    <col min="3" max="3" width="17.28515625" customWidth="1"/>
    <col min="4" max="4" width="16.140625" bestFit="1" customWidth="1"/>
    <col min="5" max="5" width="19.42578125" bestFit="1" customWidth="1"/>
    <col min="8" max="8" width="15.85546875" bestFit="1" customWidth="1"/>
  </cols>
  <sheetData>
    <row r="1" spans="2:9" x14ac:dyDescent="0.25">
      <c r="B1" s="47"/>
      <c r="C1" s="47"/>
      <c r="D1" s="47"/>
      <c r="E1" s="47"/>
    </row>
    <row r="2" spans="2:9" x14ac:dyDescent="0.25">
      <c r="B2" s="42" t="s">
        <v>33</v>
      </c>
      <c r="C2" s="42" t="s">
        <v>29</v>
      </c>
      <c r="D2" s="42" t="s">
        <v>20</v>
      </c>
      <c r="E2" s="42" t="s">
        <v>32</v>
      </c>
    </row>
    <row r="3" spans="2:9" x14ac:dyDescent="0.25">
      <c r="B3" t="str">
        <f>C3&amp;"-"&amp;D3</f>
        <v>Conservador-Papel</v>
      </c>
      <c r="C3" t="s">
        <v>30</v>
      </c>
      <c r="D3" t="s">
        <v>23</v>
      </c>
      <c r="E3" s="9">
        <v>0.3</v>
      </c>
    </row>
    <row r="4" spans="2:9" x14ac:dyDescent="0.25">
      <c r="B4" t="str">
        <f t="shared" ref="B4:B20" si="0">C4&amp;"-"&amp;D4</f>
        <v>Conservador-Tijolo</v>
      </c>
      <c r="C4" t="s">
        <v>30</v>
      </c>
      <c r="D4" t="s">
        <v>24</v>
      </c>
      <c r="E4" s="9">
        <v>0.5</v>
      </c>
      <c r="I4" s="1" t="s">
        <v>32</v>
      </c>
    </row>
    <row r="5" spans="2:9" x14ac:dyDescent="0.25">
      <c r="B5" t="str">
        <f t="shared" si="0"/>
        <v>Conservador-Híbridos</v>
      </c>
      <c r="C5" t="s">
        <v>30</v>
      </c>
      <c r="D5" t="s">
        <v>25</v>
      </c>
      <c r="E5" s="9">
        <v>0.1</v>
      </c>
      <c r="H5" s="48" t="s">
        <v>34</v>
      </c>
      <c r="I5" s="49">
        <f>VLOOKUP(H5,B3:E20,4,)</f>
        <v>0.35</v>
      </c>
    </row>
    <row r="6" spans="2:9" x14ac:dyDescent="0.25">
      <c r="B6" t="str">
        <f t="shared" si="0"/>
        <v>Conservador-FOFs</v>
      </c>
      <c r="C6" t="s">
        <v>30</v>
      </c>
      <c r="D6" t="s">
        <v>26</v>
      </c>
      <c r="E6" s="9">
        <v>0.1</v>
      </c>
    </row>
    <row r="7" spans="2:9" x14ac:dyDescent="0.25">
      <c r="B7" t="str">
        <f t="shared" si="0"/>
        <v>Conservador-Desenvolvimento</v>
      </c>
      <c r="C7" t="s">
        <v>30</v>
      </c>
      <c r="D7" t="s">
        <v>27</v>
      </c>
      <c r="E7" s="9">
        <v>0</v>
      </c>
    </row>
    <row r="8" spans="2:9" x14ac:dyDescent="0.25">
      <c r="B8" t="str">
        <f t="shared" si="0"/>
        <v>Conservador-Hotelarias</v>
      </c>
      <c r="C8" t="s">
        <v>30</v>
      </c>
      <c r="D8" t="s">
        <v>28</v>
      </c>
      <c r="E8" s="9">
        <v>0</v>
      </c>
    </row>
    <row r="9" spans="2:9" x14ac:dyDescent="0.25">
      <c r="B9" s="45" t="str">
        <f t="shared" si="0"/>
        <v>Moderado-Papel</v>
      </c>
      <c r="C9" s="45" t="s">
        <v>19</v>
      </c>
      <c r="D9" s="45" t="s">
        <v>23</v>
      </c>
      <c r="E9" s="46">
        <v>0.32</v>
      </c>
    </row>
    <row r="10" spans="2:9" x14ac:dyDescent="0.25">
      <c r="B10" t="str">
        <f t="shared" si="0"/>
        <v>Moderado-Tijolo</v>
      </c>
      <c r="C10" t="s">
        <v>19</v>
      </c>
      <c r="D10" t="s">
        <v>24</v>
      </c>
      <c r="E10" s="9">
        <v>0.35</v>
      </c>
    </row>
    <row r="11" spans="2:9" x14ac:dyDescent="0.25">
      <c r="B11" t="str">
        <f t="shared" si="0"/>
        <v>Moderado-Híbridos</v>
      </c>
      <c r="C11" t="s">
        <v>19</v>
      </c>
      <c r="D11" t="s">
        <v>25</v>
      </c>
      <c r="E11" s="9">
        <v>0.08</v>
      </c>
    </row>
    <row r="12" spans="2:9" x14ac:dyDescent="0.25">
      <c r="B12" t="str">
        <f t="shared" si="0"/>
        <v>Moderado-FOFs</v>
      </c>
      <c r="C12" t="s">
        <v>19</v>
      </c>
      <c r="D12" t="s">
        <v>26</v>
      </c>
      <c r="E12" s="50">
        <v>0.05</v>
      </c>
    </row>
    <row r="13" spans="2:9" x14ac:dyDescent="0.25">
      <c r="B13" t="str">
        <f t="shared" si="0"/>
        <v>Moderado-Desenvolvimento</v>
      </c>
      <c r="C13" t="s">
        <v>19</v>
      </c>
      <c r="D13" t="s">
        <v>27</v>
      </c>
      <c r="E13" s="9">
        <v>0.1</v>
      </c>
    </row>
    <row r="14" spans="2:9" x14ac:dyDescent="0.25">
      <c r="B14" t="str">
        <f t="shared" si="0"/>
        <v>Moderado-Hotelarias</v>
      </c>
      <c r="C14" t="s">
        <v>19</v>
      </c>
      <c r="D14" t="s">
        <v>28</v>
      </c>
      <c r="E14" s="9">
        <v>0.1</v>
      </c>
    </row>
    <row r="15" spans="2:9" x14ac:dyDescent="0.25">
      <c r="B15" s="45" t="str">
        <f t="shared" si="0"/>
        <v>Agressivo-Papel</v>
      </c>
      <c r="C15" s="45" t="s">
        <v>31</v>
      </c>
      <c r="D15" s="45" t="s">
        <v>23</v>
      </c>
      <c r="E15" s="46">
        <v>0.5</v>
      </c>
    </row>
    <row r="16" spans="2:9" x14ac:dyDescent="0.25">
      <c r="B16" t="str">
        <f t="shared" si="0"/>
        <v>Agressivo-Tijolo</v>
      </c>
      <c r="C16" t="s">
        <v>31</v>
      </c>
      <c r="D16" t="s">
        <v>24</v>
      </c>
      <c r="E16" s="9">
        <v>0.1</v>
      </c>
    </row>
    <row r="17" spans="2:5" x14ac:dyDescent="0.25">
      <c r="B17" t="str">
        <f t="shared" si="0"/>
        <v>Agressivo-Híbridos</v>
      </c>
      <c r="C17" t="s">
        <v>31</v>
      </c>
      <c r="D17" t="s">
        <v>25</v>
      </c>
      <c r="E17" s="9">
        <v>0.05</v>
      </c>
    </row>
    <row r="18" spans="2:5" x14ac:dyDescent="0.25">
      <c r="B18" t="str">
        <f t="shared" si="0"/>
        <v>Agressivo-FOFs</v>
      </c>
      <c r="C18" t="s">
        <v>31</v>
      </c>
      <c r="D18" t="s">
        <v>26</v>
      </c>
      <c r="E18" s="9">
        <v>0.05</v>
      </c>
    </row>
    <row r="19" spans="2:5" x14ac:dyDescent="0.25">
      <c r="B19" t="str">
        <f t="shared" si="0"/>
        <v>Agressivo-Desenvolvimento</v>
      </c>
      <c r="C19" t="s">
        <v>31</v>
      </c>
      <c r="D19" t="s">
        <v>27</v>
      </c>
      <c r="E19" s="9">
        <v>0.2</v>
      </c>
    </row>
    <row r="20" spans="2:5" x14ac:dyDescent="0.25">
      <c r="B20" t="str">
        <f t="shared" si="0"/>
        <v>Agressivo-Hotelarias</v>
      </c>
      <c r="C20" t="s">
        <v>31</v>
      </c>
      <c r="D20" t="s">
        <v>28</v>
      </c>
      <c r="E20" s="9">
        <v>0.1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3657488FDE5488CA1A5C97D855225" ma:contentTypeVersion="10" ma:contentTypeDescription="Crie um novo documento." ma:contentTypeScope="" ma:versionID="2a5732d1f8d8cf9f3c3ee7c0892bb9c9">
  <xsd:schema xmlns:xsd="http://www.w3.org/2001/XMLSchema" xmlns:xs="http://www.w3.org/2001/XMLSchema" xmlns:p="http://schemas.microsoft.com/office/2006/metadata/properties" xmlns:ns3="f3ff15ba-2c67-4296-9b04-50069ca4505d" targetNamespace="http://schemas.microsoft.com/office/2006/metadata/properties" ma:root="true" ma:fieldsID="803b8b57dea022b0ed712f02f545c396" ns3:_="">
    <xsd:import namespace="f3ff15ba-2c67-4296-9b04-50069ca450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f15ba-2c67-4296-9b04-50069ca450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3ff15ba-2c67-4296-9b04-50069ca4505d" xsi:nil="true"/>
  </documentManagement>
</p:properties>
</file>

<file path=customXml/itemProps1.xml><?xml version="1.0" encoding="utf-8"?>
<ds:datastoreItem xmlns:ds="http://schemas.openxmlformats.org/officeDocument/2006/customXml" ds:itemID="{76B64AB5-C725-4165-9DA7-953AB3CD49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ff15ba-2c67-4296-9b04-50069ca450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341A2-3605-46E9-91C5-C8B413DAF6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AD9B5E-BAF9-40F0-B325-7D602408B190}">
  <ds:schemaRefs>
    <ds:schemaRef ds:uri="http://schemas.openxmlformats.org/package/2006/metadata/core-properties"/>
    <ds:schemaRef ds:uri="f3ff15ba-2c67-4296-9b04-50069ca4505d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Planilha1</vt:lpstr>
      <vt:lpstr>Planilha2</vt:lpstr>
      <vt:lpstr>Aporte</vt:lpstr>
      <vt:lpstr>patrimonio</vt:lpstr>
      <vt:lpstr>Quantidade_anos</vt:lpstr>
      <vt:lpstr>Rendimento_Carteira</vt:lpstr>
      <vt:lpstr>salaraio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Giovana Veraldi Pinheiro</dc:creator>
  <cp:lastModifiedBy>Giovana Veraldi Pinheiro</cp:lastModifiedBy>
  <dcterms:created xsi:type="dcterms:W3CDTF">2025-05-29T17:25:01Z</dcterms:created>
  <dcterms:modified xsi:type="dcterms:W3CDTF">2025-05-29T20:11:07Z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0x0101009643657488FDE5488CA1A5C97D855225</vt:lpwstr>
  </property>
</Properties>
</file>