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esp\"/>
    </mc:Choice>
  </mc:AlternateContent>
  <bookViews>
    <workbookView xWindow="0" yWindow="0" windowWidth="24000" windowHeight="9135" tabRatio="719" activeTab="2"/>
  </bookViews>
  <sheets>
    <sheet name="FE-Transferências" sheetId="10" r:id="rId1"/>
    <sheet name="Dados" sheetId="12" r:id="rId2"/>
    <sheet name="Emissão Transferências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L11" i="8"/>
  <c r="M11" i="8"/>
  <c r="H11" i="8"/>
  <c r="I11" i="8"/>
  <c r="J11" i="8"/>
  <c r="D11" i="8"/>
  <c r="H8" i="8"/>
  <c r="I8" i="8"/>
  <c r="J8" i="8"/>
  <c r="D8" i="8" l="1"/>
  <c r="C11" i="12"/>
  <c r="C10" i="12"/>
  <c r="C9" i="12"/>
  <c r="C6" i="12"/>
  <c r="C5" i="12"/>
  <c r="C4" i="12"/>
  <c r="K8" i="8" l="1"/>
  <c r="L8" i="8"/>
  <c r="M8" i="8"/>
  <c r="H7" i="8"/>
  <c r="J10" i="8"/>
  <c r="J9" i="8"/>
  <c r="J7" i="8"/>
  <c r="J6" i="8"/>
  <c r="H9" i="8"/>
  <c r="H10" i="8"/>
  <c r="I10" i="8"/>
  <c r="I9" i="8"/>
  <c r="I7" i="8"/>
  <c r="I6" i="8"/>
  <c r="H6" i="8"/>
  <c r="D10" i="8" l="1"/>
  <c r="D9" i="8"/>
  <c r="D7" i="8"/>
  <c r="D6" i="8"/>
  <c r="K9" i="8" l="1"/>
  <c r="L9" i="8"/>
  <c r="M9" i="8"/>
  <c r="K7" i="8" l="1"/>
  <c r="L7" i="8"/>
  <c r="M7" i="8"/>
  <c r="K10" i="8"/>
  <c r="L10" i="8"/>
  <c r="M10" i="8"/>
  <c r="M6" i="8"/>
  <c r="M12" i="8" s="1"/>
  <c r="L6" i="8"/>
  <c r="L12" i="8" s="1"/>
  <c r="K6" i="8"/>
  <c r="K12" i="8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G4" authorId="0" shapeId="0">
      <text>
        <r>
          <rPr>
            <sz val="9"/>
            <color indexed="81"/>
            <rFont val="Segoe UI"/>
            <family val="2"/>
          </rPr>
          <t xml:space="preserve">Fonte:  
NPI (2008) - Emission Estimate Technique Manual for Cement Manufacturing. Table 3 (Enclosure)
 Ofício enviado pela empresa, contém PCA determina eficiência de controle de 80%, a qual encontra-se em ordem de grandeza adequada com o determinado pela referência de processo similar. 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 xml:space="preserve">Resposta ao Ofício enviado pelo IEMA: Pelo layout do processo de produção da argamassa são 8 transferências 
</t>
        </r>
      </text>
    </comment>
    <comment ref="E6" authorId="0" shapeId="0">
      <text>
        <r>
          <rPr>
            <sz val="9"/>
            <color indexed="81"/>
            <rFont val="Segoe UI"/>
            <family val="2"/>
          </rPr>
          <t>Fonte: (USEPA, 2006)
https://www3.epa.gov/ttn/chief/ap42/ch13/final/c13s0204.pdf
Table 13.2.4-1 - Sand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 xml:space="preserve">Resposta ao Ofício enviado pelo IEMA: Pelo layout do processo de produção da argamassa são 8 transferências 
</t>
        </r>
      </text>
    </comment>
    <comment ref="E7" authorId="0" shapeId="0">
      <text>
        <r>
          <rPr>
            <sz val="9"/>
            <color indexed="81"/>
            <rFont val="Segoe UI"/>
            <family val="2"/>
          </rPr>
          <t>Fonte: USEPA (1995) - Section 11.6: "If the facility uses dry process kilns, this moisture is usually reduced to less than 1 percent before or during grinding". Assim, foi considerado valor médio entre 0 e 1%.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Resposta ao Ofício enviado pelo IEMA: Pelo layout do processo de produção da argamassa são 2 transferências 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>Fonte: (USEPA, 2006)
https://www3.epa.gov/ttn/chief/ap42/ch13/final/c13s0204.pdf
Table 13.2.4-1 - Various limestone products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Resposta ao Ofício enviado pelo IEMA: Pelo layout do processo de produção da rejunte são 2 transferências </t>
        </r>
      </text>
    </comment>
    <comment ref="E9" authorId="0" shapeId="0">
      <text>
        <r>
          <rPr>
            <sz val="9"/>
            <color indexed="81"/>
            <rFont val="Segoe UI"/>
            <family val="2"/>
          </rPr>
          <t>Fonte: USEPA (1995) - Section 11.6: "If the facility uses dry process kilns, this moisture is usually reduced to less than 1 percent before or during grinding". Assim, foi considerado valor médio entre 0 e 1%.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>Resposta ao Ofício enviado pelo IEMA: Pelo layout do processo de produção da rejunte são 2 transferências</t>
        </r>
      </text>
    </comment>
    <comment ref="E10" authorId="0" shapeId="0">
      <text>
        <r>
          <rPr>
            <sz val="9"/>
            <color indexed="81"/>
            <rFont val="Segoe UI"/>
            <family val="2"/>
          </rPr>
          <t>Fonte: (USEPA, 2006)
https://www3.epa.gov/ttn/chief/ap42/ch13/final/c13s0204.pdf
Table 13.2.4-1 - Various limestone products</t>
        </r>
      </text>
    </comment>
    <comment ref="E11" authorId="0" shapeId="0">
      <text>
        <r>
          <rPr>
            <sz val="9"/>
            <color indexed="81"/>
            <rFont val="Segoe UI"/>
            <family val="2"/>
          </rPr>
          <t>Fonte: (USEPA, 2006)
https://www3.epa.gov/ttn/chief/ap42/ch13/final/c13s0204.pdf
Table 13.2.4-1 - Various limestone products</t>
        </r>
      </text>
    </comment>
    <comment ref="A14" authorId="0" shapeId="0">
      <text>
        <r>
          <rPr>
            <sz val="9"/>
            <color indexed="81"/>
            <rFont val="Segoe UI"/>
            <family val="2"/>
          </rPr>
          <t>Velocidade média obtida para os dados do ano 2015 da Estação Aeroporto</t>
        </r>
      </text>
    </comment>
  </commentList>
</comments>
</file>

<file path=xl/sharedStrings.xml><?xml version="1.0" encoding="utf-8"?>
<sst xmlns="http://schemas.openxmlformats.org/spreadsheetml/2006/main" count="58" uniqueCount="45">
  <si>
    <t>Fonte Emissora</t>
  </si>
  <si>
    <t>PM</t>
  </si>
  <si>
    <t>Equação Geral: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</si>
  <si>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</si>
  <si>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</si>
  <si>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</si>
  <si>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</si>
  <si>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</si>
  <si>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Velocidade do Vento (m/s)</t>
  </si>
  <si>
    <t>Argamassa</t>
  </si>
  <si>
    <t>Rejunte</t>
  </si>
  <si>
    <t>Matéria-prima</t>
  </si>
  <si>
    <t>Areia</t>
  </si>
  <si>
    <t>Cimento</t>
  </si>
  <si>
    <t>Produção de Argamassa</t>
  </si>
  <si>
    <t>Produção de Rejunte</t>
  </si>
  <si>
    <t>Dolomita</t>
  </si>
  <si>
    <t>Altura da torre de elevação (m)</t>
  </si>
  <si>
    <t>Altura do misturador (m)</t>
  </si>
  <si>
    <t>Enclausuramento</t>
  </si>
  <si>
    <t>TR - Cimento (Argamassa)</t>
  </si>
  <si>
    <t>TR - Areia (Argamassa)</t>
  </si>
  <si>
    <t>TR - Cimento (Rejunte)</t>
  </si>
  <si>
    <t>TR - Dolomita (Rejunte)</t>
  </si>
  <si>
    <t>Quantidade Atual (t/ano)</t>
  </si>
  <si>
    <t>Quantidade Atual (t/h)</t>
  </si>
  <si>
    <t>07:00 às 11:00/12:00 às 17:00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</si>
  <si>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</si>
  <si>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</si>
  <si>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Supercal</t>
  </si>
  <si>
    <t>TR - Dolomita (Argamassa)</t>
  </si>
  <si>
    <t>TR - Supercal (Rejunte)</t>
  </si>
  <si>
    <t>Fonte: (USEPA, 2006) - https://www3.epa.gov/ttn/chief/ap42/ch13/final/c13s0204.pdf</t>
  </si>
  <si>
    <t>Fonte: Informação obtida pelo Ofício enviado para a empresa</t>
  </si>
  <si>
    <t>Funcionamento: Segunda à Sexta</t>
  </si>
  <si>
    <t>Horas trabalhadas por dia:</t>
  </si>
  <si>
    <t>TOTAL</t>
  </si>
  <si>
    <t>Controle</t>
  </si>
  <si>
    <r>
      <t>Latitude [</t>
    </r>
    <r>
      <rPr>
        <b/>
        <sz val="8"/>
        <color theme="0"/>
        <rFont val="Calibri"/>
        <family val="2"/>
      </rPr>
      <t>⁰]</t>
    </r>
  </si>
  <si>
    <t>Longitude [⁰]</t>
  </si>
  <si>
    <t>Movimentação material [t/h]</t>
  </si>
  <si>
    <t>Umidade do Material [%]</t>
  </si>
  <si>
    <t>Eficiência de Controle [%]</t>
  </si>
  <si>
    <t>Fator de Emissão [kg/t]</t>
  </si>
  <si>
    <t>Taxa de Emissão [kg/h]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</si>
</sst>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#,##0.00000"/>
    <numFmt numFmtId="167" formatCode="#,##0.000000"/>
    <numFmt numFmtId="168" formatCode="[&gt;=0.005]\ #,##0.00;[&lt;0.005]&quot;&lt;0,01&quot;"/>
    <numFmt numFmtId="169" formatCode="0.000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</font>
    <font>
      <b/>
      <vertAlign val="subscript"/>
      <sz val="8"/>
      <color theme="0"/>
      <name val="Arial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165" fontId="1" fillId="0" borderId="1" xfId="0" applyNumberFormat="1" applyFont="1" applyFill="1" applyBorder="1" applyAlignment="1">
      <alignment horizontal="right" vertical="center"/>
    </xf>
    <xf numFmtId="0" fontId="11" fillId="0" borderId="0" xfId="0" applyFont="1"/>
    <xf numFmtId="0" fontId="1" fillId="0" borderId="8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19301" y="1262062"/>
              <a:ext cx="240030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𝑈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2,2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1,3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1,4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1262062"/>
              <a:ext cx="240030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(𝑈/2,2)^1,3/</a:t>
              </a:r>
              <a:r>
                <a:rPr lang="pt-BR" sz="1100" b="0" i="0">
                  <a:latin typeface="Cambria Math" panose="02040503050406030204" pitchFamily="18" charset="0"/>
                </a:rPr>
                <a:t> (𝑀/2)^1,4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0" sqref="G20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45" t="s">
        <v>32</v>
      </c>
      <c r="B1" s="46"/>
      <c r="C1" s="46"/>
      <c r="D1" s="46"/>
    </row>
    <row r="2" spans="1:5" x14ac:dyDescent="0.25">
      <c r="A2" s="24"/>
      <c r="B2" s="24" t="s">
        <v>1</v>
      </c>
      <c r="C2" s="24" t="s">
        <v>4</v>
      </c>
      <c r="D2" s="24" t="s">
        <v>5</v>
      </c>
    </row>
    <row r="3" spans="1:5" x14ac:dyDescent="0.25">
      <c r="A3" s="3" t="s">
        <v>6</v>
      </c>
      <c r="B3" s="22">
        <v>0.74</v>
      </c>
      <c r="C3" s="22">
        <v>0.35</v>
      </c>
      <c r="D3" s="22">
        <v>5.2999999999999999E-2</v>
      </c>
    </row>
    <row r="4" spans="1:5" x14ac:dyDescent="0.25">
      <c r="A4" s="26"/>
      <c r="B4" s="26"/>
      <c r="C4" s="26"/>
      <c r="D4" s="26"/>
    </row>
    <row r="5" spans="1:5" x14ac:dyDescent="0.25">
      <c r="A5" s="47" t="s">
        <v>2</v>
      </c>
      <c r="B5" s="27"/>
      <c r="C5" s="28"/>
      <c r="D5" s="28"/>
      <c r="E5" s="6"/>
    </row>
    <row r="6" spans="1:5" x14ac:dyDescent="0.25">
      <c r="A6" s="48"/>
      <c r="B6" s="29"/>
      <c r="C6" s="30"/>
      <c r="D6" s="30"/>
      <c r="E6" s="6"/>
    </row>
    <row r="7" spans="1:5" x14ac:dyDescent="0.25">
      <c r="A7" s="48"/>
      <c r="B7" s="31"/>
      <c r="C7" s="32"/>
      <c r="D7" s="32"/>
      <c r="E7" s="6"/>
    </row>
    <row r="8" spans="1:5" ht="15" customHeight="1" x14ac:dyDescent="0.25">
      <c r="A8" s="48"/>
      <c r="B8" s="50" t="s">
        <v>7</v>
      </c>
      <c r="C8" s="51"/>
      <c r="D8" s="51"/>
      <c r="E8" s="7"/>
    </row>
    <row r="9" spans="1:5" x14ac:dyDescent="0.25">
      <c r="A9" s="48"/>
      <c r="B9" s="52"/>
      <c r="C9" s="53"/>
      <c r="D9" s="53"/>
      <c r="E9" s="7"/>
    </row>
    <row r="10" spans="1:5" ht="17.25" customHeight="1" x14ac:dyDescent="0.25">
      <c r="A10" s="48"/>
      <c r="B10" s="52"/>
      <c r="C10" s="53"/>
      <c r="D10" s="53"/>
      <c r="E10" s="7"/>
    </row>
    <row r="11" spans="1:5" ht="19.5" customHeight="1" x14ac:dyDescent="0.25">
      <c r="A11" s="49"/>
      <c r="B11" s="54"/>
      <c r="C11" s="55"/>
      <c r="D11" s="55"/>
      <c r="E11" s="7"/>
    </row>
  </sheetData>
  <sheetProtection algorithmName="SHA-512" hashValue="d6Fol/quWIi56ouATCYmIHV8wqUJK54QcyXkeN+0kAWYTkaIzgyj4Zd/WxY2s40KQCHLZhKG+RbujiV+HmFJTw==" saltValue="ww0ZMdsQG0PnHiyXvkNABA==" spinCount="100000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30" sqref="A30"/>
    </sheetView>
  </sheetViews>
  <sheetFormatPr defaultRowHeight="15" x14ac:dyDescent="0.25"/>
  <cols>
    <col min="1" max="1" width="32.42578125" bestFit="1" customWidth="1"/>
    <col min="2" max="2" width="21.7109375" customWidth="1"/>
    <col min="3" max="3" width="19.7109375" customWidth="1"/>
    <col min="4" max="4" width="9.140625" customWidth="1"/>
  </cols>
  <sheetData>
    <row r="1" spans="1:3" x14ac:dyDescent="0.25">
      <c r="A1" s="1" t="s">
        <v>33</v>
      </c>
      <c r="B1" s="1"/>
      <c r="C1" s="1"/>
    </row>
    <row r="2" spans="1:3" x14ac:dyDescent="0.25">
      <c r="A2" s="56" t="s">
        <v>14</v>
      </c>
      <c r="B2" s="56"/>
      <c r="C2" s="56"/>
    </row>
    <row r="3" spans="1:3" x14ac:dyDescent="0.25">
      <c r="A3" s="44" t="s">
        <v>11</v>
      </c>
      <c r="B3" s="44" t="s">
        <v>24</v>
      </c>
      <c r="C3" s="44" t="s">
        <v>25</v>
      </c>
    </row>
    <row r="4" spans="1:3" x14ac:dyDescent="0.25">
      <c r="A4" s="10" t="s">
        <v>12</v>
      </c>
      <c r="B4" s="36">
        <v>183.35290000000001</v>
      </c>
      <c r="C4" s="36">
        <f>B4/8760</f>
        <v>2.0930696347031964E-2</v>
      </c>
    </row>
    <row r="5" spans="1:3" x14ac:dyDescent="0.25">
      <c r="A5" s="10" t="s">
        <v>13</v>
      </c>
      <c r="B5" s="36">
        <v>48.7286</v>
      </c>
      <c r="C5" s="36">
        <f>B5/8760</f>
        <v>5.562625570776256E-3</v>
      </c>
    </row>
    <row r="6" spans="1:3" x14ac:dyDescent="0.25">
      <c r="A6" s="21" t="s">
        <v>16</v>
      </c>
      <c r="B6" s="37">
        <v>5.8156999999999996</v>
      </c>
      <c r="C6" s="38">
        <f>B6/8760</f>
        <v>6.638926940639269E-4</v>
      </c>
    </row>
    <row r="7" spans="1:3" x14ac:dyDescent="0.25">
      <c r="A7" s="56" t="s">
        <v>15</v>
      </c>
      <c r="B7" s="56"/>
      <c r="C7" s="56"/>
    </row>
    <row r="8" spans="1:3" x14ac:dyDescent="0.25">
      <c r="A8" s="44" t="s">
        <v>11</v>
      </c>
      <c r="B8" s="44" t="s">
        <v>24</v>
      </c>
      <c r="C8" s="44" t="s">
        <v>25</v>
      </c>
    </row>
    <row r="9" spans="1:3" x14ac:dyDescent="0.25">
      <c r="A9" s="1" t="s">
        <v>13</v>
      </c>
      <c r="B9" s="33">
        <v>36.740699999999997</v>
      </c>
      <c r="C9" s="34">
        <f>B9/8760</f>
        <v>4.194143835616438E-3</v>
      </c>
    </row>
    <row r="10" spans="1:3" x14ac:dyDescent="0.25">
      <c r="A10" s="1" t="s">
        <v>16</v>
      </c>
      <c r="B10" s="33">
        <v>93.654799999999994</v>
      </c>
      <c r="C10" s="33">
        <f>B10/8760</f>
        <v>1.0691187214611871E-2</v>
      </c>
    </row>
    <row r="11" spans="1:3" x14ac:dyDescent="0.25">
      <c r="A11" s="4" t="s">
        <v>29</v>
      </c>
      <c r="B11" s="35">
        <v>7.0240999999999998</v>
      </c>
      <c r="C11" s="34">
        <f>B11/8760</f>
        <v>8.0183789954337893E-4</v>
      </c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2"/>
    </row>
    <row r="25" spans="1:2" x14ac:dyDescent="0.25">
      <c r="A25" s="1"/>
      <c r="B25" s="19"/>
    </row>
    <row r="26" spans="1:2" x14ac:dyDescent="0.25">
      <c r="A26" s="1"/>
      <c r="B26" s="20"/>
    </row>
    <row r="27" spans="1:2" x14ac:dyDescent="0.25">
      <c r="A27" s="1"/>
      <c r="B27" s="2"/>
    </row>
  </sheetData>
  <sheetProtection algorithmName="SHA-512" hashValue="I8UQB8UmE9CasY5lj61S/ht993V7kV9Sc38r8sH1Q3xCkSRsxVSl/XlxzS/Sv0mZN/ZB5gx+3dzV7Cs2LbfHvw==" saltValue="udjieplAKScJ07XGhp8v8Q==" spinCount="100000" sheet="1" objects="1" scenarios="1"/>
  <mergeCells count="2">
    <mergeCell ref="A2:C2"/>
    <mergeCell ref="A7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E17" sqref="E17"/>
    </sheetView>
  </sheetViews>
  <sheetFormatPr defaultRowHeight="15" customHeight="1" x14ac:dyDescent="0.25"/>
  <cols>
    <col min="1" max="1" width="32.42578125" style="1" bestFit="1" customWidth="1"/>
    <col min="2" max="2" width="21.7109375" style="1" customWidth="1"/>
    <col min="3" max="3" width="19.7109375" style="1" customWidth="1"/>
    <col min="4" max="7" width="13.140625" style="1" customWidth="1"/>
    <col min="8" max="13" width="11.5703125" style="1" customWidth="1"/>
    <col min="14" max="16384" width="9.140625" style="1"/>
  </cols>
  <sheetData>
    <row r="1" spans="1:13" ht="15" customHeight="1" x14ac:dyDescent="0.25">
      <c r="A1" s="1" t="s">
        <v>34</v>
      </c>
      <c r="B1" s="1" t="s">
        <v>26</v>
      </c>
    </row>
    <row r="2" spans="1:13" ht="15" customHeight="1" x14ac:dyDescent="0.25">
      <c r="A2" s="1" t="s">
        <v>35</v>
      </c>
      <c r="B2" s="9">
        <v>9</v>
      </c>
    </row>
    <row r="4" spans="1:13" ht="15" customHeight="1" x14ac:dyDescent="0.25">
      <c r="A4" s="59" t="s">
        <v>0</v>
      </c>
      <c r="B4" s="59" t="s">
        <v>38</v>
      </c>
      <c r="C4" s="59" t="s">
        <v>39</v>
      </c>
      <c r="D4" s="61" t="s">
        <v>40</v>
      </c>
      <c r="E4" s="62" t="s">
        <v>41</v>
      </c>
      <c r="F4" s="62" t="s">
        <v>37</v>
      </c>
      <c r="G4" s="62" t="s">
        <v>42</v>
      </c>
      <c r="H4" s="73" t="s">
        <v>43</v>
      </c>
      <c r="I4" s="74"/>
      <c r="J4" s="75"/>
      <c r="K4" s="70" t="s">
        <v>44</v>
      </c>
      <c r="L4" s="71"/>
      <c r="M4" s="72"/>
    </row>
    <row r="5" spans="1:13" ht="15" customHeight="1" x14ac:dyDescent="0.25">
      <c r="A5" s="60"/>
      <c r="B5" s="60"/>
      <c r="C5" s="60"/>
      <c r="D5" s="62"/>
      <c r="E5" s="63"/>
      <c r="F5" s="63"/>
      <c r="G5" s="63"/>
      <c r="H5" s="25" t="s">
        <v>3</v>
      </c>
      <c r="I5" s="25" t="s">
        <v>27</v>
      </c>
      <c r="J5" s="25" t="s">
        <v>28</v>
      </c>
      <c r="K5" s="25" t="s">
        <v>3</v>
      </c>
      <c r="L5" s="25" t="s">
        <v>27</v>
      </c>
      <c r="M5" s="25" t="s">
        <v>28</v>
      </c>
    </row>
    <row r="6" spans="1:13" ht="15" customHeight="1" x14ac:dyDescent="0.25">
      <c r="A6" s="5" t="s">
        <v>21</v>
      </c>
      <c r="B6" s="64">
        <v>-20.319334999999999</v>
      </c>
      <c r="C6" s="67">
        <v>-40.396974999999998</v>
      </c>
      <c r="D6" s="39">
        <f>8*Dados!$C$4</f>
        <v>0.16744557077625571</v>
      </c>
      <c r="E6" s="40">
        <v>7.4</v>
      </c>
      <c r="F6" s="14" t="s">
        <v>19</v>
      </c>
      <c r="G6" s="14">
        <v>80</v>
      </c>
      <c r="H6" s="43">
        <f>'FE-Transferências'!$B$3*0.0016*(($B$14/2.2)^1.3)/(($E6/2)^1.4)</f>
        <v>4.3863978330987145E-4</v>
      </c>
      <c r="I6" s="43">
        <f>'FE-Transferências'!$C$3*0.0016*(($B$14/2.2)^1.3)/(($E6/2)^1.4)</f>
        <v>2.0746476237629049E-4</v>
      </c>
      <c r="J6" s="43">
        <f>'FE-Transferências'!$D$3*0.0016*(($B$14/2.2)^1.3)/(($E6/2)^1.4)</f>
        <v>3.1416092588409709E-5</v>
      </c>
      <c r="K6" s="42">
        <f>D6*H6*(1-G6/100)</f>
        <v>1.4689657776298906E-5</v>
      </c>
      <c r="L6" s="42">
        <f>D6*I6*(1-G6/100)</f>
        <v>6.9478111104116424E-6</v>
      </c>
      <c r="M6" s="42">
        <f>D6*J6*(1-G6/100)</f>
        <v>1.0520971110051919E-6</v>
      </c>
    </row>
    <row r="7" spans="1:13" ht="15" customHeight="1" x14ac:dyDescent="0.25">
      <c r="A7" s="5" t="s">
        <v>20</v>
      </c>
      <c r="B7" s="65"/>
      <c r="C7" s="68"/>
      <c r="D7" s="39">
        <f>8*Dados!$C$5</f>
        <v>4.4501004566210048E-2</v>
      </c>
      <c r="E7" s="40">
        <v>0.5</v>
      </c>
      <c r="F7" s="14" t="s">
        <v>19</v>
      </c>
      <c r="G7" s="14">
        <v>80</v>
      </c>
      <c r="H7" s="43">
        <f>'FE-Transferências'!$B$3*0.0016*(($B$14/2.2)^1.3)/(($E7/2)^1.4)</f>
        <v>1.9075433656296426E-2</v>
      </c>
      <c r="I7" s="43">
        <f>'FE-Transferências'!$C$3*0.0016*(($B$14/2.2)^1.3)/(($E7/2)^1.4)</f>
        <v>9.0221645671672273E-3</v>
      </c>
      <c r="J7" s="43">
        <f>'FE-Transferências'!$D$3*0.0016*(($B$14/2.2)^1.3)/(($E7/2)^1.4)</f>
        <v>1.3662134915996089E-3</v>
      </c>
      <c r="K7" s="42">
        <f>D7*H7*(1-G7/100)</f>
        <v>1.6977519204825677E-4</v>
      </c>
      <c r="L7" s="42">
        <f>D7*I7*(1-G7/100)</f>
        <v>8.0299077320121441E-5</v>
      </c>
      <c r="M7" s="42">
        <f>D7*J7*(1-G7/100)</f>
        <v>1.215957456561839E-5</v>
      </c>
    </row>
    <row r="8" spans="1:13" ht="15" customHeight="1" x14ac:dyDescent="0.25">
      <c r="A8" s="5" t="s">
        <v>30</v>
      </c>
      <c r="B8" s="65"/>
      <c r="C8" s="68"/>
      <c r="D8" s="41">
        <f>2*Dados!C6</f>
        <v>1.3277853881278538E-3</v>
      </c>
      <c r="E8" s="40">
        <v>2.1</v>
      </c>
      <c r="F8" s="14" t="s">
        <v>19</v>
      </c>
      <c r="G8" s="14">
        <v>80</v>
      </c>
      <c r="H8" s="43">
        <f>'FE-Transferências'!$B$3*0.0016*(($B$14/2.2)^1.3)/(($E8/2)^1.4)</f>
        <v>2.5581465075712735E-3</v>
      </c>
      <c r="I8" s="43">
        <f>'FE-Transferências'!$C$3*0.0016*(($B$14/2.2)^1.3)/(($E8/2)^1.4)</f>
        <v>1.209934158986413E-3</v>
      </c>
      <c r="J8" s="43">
        <f>'FE-Transferências'!$D$3*0.0016*(($B$14/2.2)^1.3)/(($E8/2)^1.4)</f>
        <v>1.8321860121794256E-4</v>
      </c>
      <c r="K8" s="42">
        <f>D8*H8*(1-G8/100)</f>
        <v>6.7933391068868721E-7</v>
      </c>
      <c r="L8" s="42">
        <f>D8*I8*(1-G8/100)</f>
        <v>3.2130657937978447E-7</v>
      </c>
      <c r="M8" s="42">
        <f>D8*J8*(1-G8/100)</f>
        <v>4.8654996306081655E-8</v>
      </c>
    </row>
    <row r="9" spans="1:13" ht="15" customHeight="1" x14ac:dyDescent="0.25">
      <c r="A9" s="5" t="s">
        <v>22</v>
      </c>
      <c r="B9" s="65"/>
      <c r="C9" s="68"/>
      <c r="D9" s="39">
        <f>2*Dados!$C$9</f>
        <v>8.3882876712328761E-3</v>
      </c>
      <c r="E9" s="40">
        <v>0.5</v>
      </c>
      <c r="F9" s="14" t="s">
        <v>19</v>
      </c>
      <c r="G9" s="14">
        <v>80</v>
      </c>
      <c r="H9" s="43">
        <f>'FE-Transferências'!$B$3*0.0016*(($B$14/2.2)^1.3)/(($E9/2)^1.4)</f>
        <v>1.9075433656296426E-2</v>
      </c>
      <c r="I9" s="43">
        <f>'FE-Transferências'!$C$3*0.0016*(($B$14/2.2)^1.3)/(($E9/2)^1.4)</f>
        <v>9.0221645671672273E-3</v>
      </c>
      <c r="J9" s="43">
        <f>'FE-Transferências'!$D$3*0.0016*(($B$14/2.2)^1.3)/(($E9/2)^1.4)</f>
        <v>1.3662134915996089E-3</v>
      </c>
      <c r="K9" s="42">
        <f t="shared" ref="K9:K10" si="0">D9*H9*(1-G9/100)</f>
        <v>3.2002044992506387E-5</v>
      </c>
      <c r="L9" s="42">
        <f t="shared" ref="L9:L10" si="1">D9*I9*(1-G9/100)</f>
        <v>1.5136102361320587E-5</v>
      </c>
      <c r="M9" s="42">
        <f t="shared" ref="M9:M10" si="2">D9*J9*(1-G9/100)</f>
        <v>2.2920383575714033E-6</v>
      </c>
    </row>
    <row r="10" spans="1:13" ht="15" customHeight="1" x14ac:dyDescent="0.25">
      <c r="A10" s="5" t="s">
        <v>23</v>
      </c>
      <c r="B10" s="65"/>
      <c r="C10" s="68"/>
      <c r="D10" s="39">
        <f>2*Dados!$C$10</f>
        <v>2.1382374429223742E-2</v>
      </c>
      <c r="E10" s="40">
        <v>2.1</v>
      </c>
      <c r="F10" s="14" t="s">
        <v>19</v>
      </c>
      <c r="G10" s="14">
        <v>80</v>
      </c>
      <c r="H10" s="43">
        <f>'FE-Transferências'!$B$3*0.0016*(($B$14/2.2)^1.3)/(($E10/2)^1.4)</f>
        <v>2.5581465075712735E-3</v>
      </c>
      <c r="I10" s="43">
        <f>'FE-Transferências'!$C$3*0.0016*(($B$14/2.2)^1.3)/(($E10/2)^1.4)</f>
        <v>1.209934158986413E-3</v>
      </c>
      <c r="J10" s="43">
        <f>'FE-Transferências'!$D$3*0.0016*(($B$14/2.2)^1.3)/(($E10/2)^1.4)</f>
        <v>1.8321860121794256E-4</v>
      </c>
      <c r="K10" s="42">
        <f t="shared" si="0"/>
        <v>1.0939849293940001E-5</v>
      </c>
      <c r="L10" s="42">
        <f t="shared" si="1"/>
        <v>5.1742530444310814E-6</v>
      </c>
      <c r="M10" s="42">
        <f t="shared" si="2"/>
        <v>7.8352974672813526E-7</v>
      </c>
    </row>
    <row r="11" spans="1:13" ht="15" customHeight="1" x14ac:dyDescent="0.25">
      <c r="A11" s="5" t="s">
        <v>31</v>
      </c>
      <c r="B11" s="66"/>
      <c r="C11" s="69"/>
      <c r="D11" s="41">
        <f>2*Dados!C11</f>
        <v>1.6036757990867579E-3</v>
      </c>
      <c r="E11" s="40">
        <v>2.1</v>
      </c>
      <c r="F11" s="14" t="s">
        <v>19</v>
      </c>
      <c r="G11" s="14">
        <v>80</v>
      </c>
      <c r="H11" s="43">
        <f>'FE-Transferências'!$B$3*0.0016*(($B$14/2.2)^1.3)/(($E11/2)^1.4)</f>
        <v>2.5581465075712735E-3</v>
      </c>
      <c r="I11" s="43">
        <f>'FE-Transferências'!$C$3*0.0016*(($B$14/2.2)^1.3)/(($E11/2)^1.4)</f>
        <v>1.209934158986413E-3</v>
      </c>
      <c r="J11" s="43">
        <f>'FE-Transferências'!$D$3*0.0016*(($B$14/2.2)^1.3)/(($E11/2)^1.4)</f>
        <v>1.8321860121794256E-4</v>
      </c>
      <c r="K11" s="42">
        <f t="shared" ref="K11" si="3">D11*H11*(1-G11/100)</f>
        <v>8.2048752894207205E-7</v>
      </c>
      <c r="L11" s="42">
        <f t="shared" ref="L11" si="4">D11*I11*(1-G11/100)</f>
        <v>3.8806842585097997E-7</v>
      </c>
      <c r="M11" s="42">
        <f t="shared" ref="M11" si="5">D11*J11*(1-G11/100)</f>
        <v>5.87646473431484E-8</v>
      </c>
    </row>
    <row r="12" spans="1:13" ht="15" customHeight="1" x14ac:dyDescent="0.25">
      <c r="A12" s="58" t="s">
        <v>36</v>
      </c>
      <c r="B12" s="58"/>
      <c r="C12" s="58"/>
      <c r="D12" s="58"/>
      <c r="E12" s="58"/>
      <c r="F12" s="58"/>
      <c r="G12" s="58"/>
      <c r="H12" s="58"/>
      <c r="I12" s="58"/>
      <c r="J12" s="58"/>
      <c r="K12" s="23">
        <f>SUM(K6:K11)</f>
        <v>2.2890656555063285E-4</v>
      </c>
      <c r="L12" s="23">
        <f t="shared" ref="L12:M12" si="6">SUM(L6:L11)</f>
        <v>1.0826661884151552E-4</v>
      </c>
      <c r="M12" s="23">
        <f t="shared" si="6"/>
        <v>1.6394659424572353E-5</v>
      </c>
    </row>
    <row r="13" spans="1:13" ht="15" customHeight="1" x14ac:dyDescent="0.25">
      <c r="G13" s="8"/>
    </row>
    <row r="14" spans="1:13" ht="15" customHeight="1" x14ac:dyDescent="0.25">
      <c r="A14" s="16" t="s">
        <v>8</v>
      </c>
      <c r="B14" s="15">
        <v>4.1937865160171146</v>
      </c>
      <c r="E14" s="2"/>
    </row>
    <row r="15" spans="1:13" ht="15" customHeight="1" x14ac:dyDescent="0.25">
      <c r="E15" s="17"/>
    </row>
    <row r="16" spans="1:13" ht="15" customHeight="1" x14ac:dyDescent="0.25">
      <c r="A16" s="57"/>
      <c r="B16" s="57"/>
      <c r="D16" s="4"/>
      <c r="E16" s="4"/>
      <c r="F16" s="4"/>
      <c r="G16" s="4"/>
      <c r="H16" s="4"/>
      <c r="I16" s="2"/>
    </row>
    <row r="17" spans="1:9" ht="15" customHeight="1" x14ac:dyDescent="0.25">
      <c r="E17" s="4"/>
      <c r="F17" s="4"/>
      <c r="G17" s="4"/>
      <c r="H17" s="4"/>
      <c r="I17" s="2"/>
    </row>
    <row r="18" spans="1:9" ht="15" customHeight="1" x14ac:dyDescent="0.25">
      <c r="E18" s="13"/>
      <c r="F18" s="13"/>
      <c r="G18" s="13"/>
      <c r="H18" s="13"/>
      <c r="I18" s="2"/>
    </row>
    <row r="19" spans="1:9" ht="15" customHeight="1" x14ac:dyDescent="0.25">
      <c r="E19" s="4"/>
      <c r="F19" s="4"/>
      <c r="G19" s="4"/>
      <c r="H19" s="4"/>
      <c r="I19" s="2"/>
    </row>
    <row r="20" spans="1:9" ht="15" customHeight="1" x14ac:dyDescent="0.25">
      <c r="E20" s="4"/>
      <c r="F20" s="4"/>
      <c r="G20" s="4"/>
      <c r="H20" s="4"/>
      <c r="I20" s="2"/>
    </row>
    <row r="21" spans="1:9" ht="15" customHeight="1" x14ac:dyDescent="0.25">
      <c r="E21" s="2"/>
      <c r="F21" s="2"/>
      <c r="G21" s="2"/>
      <c r="H21" s="2"/>
      <c r="I21" s="2"/>
    </row>
    <row r="22" spans="1:9" ht="15" customHeight="1" x14ac:dyDescent="0.25">
      <c r="E22" s="12"/>
      <c r="F22" s="12"/>
      <c r="G22" s="12"/>
      <c r="H22" s="12"/>
      <c r="I22" s="11"/>
    </row>
    <row r="23" spans="1:9" ht="15" customHeight="1" x14ac:dyDescent="0.25">
      <c r="E23" s="13"/>
      <c r="F23" s="13"/>
      <c r="G23" s="13"/>
      <c r="H23" s="13"/>
      <c r="I23" s="2"/>
    </row>
    <row r="24" spans="1:9" ht="15" customHeight="1" x14ac:dyDescent="0.25">
      <c r="E24" s="2"/>
      <c r="F24" s="2"/>
      <c r="G24" s="2"/>
      <c r="H24" s="2"/>
      <c r="I24" s="2"/>
    </row>
    <row r="25" spans="1:9" ht="15" customHeight="1" x14ac:dyDescent="0.25">
      <c r="D25" s="2"/>
      <c r="E25" s="2"/>
      <c r="F25" s="2"/>
      <c r="G25" s="2"/>
      <c r="H25" s="2"/>
      <c r="I25" s="2"/>
    </row>
    <row r="26" spans="1:9" ht="15" customHeight="1" x14ac:dyDescent="0.25">
      <c r="D26" s="13"/>
      <c r="E26" s="13"/>
      <c r="F26" s="13"/>
      <c r="G26" s="13"/>
      <c r="H26" s="13"/>
    </row>
    <row r="27" spans="1:9" ht="15" customHeight="1" x14ac:dyDescent="0.25">
      <c r="F27" s="2"/>
      <c r="G27" s="2"/>
      <c r="H27" s="2"/>
    </row>
    <row r="28" spans="1:9" ht="15" customHeight="1" x14ac:dyDescent="0.25">
      <c r="A28"/>
      <c r="F28" s="2"/>
      <c r="G28" s="2"/>
      <c r="H28" s="2"/>
    </row>
    <row r="29" spans="1:9" ht="15" customHeight="1" x14ac:dyDescent="0.2">
      <c r="A29" s="18"/>
    </row>
    <row r="37" spans="1:2" ht="15" customHeight="1" x14ac:dyDescent="0.25">
      <c r="A37" s="1" t="s">
        <v>17</v>
      </c>
      <c r="B37" s="1">
        <v>8</v>
      </c>
    </row>
    <row r="38" spans="1:2" ht="15" customHeight="1" x14ac:dyDescent="0.25">
      <c r="A38" s="1" t="s">
        <v>18</v>
      </c>
    </row>
    <row r="39" spans="1:2" ht="15" customHeight="1" x14ac:dyDescent="0.25">
      <c r="A39" s="1" t="s">
        <v>9</v>
      </c>
      <c r="B39" s="1">
        <v>5.5</v>
      </c>
    </row>
    <row r="40" spans="1:2" ht="15" customHeight="1" x14ac:dyDescent="0.25">
      <c r="A40" s="1" t="s">
        <v>10</v>
      </c>
      <c r="B40" s="1">
        <v>5.3</v>
      </c>
    </row>
  </sheetData>
  <sheetProtection algorithmName="SHA-512" hashValue="KAu8G5IZts9J5oTXzlNgpiGHvX3ZzCCnZ1EsEzQZaHfsAdUd/WJZz3feks2wCVCHhwnLYDXRQfdIm74sLyjzdA==" saltValue="uhPHZf9ZxaB1Scf3qsBJow==" spinCount="100000" sheet="1" objects="1" scenarios="1"/>
  <mergeCells count="13">
    <mergeCell ref="K4:M4"/>
    <mergeCell ref="H4:J4"/>
    <mergeCell ref="G4:G5"/>
    <mergeCell ref="F4:F5"/>
    <mergeCell ref="B4:B5"/>
    <mergeCell ref="C4:C5"/>
    <mergeCell ref="A16:B16"/>
    <mergeCell ref="A12:J12"/>
    <mergeCell ref="A4:A5"/>
    <mergeCell ref="D4:D5"/>
    <mergeCell ref="E4:E5"/>
    <mergeCell ref="B6:B11"/>
    <mergeCell ref="C6:C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FE-Transferências</vt:lpstr>
      <vt:lpstr>Dados</vt:lpstr>
      <vt:lpstr>Emissão Transferências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2019-06-06T19:18:48Z</dcterms:modified>
</cp:coreProperties>
</file>