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PVV\"/>
    </mc:Choice>
  </mc:AlternateContent>
  <bookViews>
    <workbookView xWindow="0" yWindow="0" windowWidth="24000" windowHeight="9735" tabRatio="575" activeTab="5"/>
  </bookViews>
  <sheets>
    <sheet name="FE-Equipamentos" sheetId="4" r:id="rId1"/>
    <sheet name="Emissão Navios" sheetId="1" r:id="rId2"/>
    <sheet name="Emissão Máq e Equip" sheetId="2" r:id="rId3"/>
    <sheet name="Emissão Vias" sheetId="6" r:id="rId4"/>
    <sheet name="Tanque" sheetId="8" r:id="rId5"/>
    <sheet name="Resumo" sheetId="7" r:id="rId6"/>
  </sheets>
  <externalReferences>
    <externalReference r:id="rId7"/>
  </externalReferences>
  <definedNames>
    <definedName name="Atividade_Espacial">[1]Parâmetros!$D$24:$D$29</definedName>
    <definedName name="Atividade_Especif_Fonte">[1]Parâmetros!$D$13:$D$18</definedName>
    <definedName name="Atividade_Medição">[1]Parâmetros!$D$3:$D$7</definedName>
    <definedName name="Atividade_Temporal">[1]Parâmetros!$D$33:$D$39</definedName>
    <definedName name="Fator_Espacial">[1]Parâmetros!$A$24:$A$29</definedName>
    <definedName name="Fator_Especif_Fonte">[1]Parâmetros!$A$13:$A$20</definedName>
    <definedName name="Fator_Medição">[1]Parâmetros!$A$3:$A$9</definedName>
    <definedName name="Fator_Temporal">[1]Parâmetros!$A$33:$A$39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Z13" i="8" l="1"/>
  <c r="AB12" i="8"/>
  <c r="AA12" i="8"/>
  <c r="W12" i="8"/>
  <c r="X12" i="8" s="1"/>
  <c r="Y12" i="8" s="1"/>
  <c r="V12" i="8"/>
  <c r="T12" i="8"/>
  <c r="S12" i="8"/>
  <c r="Q12" i="8"/>
  <c r="P12" i="8"/>
  <c r="O12" i="8"/>
  <c r="M12" i="8"/>
  <c r="K12" i="8"/>
  <c r="AA11" i="8"/>
  <c r="AB11" i="8" s="1"/>
  <c r="V11" i="8"/>
  <c r="T11" i="8"/>
  <c r="S11" i="8"/>
  <c r="M11" i="8"/>
  <c r="I11" i="8"/>
  <c r="AA10" i="8"/>
  <c r="AB10" i="8" s="1"/>
  <c r="AB13" i="8" s="1"/>
  <c r="W10" i="8"/>
  <c r="X10" i="8" s="1"/>
  <c r="Y10" i="8" s="1"/>
  <c r="V10" i="8"/>
  <c r="T10" i="8"/>
  <c r="S10" i="8"/>
  <c r="M10" i="8"/>
  <c r="I10" i="8"/>
  <c r="B1" i="8"/>
  <c r="W11" i="8" s="1"/>
  <c r="X11" i="8" s="1"/>
  <c r="Y11" i="8" s="1"/>
  <c r="AA13" i="8" l="1"/>
  <c r="B2" i="8"/>
  <c r="C5" i="7" l="1"/>
  <c r="D5" i="7"/>
  <c r="E5" i="7"/>
  <c r="G5" i="7"/>
  <c r="H5" i="7"/>
  <c r="B5" i="7"/>
  <c r="C3" i="7"/>
  <c r="D3" i="7"/>
  <c r="E3" i="7"/>
  <c r="F3" i="7"/>
  <c r="G3" i="7"/>
  <c r="H3" i="7"/>
  <c r="B3" i="7"/>
  <c r="O4" i="6"/>
  <c r="C4" i="6" l="1"/>
  <c r="G4" i="2"/>
  <c r="F4" i="2"/>
  <c r="H4" i="2"/>
  <c r="I4" i="2"/>
  <c r="E4" i="2"/>
  <c r="D4" i="2" l="1"/>
  <c r="C4" i="2"/>
  <c r="C3" i="2"/>
  <c r="G3" i="2"/>
  <c r="F3" i="2"/>
  <c r="H3" i="2"/>
  <c r="I3" i="2"/>
  <c r="E3" i="2"/>
  <c r="D3" i="2" l="1"/>
  <c r="P4" i="2"/>
  <c r="M4" i="2"/>
  <c r="O4" i="2"/>
  <c r="J4" i="2"/>
  <c r="N4" i="2"/>
  <c r="L4" i="2" l="1"/>
  <c r="K4" i="2"/>
  <c r="C3" i="1"/>
  <c r="B31" i="6" l="1"/>
  <c r="H4" i="6" s="1"/>
  <c r="K4" i="6" s="1"/>
  <c r="Q4" i="6" l="1"/>
  <c r="Q5" i="6" s="1"/>
  <c r="I4" i="6"/>
  <c r="L4" i="6" s="1"/>
  <c r="J4" i="6"/>
  <c r="M4" i="6" s="1"/>
  <c r="N4" i="6"/>
  <c r="P4" i="6"/>
  <c r="L5" i="6" l="1"/>
  <c r="M5" i="6"/>
  <c r="N5" i="6"/>
  <c r="K5" i="6"/>
  <c r="O5" i="6"/>
  <c r="F5" i="7" s="1"/>
  <c r="P5" i="6"/>
  <c r="N3" i="2" l="1"/>
  <c r="M3" i="2"/>
  <c r="O3" i="2"/>
  <c r="O5" i="2" s="1"/>
  <c r="G4" i="7" s="1"/>
  <c r="P3" i="2"/>
  <c r="P5" i="2" s="1"/>
  <c r="H4" i="7" s="1"/>
  <c r="J3" i="2"/>
  <c r="M5" i="2" l="1"/>
  <c r="E4" i="7" s="1"/>
  <c r="N5" i="2"/>
  <c r="F4" i="7" s="1"/>
  <c r="L3" i="2"/>
  <c r="L5" i="2" s="1"/>
  <c r="D4" i="7" s="1"/>
  <c r="J5" i="2"/>
  <c r="B4" i="7" s="1"/>
  <c r="K3" i="2"/>
  <c r="K5" i="2" s="1"/>
  <c r="C4" i="7" s="1"/>
  <c r="G3" i="1" l="1"/>
  <c r="F3" i="1" l="1"/>
  <c r="E28" i="1"/>
  <c r="D28" i="1"/>
  <c r="E27" i="1"/>
  <c r="D27" i="1"/>
  <c r="E23" i="1"/>
  <c r="D23" i="1"/>
  <c r="E22" i="1"/>
  <c r="D22" i="1"/>
  <c r="B10" i="1"/>
  <c r="D10" i="1" s="1"/>
  <c r="K3" i="1" l="1"/>
  <c r="H3" i="1"/>
  <c r="M3" i="1"/>
  <c r="I3" i="1"/>
  <c r="I4" i="1" s="1"/>
  <c r="L3" i="1"/>
  <c r="J3" i="1"/>
  <c r="N3" i="1"/>
  <c r="H10" i="1"/>
  <c r="E10" i="1"/>
  <c r="E11" i="1" s="1"/>
  <c r="J10" i="1"/>
  <c r="J11" i="1" s="1"/>
  <c r="F10" i="1"/>
  <c r="I10" i="1"/>
  <c r="G10" i="1"/>
  <c r="K10" i="1"/>
  <c r="K11" i="1" s="1"/>
  <c r="M4" i="1" l="1"/>
  <c r="F7" i="7" s="1"/>
  <c r="N4" i="1"/>
  <c r="H7" i="7" s="1"/>
  <c r="J4" i="1"/>
  <c r="K4" i="1"/>
  <c r="L4" i="1"/>
  <c r="H4" i="1"/>
  <c r="H11" i="1"/>
  <c r="I11" i="1"/>
  <c r="G11" i="1"/>
  <c r="F11" i="1"/>
  <c r="C7" i="7" s="1"/>
  <c r="D7" i="7" l="1"/>
  <c r="G7" i="7"/>
  <c r="E7" i="7"/>
</calcChain>
</file>

<file path=xl/comments1.xml><?xml version="1.0" encoding="utf-8"?>
<comments xmlns="http://schemas.openxmlformats.org/spreadsheetml/2006/main">
  <authors>
    <author>Julius Mergulhão</author>
    <author>Vanessa Brusco Filete</author>
    <author>Autor</author>
  </authors>
  <commentList>
    <comment ref="C1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Por ausência de informações, foi arbitrada uma potência média dos navios de 10.000HP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A3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A maioria das embarcações são da classe "supply vessel"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Nas informações enviadas o tempo médio de manobra é 14,5 minutos, destoando dos outros portos. Assim, foi considerado um tempo de manobra de 1h para as embarcações</t>
        </r>
      </text>
    </comment>
    <comment ref="C8" authorId="2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Densidade do Óleo diesel marítimo
d = 0,88 kg/L
Fonte: FISPQ nº BR0059_P (Óleo Diesel Marítmo)
Referência: http://grupofanal.com.br/wp-content/uploads/2018/07/MARITIMO.pdf</t>
        </r>
      </text>
    </comment>
    <comment ref="D8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Consumo de combustível por manobra = 330 L (informação TVV)
Nº de rebocadores por manobra = 2 (informação TVV)
Densidade do ODM de 0,88 kg/L
</t>
        </r>
      </text>
    </comment>
    <comment ref="K9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B14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Entec UK Limited (2002). ‘Quantification of emissions from ships associated with ship movements between ports in the European Community’. Final report July 2002.</t>
        </r>
      </text>
    </comment>
    <comment ref="C15" authorId="2" shapeId="0">
      <text>
        <r>
          <rPr>
            <sz val="9"/>
            <color indexed="81"/>
            <rFont val="Segoe UI"/>
            <family val="2"/>
          </rPr>
          <t xml:space="preserve">Percentual do tempo em que toda a Main Engine funciona durante cada operação
</t>
        </r>
      </text>
    </comment>
    <comment ref="C20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Entec UK Limited (2002). ‘Quantification of emissions from ships associated with ship movements between ports in the European Community’. Final report July 2002.</t>
        </r>
      </text>
    </comment>
    <comment ref="C25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Entec UK Limited (2002). ‘Quantification of emissions from ships associated with ship movements between ports in the European Community’. Final report July 2002.</t>
        </r>
      </text>
    </comment>
  </commentList>
</comments>
</file>

<file path=xl/comments2.xml><?xml version="1.0" encoding="utf-8"?>
<comments xmlns="http://schemas.openxmlformats.org/spreadsheetml/2006/main">
  <authors>
    <author>Julius Mergulhão</author>
    <author>Andrielly Moutinho Knupp</author>
  </authors>
  <commentList>
    <comment ref="E1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 AQMD (2016) - http://www.aqmd.gov/home/regulations/ceqa/air-quality-analysis-handbook/off-road-mobile-source-emission-factors</t>
        </r>
      </text>
    </comment>
    <comment ref="G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K2" authorId="1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L2" authorId="1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N2" authorId="1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P2" authorId="1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3.xml><?xml version="1.0" encoding="utf-8"?>
<comments xmlns="http://schemas.openxmlformats.org/spreadsheetml/2006/main">
  <authors>
    <author>Julius Mergulhão</author>
    <author>Tatiane Jardim Morais</author>
    <author>Autor</author>
  </authors>
  <commentList>
    <comment ref="C2" authorId="0" shapeId="0">
      <text>
        <r>
          <rPr>
            <b/>
            <sz val="9"/>
            <color indexed="81"/>
            <rFont val="Segoe UI"/>
            <family val="2"/>
          </rPr>
          <t>Observações:</t>
        </r>
        <r>
          <rPr>
            <sz val="9"/>
            <color indexed="81"/>
            <rFont val="Segoe UI"/>
            <family val="2"/>
          </rPr>
          <t xml:space="preserve">
Tráfego médio de carretas por dia = 60 (informação do CPVV)
Comprimento médio da via dentro do CPVV = 500 m (arbitrado)</t>
        </r>
      </text>
    </comment>
    <comment ref="D2" authorId="0" shapeId="0">
      <text>
        <r>
          <rPr>
            <b/>
            <sz val="9"/>
            <color indexed="81"/>
            <rFont val="Segoe UI"/>
            <family val="2"/>
          </rPr>
          <t>Consideração:</t>
        </r>
        <r>
          <rPr>
            <sz val="9"/>
            <color indexed="81"/>
            <rFont val="Segoe UI"/>
            <family val="2"/>
          </rPr>
          <t xml:space="preserve">
Utilizada mesma distribuição do PEIÚ
</t>
        </r>
      </text>
    </comment>
    <comment ref="E4" authorId="1" shapeId="0">
      <text>
        <r>
          <rPr>
            <sz val="9"/>
            <color indexed="81"/>
            <rFont val="Segoe UI"/>
            <family val="2"/>
          </rPr>
          <t>Por falta de informação utilizou o valor de silt de 9,7 %, o que caracteriza uma via suja.</t>
        </r>
      </text>
    </comment>
    <comment ref="G4" authorId="0" shapeId="0">
      <text>
        <r>
          <rPr>
            <b/>
            <sz val="9"/>
            <color indexed="81"/>
            <rFont val="Segoe UI"/>
            <family val="2"/>
          </rPr>
          <t>Referência:</t>
        </r>
        <r>
          <rPr>
            <sz val="9"/>
            <color indexed="81"/>
            <rFont val="Segoe UI"/>
            <family val="2"/>
          </rPr>
          <t xml:space="preserve">
WRAP (2006)</t>
        </r>
      </text>
    </comment>
    <comment ref="C1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1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1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X8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  <comment ref="N12" authorId="0" shapeId="0">
      <text>
        <r>
          <rPr>
            <sz val="9"/>
            <color indexed="81"/>
            <rFont val="Segoe UI"/>
            <family val="2"/>
          </rPr>
          <t xml:space="preserve">Por falta de informação foi usado o valor de altura máxima do líquido retornado pelo Tanks
</t>
        </r>
      </text>
    </comment>
    <comment ref="P12" authorId="0" shapeId="0">
      <text>
        <r>
          <rPr>
            <sz val="9"/>
            <color indexed="81"/>
            <rFont val="Segoe UI"/>
            <family val="2"/>
          </rPr>
          <t xml:space="preserve">Valor da altura máxima do líquido (ft) x 0,55 (conforme dados de tanques similares)
</t>
        </r>
      </text>
    </comment>
  </commentList>
</comments>
</file>

<file path=xl/sharedStrings.xml><?xml version="1.0" encoding="utf-8"?>
<sst xmlns="http://schemas.openxmlformats.org/spreadsheetml/2006/main" count="369" uniqueCount="231">
  <si>
    <t>Tipo de Navio</t>
  </si>
  <si>
    <t>Nº Navios</t>
  </si>
  <si>
    <t>Potência [kW]</t>
  </si>
  <si>
    <t>Tempo Médio [h]</t>
  </si>
  <si>
    <t>Energia Utilizada [kWh/ano]</t>
  </si>
  <si>
    <t>Taxa de Emissão [kg/h]</t>
  </si>
  <si>
    <t>Residência</t>
  </si>
  <si>
    <t>Manobra</t>
  </si>
  <si>
    <t>Espera no porto</t>
  </si>
  <si>
    <t>PM</t>
  </si>
  <si>
    <t>CO</t>
  </si>
  <si>
    <t>HCT</t>
  </si>
  <si>
    <t>Tipo de Combustível</t>
  </si>
  <si>
    <t>Consumo de Combustível [t/ano]</t>
  </si>
  <si>
    <t>ODM</t>
  </si>
  <si>
    <t>Operação</t>
  </si>
  <si>
    <t>% da potência do navio utilizada</t>
  </si>
  <si>
    <t>Main Engine</t>
  </si>
  <si>
    <t xml:space="preserve">Tempo </t>
  </si>
  <si>
    <t>Auxiliary Engine</t>
  </si>
  <si>
    <t>Fator de Emissão [g/kWh]</t>
  </si>
  <si>
    <t>B21 - Offshore supply</t>
  </si>
  <si>
    <t xml:space="preserve">Fator de Emissão [kg/t] </t>
  </si>
  <si>
    <t>B32 - Towing/Pushing</t>
  </si>
  <si>
    <t>Rebocadores</t>
  </si>
  <si>
    <t>Nº Navios manobrados</t>
  </si>
  <si>
    <t>Equipamento</t>
  </si>
  <si>
    <t>Marca</t>
  </si>
  <si>
    <t>Potência [hp]</t>
  </si>
  <si>
    <t>Quantidade</t>
  </si>
  <si>
    <t>Horas trabalhadas</t>
  </si>
  <si>
    <t>Fator de Emissão [kg/h]</t>
  </si>
  <si>
    <t>Equipment</t>
  </si>
  <si>
    <t>MaxHP</t>
  </si>
  <si>
    <t>SOX</t>
  </si>
  <si>
    <t>NOX</t>
  </si>
  <si>
    <t>ROG</t>
  </si>
  <si>
    <t>CO2</t>
  </si>
  <si>
    <t>CH4</t>
  </si>
  <si>
    <t>Aerial Lifts</t>
  </si>
  <si>
    <t>Aerial Lifts Composite</t>
  </si>
  <si>
    <t>Air Compressors</t>
  </si>
  <si>
    <t>Air Compressors Composite</t>
  </si>
  <si>
    <t>Bore/Drill Rigs</t>
  </si>
  <si>
    <t>Bore/Drill Rigs Composite</t>
  </si>
  <si>
    <t>Cement and Mortar Mixers</t>
  </si>
  <si>
    <t>Cement and Mortar Mixers Composite</t>
  </si>
  <si>
    <t>Concrete/Industrial Saws</t>
  </si>
  <si>
    <t>Concrete/Industrial Saws Composite</t>
  </si>
  <si>
    <t>Cranes</t>
  </si>
  <si>
    <t>Cranes Composite</t>
  </si>
  <si>
    <t>Crawler Tractors</t>
  </si>
  <si>
    <t>Crawler Tractors Composite</t>
  </si>
  <si>
    <t>Crushing/Proc. Equipment</t>
  </si>
  <si>
    <t>Crushing/Proc. Equipment Composite</t>
  </si>
  <si>
    <t>Dumpers/Tenders</t>
  </si>
  <si>
    <t>Dumpers/Tenders Composite</t>
  </si>
  <si>
    <t>Excavators</t>
  </si>
  <si>
    <t>Excavators Composite</t>
  </si>
  <si>
    <t>Forklifts</t>
  </si>
  <si>
    <t>Forklifts Composite</t>
  </si>
  <si>
    <t>Generator Sets</t>
  </si>
  <si>
    <t>Generator Sets Composite</t>
  </si>
  <si>
    <t>Graders</t>
  </si>
  <si>
    <t>Graders Composite</t>
  </si>
  <si>
    <t>Off-Highway Tractors</t>
  </si>
  <si>
    <t>Off-Highway Tractors Composite</t>
  </si>
  <si>
    <t>Off-Highway Trucks</t>
  </si>
  <si>
    <t>Off-Highway Trucks Composite</t>
  </si>
  <si>
    <t>Other Construction Equipment</t>
  </si>
  <si>
    <t>Other Construction Equipment Composite</t>
  </si>
  <si>
    <t>Other General Industrial Equipmen</t>
  </si>
  <si>
    <t>Other General Industrial Equipmen Composite</t>
  </si>
  <si>
    <t>Other Material Handling Equipment</t>
  </si>
  <si>
    <t>Other Material Handling Equipment Composite</t>
  </si>
  <si>
    <t>Pavers</t>
  </si>
  <si>
    <t>Pavers Composite</t>
  </si>
  <si>
    <t>Paving Equipment</t>
  </si>
  <si>
    <t>Paving Equipment Composite</t>
  </si>
  <si>
    <t>Plate Compactors</t>
  </si>
  <si>
    <t>Plate Compactors Composite</t>
  </si>
  <si>
    <t>Pressure Washers</t>
  </si>
  <si>
    <t>Pressure Washers Composite</t>
  </si>
  <si>
    <t>Pumps</t>
  </si>
  <si>
    <t>Pumps Composite</t>
  </si>
  <si>
    <t>Rollers</t>
  </si>
  <si>
    <t>Rollers Composite</t>
  </si>
  <si>
    <t>Rough Terrain Forklifts</t>
  </si>
  <si>
    <t>Rough Terrain Forklifts Composite</t>
  </si>
  <si>
    <t>Rubber Tired Dozers</t>
  </si>
  <si>
    <t>Rubber Tired Dozers Composite</t>
  </si>
  <si>
    <t>Rubber Tired Loaders</t>
  </si>
  <si>
    <t>Rubber Tired Loaders Composite</t>
  </si>
  <si>
    <t>Scrapers</t>
  </si>
  <si>
    <t>Scrapers Composite</t>
  </si>
  <si>
    <t>Signal Boards</t>
  </si>
  <si>
    <t>Signal Boards Composite</t>
  </si>
  <si>
    <t>Skid Steer Loaders</t>
  </si>
  <si>
    <t>Skid Steer Loaders Composite</t>
  </si>
  <si>
    <t>Surfacing Equipment</t>
  </si>
  <si>
    <t>Surfacing Equipment Composite</t>
  </si>
  <si>
    <t>Sweepers/Scrubbers</t>
  </si>
  <si>
    <t>Sweepers/Scrubbers Composite</t>
  </si>
  <si>
    <t>Tractors/Loaders/Backhoes</t>
  </si>
  <si>
    <t>Tractors/Loaders/Backhoes Composite</t>
  </si>
  <si>
    <t>Trenchers</t>
  </si>
  <si>
    <t>Trenchers Composite</t>
  </si>
  <si>
    <t>Welders</t>
  </si>
  <si>
    <t>Welders Composite</t>
  </si>
  <si>
    <t>Equação Geral:</t>
  </si>
  <si>
    <t>Onde:
E - emissão (lb/dia)
n - número de equipamentos de cada categoria
H - número de horas diárias de operação do equipamento
EF - fator de emissão (lb/h)</t>
  </si>
  <si>
    <t>Consideração:</t>
  </si>
  <si>
    <t>Como não foi informado o ano dos equipamentos, foi considerado, de forma conservadora, os fatores de 2007.</t>
  </si>
  <si>
    <t>Tipo</t>
  </si>
  <si>
    <t>DMT [km/h]</t>
  </si>
  <si>
    <t>Vias pavimentadas</t>
  </si>
  <si>
    <t>Fonte</t>
  </si>
  <si>
    <t>W [t]</t>
  </si>
  <si>
    <t>Teor de silt [g/m²]</t>
  </si>
  <si>
    <t>Controle Ambiental</t>
  </si>
  <si>
    <t>Taxa de Emissão Total [kg/h]</t>
  </si>
  <si>
    <t>Eficiência</t>
  </si>
  <si>
    <t>Vias - Veículos Pesados</t>
  </si>
  <si>
    <t>Classe de Veículo</t>
  </si>
  <si>
    <t>Fator de emissão médio da frota veicular da RGV [g/km]</t>
  </si>
  <si>
    <t>Escapamento</t>
  </si>
  <si>
    <t>Evaporativa</t>
  </si>
  <si>
    <t>Desgaste Pneus e Freio</t>
  </si>
  <si>
    <t>Desgaste da Pista</t>
  </si>
  <si>
    <t>Veículos Pesados</t>
  </si>
  <si>
    <t>-</t>
  </si>
  <si>
    <t>Fonte: Estação INMET - ES_A612_Vitoria</t>
  </si>
  <si>
    <t>Ano 2015</t>
  </si>
  <si>
    <t xml:space="preserve">Mês </t>
  </si>
  <si>
    <t>Precipitação Acumulada (mm)</t>
  </si>
  <si>
    <t>Número de Horas com Precipitação &gt; 0,254 mm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</si>
  <si>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</si>
  <si>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</si>
  <si>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</si>
  <si>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</si>
  <si>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</si>
  <si>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</si>
  <si>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</si>
  <si>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</si>
  <si>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</si>
  <si>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</si>
  <si>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</si>
  <si>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</si>
  <si>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</si>
  <si>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Comprimento da Via</t>
  </si>
  <si>
    <t>Offshore supply</t>
  </si>
  <si>
    <t>HELI</t>
  </si>
  <si>
    <t>BAOLI</t>
  </si>
  <si>
    <t>LIFT</t>
  </si>
  <si>
    <t>MADAL</t>
  </si>
  <si>
    <t>AMERICAN</t>
  </si>
  <si>
    <t>LIMA</t>
  </si>
  <si>
    <t>ZOOMLION</t>
  </si>
  <si>
    <t>LINK BELT</t>
  </si>
  <si>
    <t>LORAIN</t>
  </si>
  <si>
    <t>Guindaste</t>
  </si>
  <si>
    <t>Empilhadeira</t>
  </si>
  <si>
    <t>Fonte Emissora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</si>
  <si>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</si>
  <si>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</si>
  <si>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</si>
  <si>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</si>
  <si>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Equipamentos</t>
  </si>
  <si>
    <t>Vias de Tráfego</t>
  </si>
  <si>
    <t xml:space="preserve"> </t>
  </si>
  <si>
    <t>Navios</t>
  </si>
  <si>
    <t>Tanque</t>
  </si>
  <si>
    <t>TOTAL</t>
  </si>
  <si>
    <t>Fonte: AQMD (2016) - http://www.aqmd.gov/home/regulations/ceqa/air-quality-analysis-handbook/off-road-mobile-source-emission-factors</t>
  </si>
  <si>
    <t>VOC</t>
  </si>
  <si>
    <t>Fator de Emissão - Ressuspensão [g/km]</t>
  </si>
  <si>
    <r>
      <t>PM</t>
    </r>
    <r>
      <rPr>
        <vertAlign val="subscript"/>
        <sz val="8"/>
        <rFont val="Arial"/>
        <family val="2"/>
      </rPr>
      <t>10</t>
    </r>
  </si>
  <si>
    <r>
      <t>PM</t>
    </r>
    <r>
      <rPr>
        <vertAlign val="subscript"/>
        <sz val="8"/>
        <rFont val="Arial"/>
        <family val="2"/>
      </rPr>
      <t>2.5</t>
    </r>
  </si>
  <si>
    <r>
      <t>NO</t>
    </r>
    <r>
      <rPr>
        <vertAlign val="subscript"/>
        <sz val="8"/>
        <rFont val="Arial"/>
        <family val="2"/>
      </rPr>
      <t>X</t>
    </r>
  </si>
  <si>
    <r>
      <t>SO</t>
    </r>
    <r>
      <rPr>
        <vertAlign val="subscript"/>
        <sz val="8"/>
        <rFont val="Arial"/>
        <family val="2"/>
      </rPr>
      <t>2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</si>
  <si>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</si>
  <si>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</si>
  <si>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</si>
  <si>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</si>
  <si>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 xml:space="preserve">Densidade Óleo Diesel (kg/L): </t>
  </si>
  <si>
    <t xml:space="preserve">Densidade Óleo Diesel (lb/gal): </t>
  </si>
  <si>
    <t>Conversão kg/L para lb/gal:</t>
  </si>
  <si>
    <t>Conversão metro para pés:</t>
  </si>
  <si>
    <t>Conversão metro cúbico para pés cúbicos:</t>
  </si>
  <si>
    <t>Conversão metro cúbico para galão:</t>
  </si>
  <si>
    <t>Identificação do Tanque</t>
  </si>
  <si>
    <t>Tipo de Tanque (Teto fixo ou flutuante)</t>
  </si>
  <si>
    <t>Combustivel Utilizado</t>
  </si>
  <si>
    <t>Combustivel Utilizado no Tanks</t>
  </si>
  <si>
    <t>Cor da Pintura de Tanque</t>
  </si>
  <si>
    <t>Coordenadas (°)</t>
  </si>
  <si>
    <t>Comprimento (m)</t>
  </si>
  <si>
    <t>Comprimento (ft)</t>
  </si>
  <si>
    <t>Altura (m)</t>
  </si>
  <si>
    <t>Altura (ft)</t>
  </si>
  <si>
    <t>Diâmetro (m)</t>
  </si>
  <si>
    <t>Diâmetro (ft)</t>
  </si>
  <si>
    <t>Altura Máxima do Produto (m)</t>
  </si>
  <si>
    <t>Altura Máxima do Produto (ft)</t>
  </si>
  <si>
    <t>Altura Média do Liquido (m)</t>
  </si>
  <si>
    <t>Altura Média do Liquido (ft)</t>
  </si>
  <si>
    <t>Volume Total (m³)</t>
  </si>
  <si>
    <t>Volume Total (ft³)</t>
  </si>
  <si>
    <t>Volume Total (gal)</t>
  </si>
  <si>
    <t>Volume Ùtil (m³)</t>
  </si>
  <si>
    <t>Volume Ùtil (gal)</t>
  </si>
  <si>
    <t>Volume Armazenado (t/ano)</t>
  </si>
  <si>
    <t>Volume Armazenado (bbl/ano)</t>
  </si>
  <si>
    <t>Disturbios por ano</t>
  </si>
  <si>
    <t>Taxa de Emissão (lb/ano)</t>
  </si>
  <si>
    <t>Taxa de Emissão (kg/h)</t>
  </si>
  <si>
    <t>Taxa de Emissão (t/ano)</t>
  </si>
  <si>
    <t>Latitude</t>
  </si>
  <si>
    <t>Longitude</t>
  </si>
  <si>
    <t>TQ-01</t>
  </si>
  <si>
    <t>Teto Fixo (Cone)</t>
  </si>
  <si>
    <t>Diesel Maritimo</t>
  </si>
  <si>
    <t>Distillate fuel oil no. 2 (diesel)</t>
  </si>
  <si>
    <t>Cinza</t>
  </si>
  <si>
    <t>20°19'29.2"S</t>
  </si>
  <si>
    <t>40°19'23.1"W</t>
  </si>
  <si>
    <t>TQ-02</t>
  </si>
  <si>
    <t>40°19'23.4"W</t>
  </si>
  <si>
    <t>TQ-03</t>
  </si>
  <si>
    <t>20°19'29.8"S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</si>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</sst>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0.00000"/>
    <numFmt numFmtId="167" formatCode="0.0"/>
    <numFmt numFmtId="168" formatCode="[&gt;=0.005]\ #,##0.00;[&lt;0.005]&quot;&lt;0,01&quot;"/>
    <numFmt numFmtId="169" formatCode="[&gt;=0.005]\ #,##0.0000;[&lt;0.005]&quot;&lt;0,01&quot;"/>
  </numFmts>
  <fonts count="2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FFFFFF"/>
      <name val="Arial"/>
      <family val="2"/>
    </font>
    <font>
      <vertAlign val="subscript"/>
      <sz val="8"/>
      <name val="Arial"/>
      <family val="2"/>
    </font>
    <font>
      <vertAlign val="subscript"/>
      <sz val="8"/>
      <color theme="1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rgb="FFBFBFBF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 tint="-0.24994659260841701"/>
      </bottom>
      <diagonal/>
    </border>
    <border>
      <left style="thin">
        <color theme="0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10" fillId="0" borderId="0"/>
  </cellStyleXfs>
  <cellXfs count="142">
    <xf numFmtId="0" fontId="0" fillId="0" borderId="0" xfId="0"/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2" applyFont="1"/>
    <xf numFmtId="0" fontId="9" fillId="3" borderId="13" xfId="0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0" fontId="11" fillId="0" borderId="14" xfId="2" applyFont="1" applyBorder="1"/>
    <xf numFmtId="0" fontId="11" fillId="0" borderId="15" xfId="2" applyFont="1" applyBorder="1" applyAlignment="1">
      <alignment horizontal="center"/>
    </xf>
    <xf numFmtId="165" fontId="11" fillId="0" borderId="15" xfId="2" applyNumberFormat="1" applyFont="1" applyBorder="1" applyAlignment="1">
      <alignment horizontal="center"/>
    </xf>
    <xf numFmtId="165" fontId="11" fillId="0" borderId="16" xfId="2" applyNumberFormat="1" applyFont="1" applyBorder="1" applyAlignment="1">
      <alignment horizontal="center"/>
    </xf>
    <xf numFmtId="0" fontId="11" fillId="0" borderId="17" xfId="2" applyFont="1" applyBorder="1"/>
    <xf numFmtId="0" fontId="11" fillId="0" borderId="18" xfId="2" applyFont="1" applyBorder="1" applyAlignment="1">
      <alignment horizontal="center"/>
    </xf>
    <xf numFmtId="165" fontId="11" fillId="0" borderId="18" xfId="2" applyNumberFormat="1" applyFont="1" applyBorder="1" applyAlignment="1">
      <alignment horizontal="center"/>
    </xf>
    <xf numFmtId="165" fontId="11" fillId="0" borderId="19" xfId="2" applyNumberFormat="1" applyFont="1" applyBorder="1" applyAlignment="1">
      <alignment horizontal="center"/>
    </xf>
    <xf numFmtId="0" fontId="11" fillId="0" borderId="20" xfId="2" applyFont="1" applyBorder="1"/>
    <xf numFmtId="0" fontId="11" fillId="0" borderId="21" xfId="2" applyFont="1" applyBorder="1" applyAlignment="1">
      <alignment horizontal="center"/>
    </xf>
    <xf numFmtId="165" fontId="11" fillId="0" borderId="21" xfId="2" applyNumberFormat="1" applyFont="1" applyBorder="1" applyAlignment="1">
      <alignment horizontal="center"/>
    </xf>
    <xf numFmtId="165" fontId="11" fillId="0" borderId="22" xfId="2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0" fillId="0" borderId="0" xfId="2"/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Font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" fontId="0" fillId="0" borderId="0" xfId="0" applyNumberFormat="1"/>
    <xf numFmtId="0" fontId="1" fillId="0" borderId="0" xfId="0" applyFont="1" applyFill="1" applyBorder="1" applyAlignment="1">
      <alignment vertical="center"/>
    </xf>
    <xf numFmtId="0" fontId="2" fillId="2" borderId="28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vertical="center"/>
    </xf>
    <xf numFmtId="0" fontId="11" fillId="0" borderId="26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vertical="center" wrapText="1"/>
    </xf>
    <xf numFmtId="0" fontId="11" fillId="0" borderId="26" xfId="0" applyFont="1" applyFill="1" applyBorder="1" applyAlignment="1">
      <alignment horizontal="center" vertical="center"/>
    </xf>
    <xf numFmtId="49" fontId="11" fillId="0" borderId="26" xfId="0" applyNumberFormat="1" applyFont="1" applyFill="1" applyBorder="1" applyAlignment="1">
      <alignment horizontal="center" vertical="center"/>
    </xf>
    <xf numFmtId="0" fontId="11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4" fontId="11" fillId="0" borderId="26" xfId="1" applyNumberFormat="1" applyFont="1" applyFill="1" applyBorder="1" applyAlignment="1">
      <alignment horizontal="center" vertical="center"/>
    </xf>
    <xf numFmtId="2" fontId="11" fillId="0" borderId="26" xfId="1" applyNumberFormat="1" applyFont="1" applyFill="1" applyBorder="1" applyAlignment="1">
      <alignment horizontal="center" vertical="center"/>
    </xf>
    <xf numFmtId="4" fontId="9" fillId="0" borderId="26" xfId="1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4" fontId="9" fillId="3" borderId="35" xfId="0" applyNumberFormat="1" applyFont="1" applyFill="1" applyBorder="1" applyAlignment="1">
      <alignment horizontal="center" vertical="center"/>
    </xf>
    <xf numFmtId="166" fontId="9" fillId="3" borderId="35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166" fontId="9" fillId="0" borderId="36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6" fontId="9" fillId="0" borderId="26" xfId="1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/>
    </xf>
    <xf numFmtId="0" fontId="14" fillId="2" borderId="24" xfId="0" applyNumberFormat="1" applyFont="1" applyFill="1" applyBorder="1" applyAlignment="1" applyProtection="1">
      <alignment horizontal="center" vertical="center" wrapText="1"/>
    </xf>
    <xf numFmtId="0" fontId="14" fillId="2" borderId="25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252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781300" y="362283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781300" y="3622833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-aaq\epa\Clientes\PRJ1301096-Estudo%20QAr%20RGV\02-Invent&#225;rio\Memorial%20de%20C&#225;lculo\Coqueria%20Heat%20Recovery_OK\DARS_Coqueria%20Heat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CH Principal"/>
      <sheetName val="CH Secundária"/>
      <sheetName val="Carregamento"/>
      <sheetName val="Desenfornamento"/>
      <sheetName val="Quenching"/>
      <sheetName val="Transferências"/>
      <sheetName val="Maq e Equip1"/>
      <sheetName val="Maq e Equip2"/>
      <sheetName val="Vias-Pav"/>
      <sheetName val="Vias-N Pav"/>
      <sheetName val="Vias-Escap"/>
      <sheetName val="Vias-Desg"/>
      <sheetName val="Vias-Evap"/>
      <sheetName val="Pilhas"/>
    </sheetNames>
    <sheetDataSet>
      <sheetData sheetId="0">
        <row r="3">
          <cell r="A3" t="str">
            <v>Medição contínua ou próxima de contínua do poluente considerado para todos os locais relevantes. Dados obtidos &gt; 90%</v>
          </cell>
          <cell r="D3" t="str">
            <v>Medição contínua diretamente da atividade</v>
          </cell>
        </row>
        <row r="4">
          <cell r="A4" t="str">
            <v>Medição intermitente do poluente considerado (Amostra representativa para variação de carga)</v>
          </cell>
          <cell r="D4" t="str">
            <v>Medição intermitente diretamente da atividade</v>
          </cell>
        </row>
        <row r="5">
          <cell r="A5" t="str">
            <v>Medição intermitente do poluente considerado (Pequena amostra, carregamento típico) / Fator derivado da taxa do poluente medido</v>
          </cell>
          <cell r="D5" t="str">
            <v>Taxa de atividade derivada de uma diferente medição associada com a atividade original; amostras com cobertura representativa de dados</v>
          </cell>
        </row>
        <row r="6">
          <cell r="A6" t="str">
            <v>Fator baseado no perfil de especiação a partir da medição de outro poluente</v>
          </cell>
          <cell r="D6" t="str">
            <v>Taxa de atividade derivada de princípios físicos ou de engenharia (especificação das dimensões, etc.)</v>
          </cell>
        </row>
        <row r="7">
          <cell r="A7" t="str">
            <v>Fator derivado de escala de bancada em laboratório, dados de estudos pilotos, representativos do processo. 
Ou Baseado no balanço de massa, toda/maior parte contabilizados no fim do processo.</v>
          </cell>
          <cell r="D7" t="str">
            <v>Estimativa da atividade baseada no julgamento do especialista</v>
          </cell>
        </row>
        <row r="8">
          <cell r="A8" t="str">
            <v>Fator derivado de balanço de massa grosseiros, princípios conhecidos, etc.</v>
          </cell>
        </row>
        <row r="9">
          <cell r="A9" t="str">
            <v>Fator de emissão baseado no julgamento do especialista</v>
          </cell>
        </row>
        <row r="13">
          <cell r="A13" t="str">
            <v>Fator desenvolvido especificamente para a categoria da fonte ou fonte pretendida</v>
          </cell>
          <cell r="D13" t="str">
            <v>Os dados da atividade representam exatamente o processo de emissão</v>
          </cell>
        </row>
        <row r="14">
          <cell r="A14" t="str">
            <v>Fator desenvolvido para um subconjunto ou superconjunto da categoria da fonte pretendida. Variabilidade esperada é BAIXA (&lt;10%)</v>
          </cell>
          <cell r="D14" t="str">
            <v>Atividade muito próxima com a emissão da atividade correlacionada</v>
          </cell>
        </row>
        <row r="15">
          <cell r="A15" t="str">
            <v>Fator desenvolvido para uma categoria similar com variabilidade BAIXA (&lt;10%) e correlacionado com a categoria alvo</v>
          </cell>
          <cell r="D15" t="str">
            <v>Dados da atividade para um processo similar que é altamente correlacionado com a categoria ou processo</v>
          </cell>
        </row>
        <row r="16">
          <cell r="A16" t="str">
            <v xml:space="preserve">Fator é para uma categoria de fonte similar, subconjunto ou superconjunto. Variabilidade esperada de BAIXA a MODERADA (10% - 100%) </v>
          </cell>
          <cell r="D16" t="str">
            <v>Dados da atividade com baixa correlação à categoria ou processo</v>
          </cell>
        </row>
        <row r="17">
          <cell r="A17" t="str">
            <v xml:space="preserve">Fator é para uma categoria de fonte similar, subconjunto ou superconjunto. Variabilidade esperada de MODERADA a ELEVADA (100% - 1000%) </v>
          </cell>
          <cell r="D17" t="str">
            <v>Dados da atividade representa uma tipologia da fonte com informação limitada</v>
          </cell>
        </row>
        <row r="18">
          <cell r="A18" t="str">
            <v xml:space="preserve">Fator é para uma categoria de fonte similar, subconjunto ou superconjunto. Variabilidade esperada de ELEVADA (&gt;1000%) </v>
          </cell>
          <cell r="D18" t="str">
            <v>Dados da atividade para uma tipologia da fonte e aplicado através do julgamento do especialista</v>
          </cell>
        </row>
        <row r="19">
          <cell r="A19" t="str">
            <v>Fator desenvolvido para uma categoria substituta com informação limitada</v>
          </cell>
        </row>
        <row r="20">
          <cell r="A20" t="str">
            <v>Fator desenvolvido para uma categoria substituta e aplicado conforme julgamento do especialista</v>
          </cell>
        </row>
        <row r="24">
          <cell r="A24" t="str">
            <v xml:space="preserve">Fator desenvolvido e específico para uma fonte com determinada escala espacial </v>
          </cell>
          <cell r="D24" t="str">
            <v>Dado da atividade desenvolvido e específico para a região geográfica do inventário</v>
          </cell>
        </row>
        <row r="25">
          <cell r="A25" t="str">
            <v>Fator desenvolvido para uma região maior ou menor do que a aplicada, ou uma região diferente com tamanho similar - Fator com variabilidade espacial esperada BAIXA (&lt;10%)</v>
          </cell>
          <cell r="D25" t="str">
            <v>Dados da atividade dimensionados para uma região maior ou menor do que a de aplicação ou para uma região diferente com tamanho similar. Fatores dimensionados da atividade bem correlacionados para atividade, a variabilidade espacial esperada é BAIXA (&lt;10%)</v>
          </cell>
        </row>
        <row r="26">
          <cell r="A26" t="str">
            <v>Fator com variabilidade espacial esperada BAIXA a MODERADA (10% - 100%)</v>
          </cell>
          <cell r="D26" t="str">
            <v>O fator de variabilidade da escala espacial da atividade esperado é BAIXO a MODERADO (10% - 100%)</v>
          </cell>
        </row>
        <row r="27">
          <cell r="A27" t="str">
            <v>Fator com variabilidade espacial esperada MODERADA a ELEVADA (100% - 1000%)</v>
          </cell>
          <cell r="D27" t="str">
            <v>O fator de variabilidade da escala espacial da atividade esperado é de MODERADO a ELEVADO (100% - 1000%)</v>
          </cell>
        </row>
        <row r="28">
          <cell r="A28" t="str">
            <v>Fator com variabilidade espacial esperada ELEVADA (&gt;1000%)</v>
          </cell>
          <cell r="D28" t="str">
            <v>O fator de variabilidade da escala espacial da atividade esperado é ELEVADO (&gt;1000%)</v>
          </cell>
        </row>
        <row r="29">
          <cell r="A29" t="str">
            <v>Fator desenvolvido para uma escala espacial desconhecida, ou a variabilidade espacial é desconhecida</v>
          </cell>
          <cell r="D29" t="str">
            <v>A escala de variabilidade espacial da atividade é desconhecida</v>
          </cell>
        </row>
        <row r="33">
          <cell r="A33" t="str">
            <v>Fator desenvolvido e aplicado para uma mesma escala temporal</v>
          </cell>
          <cell r="D33" t="str">
            <v>Dado da atividade específico para a escala temporal representada no inventário</v>
          </cell>
        </row>
        <row r="34">
          <cell r="A34" t="str">
            <v>Fator derivado de uma média de repetidos períodos de medição com mesma escala temporal</v>
          </cell>
          <cell r="D34" t="str">
            <v>Dado da atividade representativo da mesma escala temporal, mas baseado numa média de vários períodos repetidos (Ex: média de 3 períodos da primavera mais recentes)</v>
          </cell>
        </row>
        <row r="35">
          <cell r="A35" t="str">
            <v>Fator derivado para um  longo/curto período de tempo, ou para um diferente ano ou estação - Variabilidade temporal esperada é BAIXA (&lt;10%)</v>
          </cell>
          <cell r="D35" t="str">
            <v>Dado da atividade representativo de um longo/curto período ou um diferente ano ou estação - Variabilidade temporal esperada é BAIXA (&lt;10%)</v>
          </cell>
        </row>
        <row r="36">
          <cell r="A36" t="str">
            <v>Variabilidade temporal esperada é de BAIXA a MODERADA (10% - 100%)</v>
          </cell>
          <cell r="D36" t="str">
            <v>Variabilidade temporal esperada é de BAIXA a MODERADA (10% - 100%)</v>
          </cell>
        </row>
        <row r="37">
          <cell r="A37" t="str">
            <v>Variabilidade temporal esperada é de MODERADA a ELEVADA (100% - 1000%)</v>
          </cell>
          <cell r="D37" t="str">
            <v>Variabilidade temporal esperada é de MODERADA a ELEVADA (100% - 1000%)</v>
          </cell>
        </row>
        <row r="38">
          <cell r="A38" t="str">
            <v>Variabilidade temporal esperada é ELEVADA (&gt;1000%)</v>
          </cell>
          <cell r="D38" t="str">
            <v>Variabilidade temporal esperada é ELEVADA (&gt;1000%)</v>
          </cell>
        </row>
        <row r="39">
          <cell r="A39" t="str">
            <v>Fator temporal difícil de basear devido à falta de dados para determinação de uma escala temporal</v>
          </cell>
          <cell r="D39" t="str">
            <v>Atividade para um período diferente; dificuldade ou impossibilidade de avaliar a variabilidade temporal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1"/>
  <sheetViews>
    <sheetView workbookViewId="0">
      <selection activeCell="K24" sqref="K24"/>
    </sheetView>
  </sheetViews>
  <sheetFormatPr defaultRowHeight="12.75" x14ac:dyDescent="0.2"/>
  <cols>
    <col min="1" max="1" width="32.5703125" style="28" bestFit="1" customWidth="1"/>
    <col min="2" max="3" width="9.140625" style="28"/>
    <col min="4" max="246" width="9.140625" style="12"/>
    <col min="247" max="247" width="21.140625" style="12" customWidth="1"/>
    <col min="248" max="256" width="9.140625" style="12"/>
    <col min="257" max="257" width="32.5703125" style="12" bestFit="1" customWidth="1"/>
    <col min="258" max="502" width="9.140625" style="12"/>
    <col min="503" max="503" width="21.140625" style="12" customWidth="1"/>
    <col min="504" max="512" width="9.140625" style="12"/>
    <col min="513" max="513" width="32.5703125" style="12" bestFit="1" customWidth="1"/>
    <col min="514" max="758" width="9.140625" style="12"/>
    <col min="759" max="759" width="21.140625" style="12" customWidth="1"/>
    <col min="760" max="768" width="9.140625" style="12"/>
    <col min="769" max="769" width="32.5703125" style="12" bestFit="1" customWidth="1"/>
    <col min="770" max="1014" width="9.140625" style="12"/>
    <col min="1015" max="1015" width="21.140625" style="12" customWidth="1"/>
    <col min="1016" max="1024" width="9.140625" style="12"/>
    <col min="1025" max="1025" width="32.5703125" style="12" bestFit="1" customWidth="1"/>
    <col min="1026" max="1270" width="9.140625" style="12"/>
    <col min="1271" max="1271" width="21.140625" style="12" customWidth="1"/>
    <col min="1272" max="1280" width="9.140625" style="12"/>
    <col min="1281" max="1281" width="32.5703125" style="12" bestFit="1" customWidth="1"/>
    <col min="1282" max="1526" width="9.140625" style="12"/>
    <col min="1527" max="1527" width="21.140625" style="12" customWidth="1"/>
    <col min="1528" max="1536" width="9.140625" style="12"/>
    <col min="1537" max="1537" width="32.5703125" style="12" bestFit="1" customWidth="1"/>
    <col min="1538" max="1782" width="9.140625" style="12"/>
    <col min="1783" max="1783" width="21.140625" style="12" customWidth="1"/>
    <col min="1784" max="1792" width="9.140625" style="12"/>
    <col min="1793" max="1793" width="32.5703125" style="12" bestFit="1" customWidth="1"/>
    <col min="1794" max="2038" width="9.140625" style="12"/>
    <col min="2039" max="2039" width="21.140625" style="12" customWidth="1"/>
    <col min="2040" max="2048" width="9.140625" style="12"/>
    <col min="2049" max="2049" width="32.5703125" style="12" bestFit="1" customWidth="1"/>
    <col min="2050" max="2294" width="9.140625" style="12"/>
    <col min="2295" max="2295" width="21.140625" style="12" customWidth="1"/>
    <col min="2296" max="2304" width="9.140625" style="12"/>
    <col min="2305" max="2305" width="32.5703125" style="12" bestFit="1" customWidth="1"/>
    <col min="2306" max="2550" width="9.140625" style="12"/>
    <col min="2551" max="2551" width="21.140625" style="12" customWidth="1"/>
    <col min="2552" max="2560" width="9.140625" style="12"/>
    <col min="2561" max="2561" width="32.5703125" style="12" bestFit="1" customWidth="1"/>
    <col min="2562" max="2806" width="9.140625" style="12"/>
    <col min="2807" max="2807" width="21.140625" style="12" customWidth="1"/>
    <col min="2808" max="2816" width="9.140625" style="12"/>
    <col min="2817" max="2817" width="32.5703125" style="12" bestFit="1" customWidth="1"/>
    <col min="2818" max="3062" width="9.140625" style="12"/>
    <col min="3063" max="3063" width="21.140625" style="12" customWidth="1"/>
    <col min="3064" max="3072" width="9.140625" style="12"/>
    <col min="3073" max="3073" width="32.5703125" style="12" bestFit="1" customWidth="1"/>
    <col min="3074" max="3318" width="9.140625" style="12"/>
    <col min="3319" max="3319" width="21.140625" style="12" customWidth="1"/>
    <col min="3320" max="3328" width="9.140625" style="12"/>
    <col min="3329" max="3329" width="32.5703125" style="12" bestFit="1" customWidth="1"/>
    <col min="3330" max="3574" width="9.140625" style="12"/>
    <col min="3575" max="3575" width="21.140625" style="12" customWidth="1"/>
    <col min="3576" max="3584" width="9.140625" style="12"/>
    <col min="3585" max="3585" width="32.5703125" style="12" bestFit="1" customWidth="1"/>
    <col min="3586" max="3830" width="9.140625" style="12"/>
    <col min="3831" max="3831" width="21.140625" style="12" customWidth="1"/>
    <col min="3832" max="3840" width="9.140625" style="12"/>
    <col min="3841" max="3841" width="32.5703125" style="12" bestFit="1" customWidth="1"/>
    <col min="3842" max="4086" width="9.140625" style="12"/>
    <col min="4087" max="4087" width="21.140625" style="12" customWidth="1"/>
    <col min="4088" max="4096" width="9.140625" style="12"/>
    <col min="4097" max="4097" width="32.5703125" style="12" bestFit="1" customWidth="1"/>
    <col min="4098" max="4342" width="9.140625" style="12"/>
    <col min="4343" max="4343" width="21.140625" style="12" customWidth="1"/>
    <col min="4344" max="4352" width="9.140625" style="12"/>
    <col min="4353" max="4353" width="32.5703125" style="12" bestFit="1" customWidth="1"/>
    <col min="4354" max="4598" width="9.140625" style="12"/>
    <col min="4599" max="4599" width="21.140625" style="12" customWidth="1"/>
    <col min="4600" max="4608" width="9.140625" style="12"/>
    <col min="4609" max="4609" width="32.5703125" style="12" bestFit="1" customWidth="1"/>
    <col min="4610" max="4854" width="9.140625" style="12"/>
    <col min="4855" max="4855" width="21.140625" style="12" customWidth="1"/>
    <col min="4856" max="4864" width="9.140625" style="12"/>
    <col min="4865" max="4865" width="32.5703125" style="12" bestFit="1" customWidth="1"/>
    <col min="4866" max="5110" width="9.140625" style="12"/>
    <col min="5111" max="5111" width="21.140625" style="12" customWidth="1"/>
    <col min="5112" max="5120" width="9.140625" style="12"/>
    <col min="5121" max="5121" width="32.5703125" style="12" bestFit="1" customWidth="1"/>
    <col min="5122" max="5366" width="9.140625" style="12"/>
    <col min="5367" max="5367" width="21.140625" style="12" customWidth="1"/>
    <col min="5368" max="5376" width="9.140625" style="12"/>
    <col min="5377" max="5377" width="32.5703125" style="12" bestFit="1" customWidth="1"/>
    <col min="5378" max="5622" width="9.140625" style="12"/>
    <col min="5623" max="5623" width="21.140625" style="12" customWidth="1"/>
    <col min="5624" max="5632" width="9.140625" style="12"/>
    <col min="5633" max="5633" width="32.5703125" style="12" bestFit="1" customWidth="1"/>
    <col min="5634" max="5878" width="9.140625" style="12"/>
    <col min="5879" max="5879" width="21.140625" style="12" customWidth="1"/>
    <col min="5880" max="5888" width="9.140625" style="12"/>
    <col min="5889" max="5889" width="32.5703125" style="12" bestFit="1" customWidth="1"/>
    <col min="5890" max="6134" width="9.140625" style="12"/>
    <col min="6135" max="6135" width="21.140625" style="12" customWidth="1"/>
    <col min="6136" max="6144" width="9.140625" style="12"/>
    <col min="6145" max="6145" width="32.5703125" style="12" bestFit="1" customWidth="1"/>
    <col min="6146" max="6390" width="9.140625" style="12"/>
    <col min="6391" max="6391" width="21.140625" style="12" customWidth="1"/>
    <col min="6392" max="6400" width="9.140625" style="12"/>
    <col min="6401" max="6401" width="32.5703125" style="12" bestFit="1" customWidth="1"/>
    <col min="6402" max="6646" width="9.140625" style="12"/>
    <col min="6647" max="6647" width="21.140625" style="12" customWidth="1"/>
    <col min="6648" max="6656" width="9.140625" style="12"/>
    <col min="6657" max="6657" width="32.5703125" style="12" bestFit="1" customWidth="1"/>
    <col min="6658" max="6902" width="9.140625" style="12"/>
    <col min="6903" max="6903" width="21.140625" style="12" customWidth="1"/>
    <col min="6904" max="6912" width="9.140625" style="12"/>
    <col min="6913" max="6913" width="32.5703125" style="12" bestFit="1" customWidth="1"/>
    <col min="6914" max="7158" width="9.140625" style="12"/>
    <col min="7159" max="7159" width="21.140625" style="12" customWidth="1"/>
    <col min="7160" max="7168" width="9.140625" style="12"/>
    <col min="7169" max="7169" width="32.5703125" style="12" bestFit="1" customWidth="1"/>
    <col min="7170" max="7414" width="9.140625" style="12"/>
    <col min="7415" max="7415" width="21.140625" style="12" customWidth="1"/>
    <col min="7416" max="7424" width="9.140625" style="12"/>
    <col min="7425" max="7425" width="32.5703125" style="12" bestFit="1" customWidth="1"/>
    <col min="7426" max="7670" width="9.140625" style="12"/>
    <col min="7671" max="7671" width="21.140625" style="12" customWidth="1"/>
    <col min="7672" max="7680" width="9.140625" style="12"/>
    <col min="7681" max="7681" width="32.5703125" style="12" bestFit="1" customWidth="1"/>
    <col min="7682" max="7926" width="9.140625" style="12"/>
    <col min="7927" max="7927" width="21.140625" style="12" customWidth="1"/>
    <col min="7928" max="7936" width="9.140625" style="12"/>
    <col min="7937" max="7937" width="32.5703125" style="12" bestFit="1" customWidth="1"/>
    <col min="7938" max="8182" width="9.140625" style="12"/>
    <col min="8183" max="8183" width="21.140625" style="12" customWidth="1"/>
    <col min="8184" max="8192" width="9.140625" style="12"/>
    <col min="8193" max="8193" width="32.5703125" style="12" bestFit="1" customWidth="1"/>
    <col min="8194" max="8438" width="9.140625" style="12"/>
    <col min="8439" max="8439" width="21.140625" style="12" customWidth="1"/>
    <col min="8440" max="8448" width="9.140625" style="12"/>
    <col min="8449" max="8449" width="32.5703125" style="12" bestFit="1" customWidth="1"/>
    <col min="8450" max="8694" width="9.140625" style="12"/>
    <col min="8695" max="8695" width="21.140625" style="12" customWidth="1"/>
    <col min="8696" max="8704" width="9.140625" style="12"/>
    <col min="8705" max="8705" width="32.5703125" style="12" bestFit="1" customWidth="1"/>
    <col min="8706" max="8950" width="9.140625" style="12"/>
    <col min="8951" max="8951" width="21.140625" style="12" customWidth="1"/>
    <col min="8952" max="8960" width="9.140625" style="12"/>
    <col min="8961" max="8961" width="32.5703125" style="12" bestFit="1" customWidth="1"/>
    <col min="8962" max="9206" width="9.140625" style="12"/>
    <col min="9207" max="9207" width="21.140625" style="12" customWidth="1"/>
    <col min="9208" max="9216" width="9.140625" style="12"/>
    <col min="9217" max="9217" width="32.5703125" style="12" bestFit="1" customWidth="1"/>
    <col min="9218" max="9462" width="9.140625" style="12"/>
    <col min="9463" max="9463" width="21.140625" style="12" customWidth="1"/>
    <col min="9464" max="9472" width="9.140625" style="12"/>
    <col min="9473" max="9473" width="32.5703125" style="12" bestFit="1" customWidth="1"/>
    <col min="9474" max="9718" width="9.140625" style="12"/>
    <col min="9719" max="9719" width="21.140625" style="12" customWidth="1"/>
    <col min="9720" max="9728" width="9.140625" style="12"/>
    <col min="9729" max="9729" width="32.5703125" style="12" bestFit="1" customWidth="1"/>
    <col min="9730" max="9974" width="9.140625" style="12"/>
    <col min="9975" max="9975" width="21.140625" style="12" customWidth="1"/>
    <col min="9976" max="9984" width="9.140625" style="12"/>
    <col min="9985" max="9985" width="32.5703125" style="12" bestFit="1" customWidth="1"/>
    <col min="9986" max="10230" width="9.140625" style="12"/>
    <col min="10231" max="10231" width="21.140625" style="12" customWidth="1"/>
    <col min="10232" max="10240" width="9.140625" style="12"/>
    <col min="10241" max="10241" width="32.5703125" style="12" bestFit="1" customWidth="1"/>
    <col min="10242" max="10486" width="9.140625" style="12"/>
    <col min="10487" max="10487" width="21.140625" style="12" customWidth="1"/>
    <col min="10488" max="10496" width="9.140625" style="12"/>
    <col min="10497" max="10497" width="32.5703125" style="12" bestFit="1" customWidth="1"/>
    <col min="10498" max="10742" width="9.140625" style="12"/>
    <col min="10743" max="10743" width="21.140625" style="12" customWidth="1"/>
    <col min="10744" max="10752" width="9.140625" style="12"/>
    <col min="10753" max="10753" width="32.5703125" style="12" bestFit="1" customWidth="1"/>
    <col min="10754" max="10998" width="9.140625" style="12"/>
    <col min="10999" max="10999" width="21.140625" style="12" customWidth="1"/>
    <col min="11000" max="11008" width="9.140625" style="12"/>
    <col min="11009" max="11009" width="32.5703125" style="12" bestFit="1" customWidth="1"/>
    <col min="11010" max="11254" width="9.140625" style="12"/>
    <col min="11255" max="11255" width="21.140625" style="12" customWidth="1"/>
    <col min="11256" max="11264" width="9.140625" style="12"/>
    <col min="11265" max="11265" width="32.5703125" style="12" bestFit="1" customWidth="1"/>
    <col min="11266" max="11510" width="9.140625" style="12"/>
    <col min="11511" max="11511" width="21.140625" style="12" customWidth="1"/>
    <col min="11512" max="11520" width="9.140625" style="12"/>
    <col min="11521" max="11521" width="32.5703125" style="12" bestFit="1" customWidth="1"/>
    <col min="11522" max="11766" width="9.140625" style="12"/>
    <col min="11767" max="11767" width="21.140625" style="12" customWidth="1"/>
    <col min="11768" max="11776" width="9.140625" style="12"/>
    <col min="11777" max="11777" width="32.5703125" style="12" bestFit="1" customWidth="1"/>
    <col min="11778" max="12022" width="9.140625" style="12"/>
    <col min="12023" max="12023" width="21.140625" style="12" customWidth="1"/>
    <col min="12024" max="12032" width="9.140625" style="12"/>
    <col min="12033" max="12033" width="32.5703125" style="12" bestFit="1" customWidth="1"/>
    <col min="12034" max="12278" width="9.140625" style="12"/>
    <col min="12279" max="12279" width="21.140625" style="12" customWidth="1"/>
    <col min="12280" max="12288" width="9.140625" style="12"/>
    <col min="12289" max="12289" width="32.5703125" style="12" bestFit="1" customWidth="1"/>
    <col min="12290" max="12534" width="9.140625" style="12"/>
    <col min="12535" max="12535" width="21.140625" style="12" customWidth="1"/>
    <col min="12536" max="12544" width="9.140625" style="12"/>
    <col min="12545" max="12545" width="32.5703125" style="12" bestFit="1" customWidth="1"/>
    <col min="12546" max="12790" width="9.140625" style="12"/>
    <col min="12791" max="12791" width="21.140625" style="12" customWidth="1"/>
    <col min="12792" max="12800" width="9.140625" style="12"/>
    <col min="12801" max="12801" width="32.5703125" style="12" bestFit="1" customWidth="1"/>
    <col min="12802" max="13046" width="9.140625" style="12"/>
    <col min="13047" max="13047" width="21.140625" style="12" customWidth="1"/>
    <col min="13048" max="13056" width="9.140625" style="12"/>
    <col min="13057" max="13057" width="32.5703125" style="12" bestFit="1" customWidth="1"/>
    <col min="13058" max="13302" width="9.140625" style="12"/>
    <col min="13303" max="13303" width="21.140625" style="12" customWidth="1"/>
    <col min="13304" max="13312" width="9.140625" style="12"/>
    <col min="13313" max="13313" width="32.5703125" style="12" bestFit="1" customWidth="1"/>
    <col min="13314" max="13558" width="9.140625" style="12"/>
    <col min="13559" max="13559" width="21.140625" style="12" customWidth="1"/>
    <col min="13560" max="13568" width="9.140625" style="12"/>
    <col min="13569" max="13569" width="32.5703125" style="12" bestFit="1" customWidth="1"/>
    <col min="13570" max="13814" width="9.140625" style="12"/>
    <col min="13815" max="13815" width="21.140625" style="12" customWidth="1"/>
    <col min="13816" max="13824" width="9.140625" style="12"/>
    <col min="13825" max="13825" width="32.5703125" style="12" bestFit="1" customWidth="1"/>
    <col min="13826" max="14070" width="9.140625" style="12"/>
    <col min="14071" max="14071" width="21.140625" style="12" customWidth="1"/>
    <col min="14072" max="14080" width="9.140625" style="12"/>
    <col min="14081" max="14081" width="32.5703125" style="12" bestFit="1" customWidth="1"/>
    <col min="14082" max="14326" width="9.140625" style="12"/>
    <col min="14327" max="14327" width="21.140625" style="12" customWidth="1"/>
    <col min="14328" max="14336" width="9.140625" style="12"/>
    <col min="14337" max="14337" width="32.5703125" style="12" bestFit="1" customWidth="1"/>
    <col min="14338" max="14582" width="9.140625" style="12"/>
    <col min="14583" max="14583" width="21.140625" style="12" customWidth="1"/>
    <col min="14584" max="14592" width="9.140625" style="12"/>
    <col min="14593" max="14593" width="32.5703125" style="12" bestFit="1" customWidth="1"/>
    <col min="14594" max="14838" width="9.140625" style="12"/>
    <col min="14839" max="14839" width="21.140625" style="12" customWidth="1"/>
    <col min="14840" max="14848" width="9.140625" style="12"/>
    <col min="14849" max="14849" width="32.5703125" style="12" bestFit="1" customWidth="1"/>
    <col min="14850" max="15094" width="9.140625" style="12"/>
    <col min="15095" max="15095" width="21.140625" style="12" customWidth="1"/>
    <col min="15096" max="15104" width="9.140625" style="12"/>
    <col min="15105" max="15105" width="32.5703125" style="12" bestFit="1" customWidth="1"/>
    <col min="15106" max="15350" width="9.140625" style="12"/>
    <col min="15351" max="15351" width="21.140625" style="12" customWidth="1"/>
    <col min="15352" max="15360" width="9.140625" style="12"/>
    <col min="15361" max="15361" width="32.5703125" style="12" bestFit="1" customWidth="1"/>
    <col min="15362" max="15606" width="9.140625" style="12"/>
    <col min="15607" max="15607" width="21.140625" style="12" customWidth="1"/>
    <col min="15608" max="15616" width="9.140625" style="12"/>
    <col min="15617" max="15617" width="32.5703125" style="12" bestFit="1" customWidth="1"/>
    <col min="15618" max="15862" width="9.140625" style="12"/>
    <col min="15863" max="15863" width="21.140625" style="12" customWidth="1"/>
    <col min="15864" max="15872" width="9.140625" style="12"/>
    <col min="15873" max="15873" width="32.5703125" style="12" bestFit="1" customWidth="1"/>
    <col min="15874" max="16118" width="9.140625" style="12"/>
    <col min="16119" max="16119" width="21.140625" style="12" customWidth="1"/>
    <col min="16120" max="16128" width="9.140625" style="12"/>
    <col min="16129" max="16129" width="32.5703125" style="12" bestFit="1" customWidth="1"/>
    <col min="16130" max="16384" width="9.140625" style="12"/>
  </cols>
  <sheetData>
    <row r="1" spans="1:11" s="11" customFormat="1" ht="15" customHeight="1" x14ac:dyDescent="0.25">
      <c r="A1" s="7" t="s">
        <v>173</v>
      </c>
      <c r="B1" s="10"/>
      <c r="C1" s="10"/>
      <c r="D1" s="10"/>
      <c r="E1" s="10"/>
      <c r="F1" s="10"/>
      <c r="G1" s="10"/>
      <c r="H1" s="10"/>
      <c r="I1" s="10"/>
      <c r="J1"/>
      <c r="K1"/>
    </row>
    <row r="3" spans="1:11" ht="11.25" x14ac:dyDescent="0.2">
      <c r="A3" s="102" t="s">
        <v>32</v>
      </c>
      <c r="B3" s="104" t="s">
        <v>31</v>
      </c>
      <c r="C3" s="105"/>
      <c r="D3" s="105"/>
      <c r="E3" s="105"/>
      <c r="F3" s="105"/>
      <c r="G3" s="105"/>
      <c r="H3" s="105"/>
      <c r="I3" s="106"/>
    </row>
    <row r="4" spans="1:11" ht="11.25" x14ac:dyDescent="0.2">
      <c r="A4" s="103"/>
      <c r="B4" s="13" t="s">
        <v>33</v>
      </c>
      <c r="C4" s="14" t="s">
        <v>9</v>
      </c>
      <c r="D4" s="14" t="s">
        <v>34</v>
      </c>
      <c r="E4" s="14" t="s">
        <v>35</v>
      </c>
      <c r="F4" s="14" t="s">
        <v>10</v>
      </c>
      <c r="G4" s="14" t="s">
        <v>36</v>
      </c>
      <c r="H4" s="14" t="s">
        <v>37</v>
      </c>
      <c r="I4" s="14" t="s">
        <v>38</v>
      </c>
    </row>
    <row r="5" spans="1:11" ht="11.25" x14ac:dyDescent="0.2">
      <c r="A5" s="15" t="s">
        <v>39</v>
      </c>
      <c r="B5" s="16">
        <v>15</v>
      </c>
      <c r="C5" s="17">
        <v>2.4855523759929176E-3</v>
      </c>
      <c r="D5" s="17">
        <v>6.107319263127076E-5</v>
      </c>
      <c r="E5" s="17">
        <v>3.5540079480680949E-2</v>
      </c>
      <c r="F5" s="17">
        <v>2.4427141199743211E-2</v>
      </c>
      <c r="G5" s="17">
        <v>5.4268905999522825E-3</v>
      </c>
      <c r="H5" s="17">
        <v>4.8965956900776932E-4</v>
      </c>
      <c r="I5" s="18">
        <v>3.9247889463446648</v>
      </c>
    </row>
    <row r="6" spans="1:11" ht="11.25" x14ac:dyDescent="0.2">
      <c r="A6" s="15"/>
      <c r="B6" s="16">
        <v>25</v>
      </c>
      <c r="C6" s="17">
        <v>3.784385656191601E-3</v>
      </c>
      <c r="D6" s="17">
        <v>6.3077649007045106E-5</v>
      </c>
      <c r="E6" s="17">
        <v>5.0050289180318216E-2</v>
      </c>
      <c r="F6" s="17">
        <v>3.0765064954428947E-2</v>
      </c>
      <c r="G6" s="17">
        <v>1.2174080011794541E-2</v>
      </c>
      <c r="H6" s="17">
        <v>1.0984478641120486E-3</v>
      </c>
      <c r="I6" s="18">
        <v>4.9714001889233028</v>
      </c>
    </row>
    <row r="7" spans="1:11" ht="11.25" x14ac:dyDescent="0.2">
      <c r="A7" s="15"/>
      <c r="B7" s="16">
        <v>50</v>
      </c>
      <c r="C7" s="17">
        <v>9.5176547110524291E-3</v>
      </c>
      <c r="D7" s="17">
        <v>1.1500548269517048E-4</v>
      </c>
      <c r="E7" s="17">
        <v>9.3549368620631942E-2</v>
      </c>
      <c r="F7" s="17">
        <v>9.2614696208378228E-2</v>
      </c>
      <c r="G7" s="17">
        <v>3.9316119940539636E-2</v>
      </c>
      <c r="H7" s="17">
        <v>3.5474306510137475E-3</v>
      </c>
      <c r="I7" s="18">
        <v>8.8961922034627747</v>
      </c>
    </row>
    <row r="8" spans="1:11" ht="11.25" x14ac:dyDescent="0.2">
      <c r="A8" s="15"/>
      <c r="B8" s="16">
        <v>120</v>
      </c>
      <c r="C8" s="17">
        <v>1.8046899540728006E-2</v>
      </c>
      <c r="D8" s="17">
        <v>2.0257505916804259E-4</v>
      </c>
      <c r="E8" s="17">
        <v>0.23179008329212533</v>
      </c>
      <c r="F8" s="17">
        <v>0.11625435603178853</v>
      </c>
      <c r="G8" s="17">
        <v>3.7127206735604899E-2</v>
      </c>
      <c r="H8" s="17">
        <v>3.3499284762728535E-3</v>
      </c>
      <c r="I8" s="18">
        <v>17.269071729763368</v>
      </c>
    </row>
    <row r="9" spans="1:11" ht="11.25" x14ac:dyDescent="0.2">
      <c r="A9" s="15"/>
      <c r="B9" s="16">
        <v>500</v>
      </c>
      <c r="C9" s="17">
        <v>3.1904235356719206E-2</v>
      </c>
      <c r="D9" s="17">
        <v>9.4766794888525685E-4</v>
      </c>
      <c r="E9" s="17">
        <v>1.00514689272953</v>
      </c>
      <c r="F9" s="17">
        <v>0.33477579776366895</v>
      </c>
      <c r="G9" s="17">
        <v>8.286133035874442E-2</v>
      </c>
      <c r="H9" s="17">
        <v>7.4764441704741639E-3</v>
      </c>
      <c r="I9" s="18">
        <v>96.549793725196295</v>
      </c>
    </row>
    <row r="10" spans="1:11" ht="11.25" x14ac:dyDescent="0.2">
      <c r="A10" s="15"/>
      <c r="B10" s="16">
        <v>750</v>
      </c>
      <c r="C10" s="17">
        <v>5.8361765778761357E-2</v>
      </c>
      <c r="D10" s="17">
        <v>1.7547733839987888E-3</v>
      </c>
      <c r="E10" s="17">
        <v>1.8597677157789487</v>
      </c>
      <c r="F10" s="17">
        <v>0.60513703412963038</v>
      </c>
      <c r="G10" s="17">
        <v>0.15406863946795099</v>
      </c>
      <c r="H10" s="17">
        <v>1.3901369716518031E-2</v>
      </c>
      <c r="I10" s="18">
        <v>174.52230307356365</v>
      </c>
    </row>
    <row r="11" spans="1:11" ht="11.25" x14ac:dyDescent="0.2">
      <c r="A11" s="19" t="s">
        <v>40</v>
      </c>
      <c r="B11" s="20"/>
      <c r="C11" s="21">
        <v>1.2635588320715407E-2</v>
      </c>
      <c r="D11" s="21">
        <v>1.8107749072928815E-4</v>
      </c>
      <c r="E11" s="21">
        <v>0.18260777195195621</v>
      </c>
      <c r="F11" s="21">
        <v>0.10221124504308829</v>
      </c>
      <c r="G11" s="21">
        <v>3.5439136563249866E-2</v>
      </c>
      <c r="H11" s="21">
        <v>3.1976165836436177E-3</v>
      </c>
      <c r="I11" s="22">
        <v>15.749485198292271</v>
      </c>
    </row>
    <row r="12" spans="1:11" ht="11.25" x14ac:dyDescent="0.2">
      <c r="A12" s="15" t="s">
        <v>41</v>
      </c>
      <c r="B12" s="16">
        <v>15</v>
      </c>
      <c r="C12" s="17">
        <v>3.2322108139984048E-3</v>
      </c>
      <c r="D12" s="17">
        <v>5.0982821833507993E-5</v>
      </c>
      <c r="E12" s="17">
        <v>4.2106947860855962E-2</v>
      </c>
      <c r="F12" s="17">
        <v>2.44296237259247E-2</v>
      </c>
      <c r="G12" s="17">
        <v>7.406122096332784E-3</v>
      </c>
      <c r="H12" s="17">
        <v>6.6824238571398277E-4</v>
      </c>
      <c r="I12" s="18">
        <v>3.2763456592420059</v>
      </c>
    </row>
    <row r="13" spans="1:11" ht="11.25" x14ac:dyDescent="0.2">
      <c r="A13" s="15"/>
      <c r="B13" s="16">
        <v>25</v>
      </c>
      <c r="C13" s="17">
        <v>5.1306927409409909E-3</v>
      </c>
      <c r="D13" s="17">
        <v>8.3141222912255138E-5</v>
      </c>
      <c r="E13" s="17">
        <v>6.6826269580313083E-2</v>
      </c>
      <c r="F13" s="17">
        <v>4.2365489267518895E-2</v>
      </c>
      <c r="G13" s="17">
        <v>1.7049873280994984E-2</v>
      </c>
      <c r="H13" s="17">
        <v>1.5383829601883824E-3</v>
      </c>
      <c r="I13" s="18">
        <v>6.5526915280652185</v>
      </c>
    </row>
    <row r="14" spans="1:11" ht="11.25" x14ac:dyDescent="0.2">
      <c r="A14" s="15"/>
      <c r="B14" s="16">
        <v>50</v>
      </c>
      <c r="C14" s="17">
        <v>1.3146433794581545E-2</v>
      </c>
      <c r="D14" s="17">
        <v>1.3059450897330303E-4</v>
      </c>
      <c r="E14" s="17">
        <v>0.11194040416687867</v>
      </c>
      <c r="F14" s="17">
        <v>0.13304800358754459</v>
      </c>
      <c r="G14" s="17">
        <v>5.9241181033438672E-2</v>
      </c>
      <c r="H14" s="17">
        <v>5.3452360090543126E-3</v>
      </c>
      <c r="I14" s="18">
        <v>10.102066687028209</v>
      </c>
    </row>
    <row r="15" spans="1:11" ht="11.25" x14ac:dyDescent="0.2">
      <c r="A15" s="15"/>
      <c r="B15" s="16">
        <v>120</v>
      </c>
      <c r="C15" s="17">
        <v>2.6813322961792532E-2</v>
      </c>
      <c r="D15" s="17">
        <v>2.4981591262334475E-4</v>
      </c>
      <c r="E15" s="17">
        <v>0.30670744242455611</v>
      </c>
      <c r="F15" s="17">
        <v>0.15491257077323217</v>
      </c>
      <c r="G15" s="17">
        <v>5.2543635077938841E-2</v>
      </c>
      <c r="H15" s="17">
        <v>4.74092860952177E-3</v>
      </c>
      <c r="I15" s="18">
        <v>21.296249335135965</v>
      </c>
    </row>
    <row r="16" spans="1:11" ht="11.25" x14ac:dyDescent="0.2">
      <c r="A16" s="15"/>
      <c r="B16" s="16">
        <v>175</v>
      </c>
      <c r="C16" s="17">
        <v>2.7876138744831733E-2</v>
      </c>
      <c r="D16" s="17">
        <v>4.5159021758357266E-4</v>
      </c>
      <c r="E16" s="17">
        <v>0.52063653312185976</v>
      </c>
      <c r="F16" s="17">
        <v>0.23361187679212775</v>
      </c>
      <c r="G16" s="17">
        <v>6.5065908817847115E-2</v>
      </c>
      <c r="H16" s="17">
        <v>5.87079126520129E-3</v>
      </c>
      <c r="I16" s="18">
        <v>40.135234200522738</v>
      </c>
    </row>
    <row r="17" spans="1:9" ht="11.25" x14ac:dyDescent="0.2">
      <c r="A17" s="15"/>
      <c r="B17" s="16">
        <v>250</v>
      </c>
      <c r="C17" s="17">
        <v>2.5244003826035952E-2</v>
      </c>
      <c r="D17" s="17">
        <v>6.6970521474906633E-4</v>
      </c>
      <c r="E17" s="17">
        <v>0.72586061221027676</v>
      </c>
      <c r="F17" s="17">
        <v>0.18464803194275684</v>
      </c>
      <c r="G17" s="17">
        <v>6.6178391788947341E-2</v>
      </c>
      <c r="H17" s="17">
        <v>5.9711693283208056E-3</v>
      </c>
      <c r="I17" s="18">
        <v>59.520288417238831</v>
      </c>
    </row>
    <row r="18" spans="1:9" ht="11.25" x14ac:dyDescent="0.2">
      <c r="A18" s="15"/>
      <c r="B18" s="16">
        <v>500</v>
      </c>
      <c r="C18" s="17">
        <v>4.0336893638497413E-2</v>
      </c>
      <c r="D18" s="17">
        <v>1.0317483647754638E-3</v>
      </c>
      <c r="E18" s="17">
        <v>1.1550622204087213</v>
      </c>
      <c r="F18" s="17">
        <v>0.402121481260656</v>
      </c>
      <c r="G18" s="17">
        <v>0.10379006070058584</v>
      </c>
      <c r="H18" s="17">
        <v>9.3648131187621733E-3</v>
      </c>
      <c r="I18" s="18">
        <v>105.11607445800242</v>
      </c>
    </row>
    <row r="19" spans="1:9" ht="11.25" x14ac:dyDescent="0.2">
      <c r="A19" s="15"/>
      <c r="B19" s="16">
        <v>750</v>
      </c>
      <c r="C19" s="17">
        <v>6.3070895391913226E-2</v>
      </c>
      <c r="D19" s="17">
        <v>1.6334111645882291E-3</v>
      </c>
      <c r="E19" s="17">
        <v>1.8271352034139363</v>
      </c>
      <c r="F19" s="17">
        <v>0.62146053800405066</v>
      </c>
      <c r="G19" s="17">
        <v>0.16360061921108895</v>
      </c>
      <c r="H19" s="17">
        <v>1.4761417941113899E-2</v>
      </c>
      <c r="I19" s="18">
        <v>162.45211987921547</v>
      </c>
    </row>
    <row r="20" spans="1:9" ht="11.25" x14ac:dyDescent="0.2">
      <c r="A20" s="15"/>
      <c r="B20" s="16">
        <v>1000</v>
      </c>
      <c r="C20" s="17">
        <v>9.3152616900510174E-2</v>
      </c>
      <c r="D20" s="17">
        <v>2.2181451500109589E-3</v>
      </c>
      <c r="E20" s="17">
        <v>2.9667547625680761</v>
      </c>
      <c r="F20" s="17">
        <v>1.0548781528439892</v>
      </c>
      <c r="G20" s="17">
        <v>0.27339190958132426</v>
      </c>
      <c r="H20" s="17">
        <v>2.4667714018573181E-2</v>
      </c>
      <c r="I20" s="18">
        <v>220.6072646305698</v>
      </c>
    </row>
    <row r="21" spans="1:9" ht="11.25" x14ac:dyDescent="0.2">
      <c r="A21" s="19" t="s">
        <v>42</v>
      </c>
      <c r="B21" s="20"/>
      <c r="C21" s="21">
        <v>2.6280217095903214E-2</v>
      </c>
      <c r="D21" s="21">
        <v>3.2265110752851921E-4</v>
      </c>
      <c r="E21" s="21">
        <v>0.37655722291781879</v>
      </c>
      <c r="F21" s="21">
        <v>0.17561730601221423</v>
      </c>
      <c r="G21" s="21">
        <v>5.829165892494554E-2</v>
      </c>
      <c r="H21" s="21">
        <v>5.2595633057367008E-3</v>
      </c>
      <c r="I21" s="22">
        <v>28.851770794976865</v>
      </c>
    </row>
    <row r="22" spans="1:9" ht="11.25" x14ac:dyDescent="0.2">
      <c r="A22" s="15" t="s">
        <v>43</v>
      </c>
      <c r="B22" s="16">
        <v>15</v>
      </c>
      <c r="C22" s="17">
        <v>2.5791989909756769E-3</v>
      </c>
      <c r="D22" s="17">
        <v>7.3022281038595316E-5</v>
      </c>
      <c r="E22" s="17">
        <v>3.5760807966820282E-2</v>
      </c>
      <c r="F22" s="17">
        <v>2.8653193644653595E-2</v>
      </c>
      <c r="G22" s="17">
        <v>5.6122643975531992E-3</v>
      </c>
      <c r="H22" s="17">
        <v>5.0638563103340265E-4</v>
      </c>
      <c r="I22" s="18">
        <v>4.6926824886590905</v>
      </c>
    </row>
    <row r="23" spans="1:9" ht="11.25" x14ac:dyDescent="0.2">
      <c r="A23" s="15"/>
      <c r="B23" s="16">
        <v>25</v>
      </c>
      <c r="C23" s="17">
        <v>4.0396844264068065E-3</v>
      </c>
      <c r="D23" s="17">
        <v>9.2018299042390459E-5</v>
      </c>
      <c r="E23" s="17">
        <v>6.3347615853201075E-2</v>
      </c>
      <c r="F23" s="17">
        <v>3.1263576668162263E-2</v>
      </c>
      <c r="G23" s="17">
        <v>1.0055394070971795E-2</v>
      </c>
      <c r="H23" s="17">
        <v>9.0728206974658387E-4</v>
      </c>
      <c r="I23" s="18">
        <v>7.2523282000776375</v>
      </c>
    </row>
    <row r="24" spans="1:9" ht="11.25" x14ac:dyDescent="0.2">
      <c r="A24" s="15"/>
      <c r="B24" s="16">
        <v>50</v>
      </c>
      <c r="C24" s="17">
        <v>1.3062515849022122E-2</v>
      </c>
      <c r="D24" s="17">
        <v>1.819940499777833E-4</v>
      </c>
      <c r="E24" s="17">
        <v>0.1342232926602864</v>
      </c>
      <c r="F24" s="17">
        <v>0.13090289743950206</v>
      </c>
      <c r="G24" s="17">
        <v>4.4439735881982252E-2</v>
      </c>
      <c r="H24" s="17">
        <v>4.0097245659913129E-3</v>
      </c>
      <c r="I24" s="18">
        <v>14.078047728038305</v>
      </c>
    </row>
    <row r="25" spans="1:9" ht="11.25" x14ac:dyDescent="0.2">
      <c r="A25" s="15"/>
      <c r="B25" s="16">
        <v>120</v>
      </c>
      <c r="C25" s="17">
        <v>3.0851111701145351E-2</v>
      </c>
      <c r="D25" s="17">
        <v>4.1035456022835983E-4</v>
      </c>
      <c r="E25" s="17">
        <v>0.38156774928257564</v>
      </c>
      <c r="F25" s="17">
        <v>0.22728284302573223</v>
      </c>
      <c r="G25" s="17">
        <v>5.4786318976010377E-2</v>
      </c>
      <c r="H25" s="17">
        <v>4.9432823174224922E-3</v>
      </c>
      <c r="I25" s="18">
        <v>34.981822359876709</v>
      </c>
    </row>
    <row r="26" spans="1:9" ht="11.25" x14ac:dyDescent="0.2">
      <c r="A26" s="15"/>
      <c r="B26" s="16">
        <v>175</v>
      </c>
      <c r="C26" s="17">
        <v>2.946772219347344E-2</v>
      </c>
      <c r="D26" s="17">
        <v>7.2001003206292804E-4</v>
      </c>
      <c r="E26" s="17">
        <v>0.58585783879604747</v>
      </c>
      <c r="F26" s="17">
        <v>0.34194505152787563</v>
      </c>
      <c r="G26" s="17">
        <v>6.2728260565419997E-2</v>
      </c>
      <c r="H26" s="17">
        <v>5.6598700101108852E-3</v>
      </c>
      <c r="I26" s="18">
        <v>63.991143039707573</v>
      </c>
    </row>
    <row r="27" spans="1:9" ht="11.25" x14ac:dyDescent="0.2">
      <c r="A27" s="15"/>
      <c r="B27" s="16">
        <v>250</v>
      </c>
      <c r="C27" s="17">
        <v>1.9306499236409109E-2</v>
      </c>
      <c r="D27" s="17">
        <v>9.6001348990710546E-4</v>
      </c>
      <c r="E27" s="17">
        <v>0.74004715098457818</v>
      </c>
      <c r="F27" s="17">
        <v>0.16018936745394929</v>
      </c>
      <c r="G27" s="17">
        <v>5.1040747473159148E-2</v>
      </c>
      <c r="H27" s="17">
        <v>4.605325170613522E-3</v>
      </c>
      <c r="I27" s="18">
        <v>85.321506353804182</v>
      </c>
    </row>
    <row r="28" spans="1:9" ht="11.25" x14ac:dyDescent="0.2">
      <c r="A28" s="15"/>
      <c r="B28" s="16">
        <v>500</v>
      </c>
      <c r="C28" s="17">
        <v>2.9897011769604534E-2</v>
      </c>
      <c r="D28" s="17">
        <v>1.3859934852064671E-3</v>
      </c>
      <c r="E28" s="17">
        <v>1.0130508339332434</v>
      </c>
      <c r="F28" s="17">
        <v>0.25755127568625708</v>
      </c>
      <c r="G28" s="17">
        <v>7.3833362127154634E-2</v>
      </c>
      <c r="H28" s="17">
        <v>6.661865284285343E-3</v>
      </c>
      <c r="I28" s="18">
        <v>141.20705497648558</v>
      </c>
    </row>
    <row r="29" spans="1:9" ht="11.25" x14ac:dyDescent="0.2">
      <c r="A29" s="15"/>
      <c r="B29" s="16">
        <v>750</v>
      </c>
      <c r="C29" s="17">
        <v>6.0886904220685642E-2</v>
      </c>
      <c r="D29" s="17">
        <v>2.8052818432272274E-3</v>
      </c>
      <c r="E29" s="17">
        <v>2.1112401581673721</v>
      </c>
      <c r="F29" s="17">
        <v>0.50888816285399285</v>
      </c>
      <c r="G29" s="17">
        <v>0.15275595789289884</v>
      </c>
      <c r="H29" s="17">
        <v>1.3782928153778826E-2</v>
      </c>
      <c r="I29" s="18">
        <v>279.00134344884452</v>
      </c>
    </row>
    <row r="30" spans="1:9" ht="11.25" x14ac:dyDescent="0.2">
      <c r="A30" s="15"/>
      <c r="B30" s="16">
        <v>1000</v>
      </c>
      <c r="C30" s="17">
        <v>0.1120645797775885</v>
      </c>
      <c r="D30" s="17">
        <v>4.2336581857762489E-3</v>
      </c>
      <c r="E30" s="17">
        <v>4.4823794280044851</v>
      </c>
      <c r="F30" s="17">
        <v>0.87715938371183566</v>
      </c>
      <c r="G30" s="17">
        <v>0.31800275548668488</v>
      </c>
      <c r="H30" s="17">
        <v>2.869288165249315E-2</v>
      </c>
      <c r="I30" s="18">
        <v>421.06153713174876</v>
      </c>
    </row>
    <row r="31" spans="1:9" ht="11.25" x14ac:dyDescent="0.2">
      <c r="A31" s="19" t="s">
        <v>44</v>
      </c>
      <c r="B31" s="20"/>
      <c r="C31" s="21">
        <v>2.9383878211179024E-2</v>
      </c>
      <c r="D31" s="21">
        <v>7.923796406859294E-4</v>
      </c>
      <c r="E31" s="21">
        <v>0.66830880319843322</v>
      </c>
      <c r="F31" s="21">
        <v>0.24438015874386732</v>
      </c>
      <c r="G31" s="21">
        <v>6.6075474659004568E-2</v>
      </c>
      <c r="H31" s="21">
        <v>5.9618842130434056E-3</v>
      </c>
      <c r="I31" s="22">
        <v>74.827709551905983</v>
      </c>
    </row>
    <row r="32" spans="1:9" ht="11.25" x14ac:dyDescent="0.2">
      <c r="A32" s="15" t="s">
        <v>45</v>
      </c>
      <c r="B32" s="16">
        <v>15</v>
      </c>
      <c r="C32" s="17">
        <v>1.9057901167207783E-3</v>
      </c>
      <c r="D32" s="17">
        <v>4.460996645009355E-5</v>
      </c>
      <c r="E32" s="17">
        <v>2.704187768102205E-2</v>
      </c>
      <c r="F32" s="17">
        <v>1.8094656025972322E-2</v>
      </c>
      <c r="G32" s="17">
        <v>4.1719900254189677E-3</v>
      </c>
      <c r="H32" s="17">
        <v>3.7643194658109735E-4</v>
      </c>
      <c r="I32" s="18">
        <v>2.8668023203014394</v>
      </c>
    </row>
    <row r="33" spans="1:9" ht="11.25" x14ac:dyDescent="0.2">
      <c r="A33" s="15"/>
      <c r="B33" s="16">
        <v>25</v>
      </c>
      <c r="C33" s="17">
        <v>6.0238908594067346E-3</v>
      </c>
      <c r="D33" s="17">
        <v>1.0103967589983921E-4</v>
      </c>
      <c r="E33" s="17">
        <v>7.998108293655809E-2</v>
      </c>
      <c r="F33" s="17">
        <v>4.915120061456521E-2</v>
      </c>
      <c r="G33" s="17">
        <v>1.9424072256706212E-2</v>
      </c>
      <c r="H33" s="17">
        <v>1.7526031039325704E-3</v>
      </c>
      <c r="I33" s="18">
        <v>7.963340704952933</v>
      </c>
    </row>
    <row r="34" spans="1:9" ht="11.25" x14ac:dyDescent="0.2">
      <c r="A34" s="19" t="s">
        <v>46</v>
      </c>
      <c r="B34" s="20"/>
      <c r="C34" s="21">
        <v>2.2458845687639661E-3</v>
      </c>
      <c r="D34" s="21">
        <v>4.9270229108396155E-5</v>
      </c>
      <c r="E34" s="21">
        <v>3.1413876116213414E-2</v>
      </c>
      <c r="F34" s="21">
        <v>2.0659469073096414E-2</v>
      </c>
      <c r="G34" s="21">
        <v>5.4315873187052053E-3</v>
      </c>
      <c r="H34" s="21">
        <v>4.9008340994277947E-4</v>
      </c>
      <c r="I34" s="22">
        <v>3.2877013068849017</v>
      </c>
    </row>
    <row r="35" spans="1:9" ht="11.25" x14ac:dyDescent="0.2">
      <c r="A35" s="15" t="s">
        <v>47</v>
      </c>
      <c r="B35" s="16">
        <v>25</v>
      </c>
      <c r="C35" s="17">
        <v>4.053688008456036E-3</v>
      </c>
      <c r="D35" s="17">
        <v>9.4832969198875049E-5</v>
      </c>
      <c r="E35" s="17">
        <v>6.3577091162821675E-2</v>
      </c>
      <c r="F35" s="17">
        <v>3.126119934352134E-2</v>
      </c>
      <c r="G35" s="17">
        <v>9.7465324313102137E-3</v>
      </c>
      <c r="H35" s="17">
        <v>8.7941391742194961E-4</v>
      </c>
      <c r="I35" s="18">
        <v>7.4741640590297207</v>
      </c>
    </row>
    <row r="36" spans="1:9" ht="11.25" x14ac:dyDescent="0.2">
      <c r="A36" s="15"/>
      <c r="B36" s="16">
        <v>50</v>
      </c>
      <c r="C36" s="17">
        <v>1.5978786266500414E-2</v>
      </c>
      <c r="D36" s="17">
        <v>1.7714083215915116E-4</v>
      </c>
      <c r="E36" s="17">
        <v>0.14687795718397167</v>
      </c>
      <c r="F36" s="17">
        <v>0.15950655278169398</v>
      </c>
      <c r="G36" s="17">
        <v>6.8611079650132356E-2</v>
      </c>
      <c r="H36" s="17">
        <v>6.1906673766013035E-3</v>
      </c>
      <c r="I36" s="18">
        <v>13.702631913362405</v>
      </c>
    </row>
    <row r="37" spans="1:9" ht="11.25" x14ac:dyDescent="0.2">
      <c r="A37" s="15"/>
      <c r="B37" s="16">
        <v>120</v>
      </c>
      <c r="C37" s="17">
        <v>3.7638233106064803E-2</v>
      </c>
      <c r="D37" s="17">
        <v>3.9454101460268006E-4</v>
      </c>
      <c r="E37" s="17">
        <v>0.46209388468119011</v>
      </c>
      <c r="F37" s="17">
        <v>0.23367704068653192</v>
      </c>
      <c r="G37" s="17">
        <v>7.5014899362240456E-2</v>
      </c>
      <c r="H37" s="17">
        <v>6.768474989846362E-3</v>
      </c>
      <c r="I37" s="18">
        <v>33.633733810326376</v>
      </c>
    </row>
    <row r="38" spans="1:9" ht="11.25" x14ac:dyDescent="0.2">
      <c r="A38" s="15"/>
      <c r="B38" s="16">
        <v>175</v>
      </c>
      <c r="C38" s="17">
        <v>4.4778227463033012E-2</v>
      </c>
      <c r="D38" s="17">
        <v>8.1761141685813719E-4</v>
      </c>
      <c r="E38" s="17">
        <v>0.89283492366888983</v>
      </c>
      <c r="F38" s="17">
        <v>0.40545954709345339</v>
      </c>
      <c r="G38" s="17">
        <v>0.10596322479610304</v>
      </c>
      <c r="H38" s="17">
        <v>9.5608933271922047E-3</v>
      </c>
      <c r="I38" s="18">
        <v>72.665494506670456</v>
      </c>
    </row>
    <row r="39" spans="1:9" ht="11.25" x14ac:dyDescent="0.2">
      <c r="A39" s="19" t="s">
        <v>48</v>
      </c>
      <c r="B39" s="20"/>
      <c r="C39" s="21">
        <v>2.9008781525827192E-2</v>
      </c>
      <c r="D39" s="21">
        <v>3.1630546074250937E-4</v>
      </c>
      <c r="E39" s="21">
        <v>0.34651978242659343</v>
      </c>
      <c r="F39" s="21">
        <v>0.20351703090728798</v>
      </c>
      <c r="G39" s="21">
        <v>7.0815248126390479E-2</v>
      </c>
      <c r="H39" s="21">
        <v>6.389546743228381E-3</v>
      </c>
      <c r="I39" s="22">
        <v>26.518641482106283</v>
      </c>
    </row>
    <row r="40" spans="1:9" ht="11.25" x14ac:dyDescent="0.2">
      <c r="A40" s="15" t="s">
        <v>49</v>
      </c>
      <c r="B40" s="16">
        <v>50</v>
      </c>
      <c r="C40" s="17">
        <v>1.5170261132105924E-2</v>
      </c>
      <c r="D40" s="17">
        <v>1.3596242309705308E-4</v>
      </c>
      <c r="E40" s="17">
        <v>0.12090602488353881</v>
      </c>
      <c r="F40" s="17">
        <v>0.15670198319003961</v>
      </c>
      <c r="G40" s="17">
        <v>7.0513561448611858E-2</v>
      </c>
      <c r="H40" s="17">
        <v>6.3623260948461376E-3</v>
      </c>
      <c r="I40" s="18">
        <v>10.517298353837848</v>
      </c>
    </row>
    <row r="41" spans="1:9" ht="11.25" x14ac:dyDescent="0.2">
      <c r="A41" s="15"/>
      <c r="B41" s="16">
        <v>120</v>
      </c>
      <c r="C41" s="17">
        <v>3.1450077922275839E-2</v>
      </c>
      <c r="D41" s="17">
        <v>2.6683064743948968E-4</v>
      </c>
      <c r="E41" s="17">
        <v>0.3477842591091701</v>
      </c>
      <c r="F41" s="17">
        <v>0.17484355640909954</v>
      </c>
      <c r="G41" s="17">
        <v>6.0675650460468786E-2</v>
      </c>
      <c r="H41" s="17">
        <v>5.4746671130328963E-3</v>
      </c>
      <c r="I41" s="18">
        <v>22.746718560480101</v>
      </c>
    </row>
    <row r="42" spans="1:9" ht="11.25" x14ac:dyDescent="0.2">
      <c r="A42" s="15"/>
      <c r="B42" s="16">
        <v>175</v>
      </c>
      <c r="C42" s="17">
        <v>2.7884407664468203E-2</v>
      </c>
      <c r="D42" s="17">
        <v>4.1005372131084207E-4</v>
      </c>
      <c r="E42" s="17">
        <v>0.49934000918466154</v>
      </c>
      <c r="F42" s="17">
        <v>0.22564930784205095</v>
      </c>
      <c r="G42" s="17">
        <v>6.4295255493779249E-2</v>
      </c>
      <c r="H42" s="17">
        <v>5.8012575177646755E-3</v>
      </c>
      <c r="I42" s="18">
        <v>36.443665178164139</v>
      </c>
    </row>
    <row r="43" spans="1:9" ht="11.25" x14ac:dyDescent="0.2">
      <c r="A43" s="15"/>
      <c r="B43" s="16">
        <v>250</v>
      </c>
      <c r="C43" s="17">
        <v>2.5897455243749198E-2</v>
      </c>
      <c r="D43" s="17">
        <v>5.7242406322174488E-4</v>
      </c>
      <c r="E43" s="17">
        <v>0.66517064787851554</v>
      </c>
      <c r="F43" s="17">
        <v>0.18683152696532357</v>
      </c>
      <c r="G43" s="17">
        <v>6.7039754434552359E-2</v>
      </c>
      <c r="H43" s="17">
        <v>6.0488899851658335E-3</v>
      </c>
      <c r="I43" s="18">
        <v>50.874374431572036</v>
      </c>
    </row>
    <row r="44" spans="1:9" ht="11.25" x14ac:dyDescent="0.2">
      <c r="A44" s="15"/>
      <c r="B44" s="16">
        <v>500</v>
      </c>
      <c r="C44" s="17">
        <v>3.7138792516272966E-2</v>
      </c>
      <c r="D44" s="17">
        <v>8.0183868816433382E-4</v>
      </c>
      <c r="E44" s="17">
        <v>0.95478182086470209</v>
      </c>
      <c r="F44" s="17">
        <v>0.38480383406526514</v>
      </c>
      <c r="G44" s="17">
        <v>9.6227929791575698E-2</v>
      </c>
      <c r="H44" s="17">
        <v>8.6824922371241259E-3</v>
      </c>
      <c r="I44" s="18">
        <v>81.692515485875276</v>
      </c>
    </row>
    <row r="45" spans="1:9" ht="11.25" x14ac:dyDescent="0.2">
      <c r="A45" s="15"/>
      <c r="B45" s="16">
        <v>750</v>
      </c>
      <c r="C45" s="17">
        <v>6.3011704998255175E-2</v>
      </c>
      <c r="D45" s="17">
        <v>1.3821084740379291E-3</v>
      </c>
      <c r="E45" s="17">
        <v>1.6418624857671682</v>
      </c>
      <c r="F45" s="17">
        <v>0.64469912411930808</v>
      </c>
      <c r="G45" s="17">
        <v>0.16327907040414899</v>
      </c>
      <c r="H45" s="17">
        <v>1.4732409546589952E-2</v>
      </c>
      <c r="I45" s="18">
        <v>137.45862849183945</v>
      </c>
    </row>
    <row r="46" spans="1:9" ht="11.25" x14ac:dyDescent="0.2">
      <c r="A46" s="15"/>
      <c r="B46" s="16">
        <v>9999</v>
      </c>
      <c r="C46" s="17">
        <v>0.1970659156325946</v>
      </c>
      <c r="D46" s="17">
        <v>4.4266833407443883E-3</v>
      </c>
      <c r="E46" s="17">
        <v>6.1536369963483475</v>
      </c>
      <c r="F46" s="17">
        <v>2.3711746868071617</v>
      </c>
      <c r="G46" s="17">
        <v>0.57995762972403597</v>
      </c>
      <c r="H46" s="17">
        <v>5.2328641514703823E-2</v>
      </c>
      <c r="I46" s="18">
        <v>440.25899293107631</v>
      </c>
    </row>
    <row r="47" spans="1:9" ht="11.25" x14ac:dyDescent="0.2">
      <c r="A47" s="19" t="s">
        <v>50</v>
      </c>
      <c r="B47" s="20"/>
      <c r="C47" s="21">
        <v>3.4238318760376689E-2</v>
      </c>
      <c r="D47" s="21">
        <v>6.2471307515509487E-4</v>
      </c>
      <c r="E47" s="21">
        <v>0.76873126455858876</v>
      </c>
      <c r="F47" s="21">
        <v>0.28873356403415218</v>
      </c>
      <c r="G47" s="21">
        <v>8.5358232444633655E-2</v>
      </c>
      <c r="H47" s="21">
        <v>7.7017365907596389E-3</v>
      </c>
      <c r="I47" s="22">
        <v>58.365228685908704</v>
      </c>
    </row>
    <row r="48" spans="1:9" ht="11.25" x14ac:dyDescent="0.2">
      <c r="A48" s="15" t="s">
        <v>51</v>
      </c>
      <c r="B48" s="16">
        <v>50</v>
      </c>
      <c r="C48" s="17">
        <v>1.6685344341441255E-2</v>
      </c>
      <c r="D48" s="17">
        <v>1.4588936090667877E-4</v>
      </c>
      <c r="E48" s="17">
        <v>0.13141957562206166</v>
      </c>
      <c r="F48" s="17">
        <v>0.17293178432562875</v>
      </c>
      <c r="G48" s="17">
        <v>7.8343728303411103E-2</v>
      </c>
      <c r="H48" s="17">
        <v>7.0688331786443502E-3</v>
      </c>
      <c r="I48" s="18">
        <v>11.285189785681288</v>
      </c>
    </row>
    <row r="49" spans="1:9" ht="11.25" x14ac:dyDescent="0.2">
      <c r="A49" s="15"/>
      <c r="B49" s="16">
        <v>120</v>
      </c>
      <c r="C49" s="17">
        <v>4.2682051972913831E-2</v>
      </c>
      <c r="D49" s="17">
        <v>3.5016924589573596E-4</v>
      </c>
      <c r="E49" s="17">
        <v>0.47805176720589693</v>
      </c>
      <c r="F49" s="17">
        <v>0.23666018647367493</v>
      </c>
      <c r="G49" s="17">
        <v>8.3656281211262368E-2</v>
      </c>
      <c r="H49" s="17">
        <v>7.5481717345406386E-3</v>
      </c>
      <c r="I49" s="18">
        <v>29.851158708847787</v>
      </c>
    </row>
    <row r="50" spans="1:9" ht="11.25" x14ac:dyDescent="0.2">
      <c r="A50" s="15"/>
      <c r="B50" s="16">
        <v>175</v>
      </c>
      <c r="C50" s="17">
        <v>4.4401235069067839E-2</v>
      </c>
      <c r="D50" s="17">
        <v>6.1850438977116952E-4</v>
      </c>
      <c r="E50" s="17">
        <v>0.78775936009992464</v>
      </c>
      <c r="F50" s="17">
        <v>0.35443648699060287</v>
      </c>
      <c r="G50" s="17">
        <v>0.10233313533498303</v>
      </c>
      <c r="H50" s="17">
        <v>9.2333566669744113E-3</v>
      </c>
      <c r="I50" s="18">
        <v>54.969812392918911</v>
      </c>
    </row>
    <row r="51" spans="1:9" ht="11.25" x14ac:dyDescent="0.2">
      <c r="A51" s="15"/>
      <c r="B51" s="16">
        <v>250</v>
      </c>
      <c r="C51" s="17">
        <v>4.2283206527599426E-2</v>
      </c>
      <c r="D51" s="17">
        <v>8.4788367287406919E-4</v>
      </c>
      <c r="E51" s="17">
        <v>1.0352810333331539</v>
      </c>
      <c r="F51" s="17">
        <v>0.30421833804757625</v>
      </c>
      <c r="G51" s="17">
        <v>0.10821566630408518</v>
      </c>
      <c r="H51" s="17">
        <v>9.7641254620883695E-3</v>
      </c>
      <c r="I51" s="18">
        <v>75.35595800394583</v>
      </c>
    </row>
    <row r="52" spans="1:9" ht="11.25" x14ac:dyDescent="0.2">
      <c r="A52" s="15"/>
      <c r="B52" s="16">
        <v>500</v>
      </c>
      <c r="C52" s="17">
        <v>5.8471393844333593E-2</v>
      </c>
      <c r="D52" s="17">
        <v>1.1541289752949587E-3</v>
      </c>
      <c r="E52" s="17">
        <v>1.4504044752796337</v>
      </c>
      <c r="F52" s="17">
        <v>0.69236889624711362</v>
      </c>
      <c r="G52" s="17">
        <v>0.15079545254235013</v>
      </c>
      <c r="H52" s="17">
        <v>1.3606035201313564E-2</v>
      </c>
      <c r="I52" s="18">
        <v>117.58443658781738</v>
      </c>
    </row>
    <row r="53" spans="1:9" ht="11.25" x14ac:dyDescent="0.2">
      <c r="A53" s="15"/>
      <c r="B53" s="16">
        <v>750</v>
      </c>
      <c r="C53" s="17">
        <v>0.10542678137303056</v>
      </c>
      <c r="D53" s="17">
        <v>2.1193175400435979E-3</v>
      </c>
      <c r="E53" s="17">
        <v>2.6493344288937148</v>
      </c>
      <c r="F53" s="17">
        <v>1.2334403465393207</v>
      </c>
      <c r="G53" s="17">
        <v>0.27162136378281504</v>
      </c>
      <c r="H53" s="17">
        <v>2.4507960110773393E-2</v>
      </c>
      <c r="I53" s="18">
        <v>210.77827129180866</v>
      </c>
    </row>
    <row r="54" spans="1:9" ht="11.25" x14ac:dyDescent="0.2">
      <c r="A54" s="15"/>
      <c r="B54" s="16">
        <v>1000</v>
      </c>
      <c r="C54" s="17">
        <v>0.14691184381350442</v>
      </c>
      <c r="D54" s="17">
        <v>3.0014495695396453E-3</v>
      </c>
      <c r="E54" s="17">
        <v>4.3328309237297162</v>
      </c>
      <c r="F54" s="17">
        <v>1.9431480425491361</v>
      </c>
      <c r="G54" s="17">
        <v>0.42061236372464678</v>
      </c>
      <c r="H54" s="17">
        <v>3.7951172158729528E-2</v>
      </c>
      <c r="I54" s="18">
        <v>298.51145987955562</v>
      </c>
    </row>
    <row r="55" spans="1:9" ht="11.25" x14ac:dyDescent="0.2">
      <c r="A55" s="19" t="s">
        <v>52</v>
      </c>
      <c r="B55" s="20"/>
      <c r="C55" s="21">
        <v>4.4814572891491974E-2</v>
      </c>
      <c r="D55" s="21">
        <v>5.7070628906471924E-4</v>
      </c>
      <c r="E55" s="21">
        <v>0.73562355447053074</v>
      </c>
      <c r="F55" s="21">
        <v>0.32159224879193199</v>
      </c>
      <c r="G55" s="21">
        <v>9.8875925787127228E-2</v>
      </c>
      <c r="H55" s="21">
        <v>8.9214166561523388E-3</v>
      </c>
      <c r="I55" s="22">
        <v>51.719524121245549</v>
      </c>
    </row>
    <row r="56" spans="1:9" ht="11.25" x14ac:dyDescent="0.2">
      <c r="A56" s="15" t="s">
        <v>53</v>
      </c>
      <c r="B56" s="16">
        <v>50</v>
      </c>
      <c r="C56" s="17">
        <v>2.6377388317856625E-2</v>
      </c>
      <c r="D56" s="17">
        <v>2.5810060792663561E-4</v>
      </c>
      <c r="E56" s="17">
        <v>0.2212916707971227</v>
      </c>
      <c r="F56" s="17">
        <v>0.26839093408590436</v>
      </c>
      <c r="G56" s="17">
        <v>0.11898068369277134</v>
      </c>
      <c r="H56" s="17">
        <v>1.0735434452909179E-2</v>
      </c>
      <c r="I56" s="18">
        <v>19.965226679476384</v>
      </c>
    </row>
    <row r="57" spans="1:9" ht="11.25" x14ac:dyDescent="0.2">
      <c r="A57" s="15"/>
      <c r="B57" s="16">
        <v>120</v>
      </c>
      <c r="C57" s="17">
        <v>4.8134489382037925E-2</v>
      </c>
      <c r="D57" s="17">
        <v>4.423823353068043E-4</v>
      </c>
      <c r="E57" s="17">
        <v>0.54082131707144654</v>
      </c>
      <c r="F57" s="17">
        <v>0.27632226133869314</v>
      </c>
      <c r="G57" s="17">
        <v>9.301801946660998E-2</v>
      </c>
      <c r="H57" s="17">
        <v>8.3928678434559041E-3</v>
      </c>
      <c r="I57" s="18">
        <v>37.712095042372731</v>
      </c>
    </row>
    <row r="58" spans="1:9" ht="11.25" x14ac:dyDescent="0.2">
      <c r="A58" s="15"/>
      <c r="B58" s="16">
        <v>175</v>
      </c>
      <c r="C58" s="17">
        <v>5.3263130154850444E-2</v>
      </c>
      <c r="D58" s="17">
        <v>8.5364387699196458E-4</v>
      </c>
      <c r="E58" s="17">
        <v>0.97643204673876016</v>
      </c>
      <c r="F58" s="17">
        <v>0.44540288099391639</v>
      </c>
      <c r="G58" s="17">
        <v>0.12286022836293764</v>
      </c>
      <c r="H58" s="17">
        <v>1.1085479176407917E-2</v>
      </c>
      <c r="I58" s="18">
        <v>75.867890769534512</v>
      </c>
    </row>
    <row r="59" spans="1:9" ht="11.25" x14ac:dyDescent="0.2">
      <c r="A59" s="15"/>
      <c r="B59" s="16">
        <v>250</v>
      </c>
      <c r="C59" s="17">
        <v>4.6335796688958597E-2</v>
      </c>
      <c r="D59" s="17">
        <v>1.2480171981879608E-3</v>
      </c>
      <c r="E59" s="17">
        <v>1.3410413865174371</v>
      </c>
      <c r="F59" s="17">
        <v>0.33697422993584958</v>
      </c>
      <c r="G59" s="17">
        <v>0.12167443370216516</v>
      </c>
      <c r="H59" s="17">
        <v>1.0978486035816751E-2</v>
      </c>
      <c r="I59" s="18">
        <v>110.91794618414336</v>
      </c>
    </row>
    <row r="60" spans="1:9" ht="11.25" x14ac:dyDescent="0.2">
      <c r="A60" s="15"/>
      <c r="B60" s="16">
        <v>500</v>
      </c>
      <c r="C60" s="17">
        <v>6.4106426977438291E-2</v>
      </c>
      <c r="D60" s="17">
        <v>1.6635273825231511E-3</v>
      </c>
      <c r="E60" s="17">
        <v>1.8301546434311298</v>
      </c>
      <c r="F60" s="17">
        <v>0.62609885034670987</v>
      </c>
      <c r="G60" s="17">
        <v>0.16482106733424637</v>
      </c>
      <c r="H60" s="17">
        <v>1.4871534383118036E-2</v>
      </c>
      <c r="I60" s="18">
        <v>169.48260481218134</v>
      </c>
    </row>
    <row r="61" spans="1:9" ht="11.25" x14ac:dyDescent="0.2">
      <c r="A61" s="15"/>
      <c r="B61" s="16">
        <v>750</v>
      </c>
      <c r="C61" s="17">
        <v>0.10111314582606379</v>
      </c>
      <c r="D61" s="17">
        <v>2.6855208042594419E-3</v>
      </c>
      <c r="E61" s="17">
        <v>2.964963212046102</v>
      </c>
      <c r="F61" s="17">
        <v>0.94867205754801698</v>
      </c>
      <c r="G61" s="17">
        <v>0.26288106533615235</v>
      </c>
      <c r="H61" s="17">
        <v>2.3719337607706406E-2</v>
      </c>
      <c r="I61" s="18">
        <v>267.09042110279222</v>
      </c>
    </row>
    <row r="62" spans="1:9" ht="11.25" x14ac:dyDescent="0.2">
      <c r="A62" s="15"/>
      <c r="B62" s="16">
        <v>9999</v>
      </c>
      <c r="C62" s="17">
        <v>0.24688559390260559</v>
      </c>
      <c r="D62" s="17">
        <v>5.9643532328637104E-3</v>
      </c>
      <c r="E62" s="17">
        <v>7.9605963896521228</v>
      </c>
      <c r="F62" s="17">
        <v>2.7124829810981739</v>
      </c>
      <c r="G62" s="17">
        <v>0.72746923234834915</v>
      </c>
      <c r="H62" s="17">
        <v>6.5638384961667157E-2</v>
      </c>
      <c r="I62" s="18">
        <v>593.18918933001476</v>
      </c>
    </row>
    <row r="63" spans="1:9" ht="11.25" x14ac:dyDescent="0.2">
      <c r="A63" s="19" t="s">
        <v>54</v>
      </c>
      <c r="B63" s="20"/>
      <c r="C63" s="21">
        <v>4.7522908505930585E-2</v>
      </c>
      <c r="D63" s="21">
        <v>6.6064199005080003E-4</v>
      </c>
      <c r="E63" s="21">
        <v>0.75083884195615724</v>
      </c>
      <c r="F63" s="21">
        <v>0.3545859718171171</v>
      </c>
      <c r="G63" s="21">
        <v>0.1133453878105677</v>
      </c>
      <c r="H63" s="21">
        <v>1.0226971577098513E-2</v>
      </c>
      <c r="I63" s="22">
        <v>60.015044096818265</v>
      </c>
    </row>
    <row r="64" spans="1:9" ht="11.25" x14ac:dyDescent="0.2">
      <c r="A64" s="15" t="s">
        <v>55</v>
      </c>
      <c r="B64" s="16">
        <v>25</v>
      </c>
      <c r="C64" s="17">
        <v>2.2016123892677755E-3</v>
      </c>
      <c r="D64" s="17">
        <v>4.3880095934756829E-5</v>
      </c>
      <c r="E64" s="17">
        <v>3.2150558012458932E-2</v>
      </c>
      <c r="F64" s="17">
        <v>1.738615675828642E-2</v>
      </c>
      <c r="G64" s="17">
        <v>6.2094253705011421E-3</v>
      </c>
      <c r="H64" s="17">
        <v>5.6026641988597063E-4</v>
      </c>
      <c r="I64" s="18">
        <v>3.4583653605092115</v>
      </c>
    </row>
    <row r="65" spans="1:9" ht="11.25" x14ac:dyDescent="0.2">
      <c r="A65" s="19" t="s">
        <v>56</v>
      </c>
      <c r="B65" s="20"/>
      <c r="C65" s="21">
        <v>2.2016123892677755E-3</v>
      </c>
      <c r="D65" s="21">
        <v>4.3880095934756829E-5</v>
      </c>
      <c r="E65" s="21">
        <v>3.2150558012458932E-2</v>
      </c>
      <c r="F65" s="21">
        <v>1.738615675828642E-2</v>
      </c>
      <c r="G65" s="21">
        <v>6.2094253705011421E-3</v>
      </c>
      <c r="H65" s="21">
        <v>5.6026641988597063E-4</v>
      </c>
      <c r="I65" s="22">
        <v>3.4583653605092115</v>
      </c>
    </row>
    <row r="66" spans="1:9" ht="11.25" x14ac:dyDescent="0.2">
      <c r="A66" s="15" t="s">
        <v>57</v>
      </c>
      <c r="B66" s="16">
        <v>25</v>
      </c>
      <c r="C66" s="17">
        <v>3.9890165496478201E-3</v>
      </c>
      <c r="D66" s="17">
        <v>9.4616446621996876E-5</v>
      </c>
      <c r="E66" s="17">
        <v>6.1369251319822266E-2</v>
      </c>
      <c r="F66" s="17">
        <v>3.0704922620167548E-2</v>
      </c>
      <c r="G66" s="17">
        <v>9.325230578523698E-3</v>
      </c>
      <c r="H66" s="17">
        <v>8.4140057334345904E-4</v>
      </c>
      <c r="I66" s="18">
        <v>7.4570981157761267</v>
      </c>
    </row>
    <row r="67" spans="1:9" ht="11.25" x14ac:dyDescent="0.2">
      <c r="A67" s="15"/>
      <c r="B67" s="16">
        <v>50</v>
      </c>
      <c r="C67" s="17">
        <v>1.5482138027073926E-2</v>
      </c>
      <c r="D67" s="17">
        <v>1.4669823419588148E-4</v>
      </c>
      <c r="E67" s="17">
        <v>0.12602279653815557</v>
      </c>
      <c r="F67" s="17">
        <v>0.15992567973540345</v>
      </c>
      <c r="G67" s="17">
        <v>6.8514240153494874E-2</v>
      </c>
      <c r="H67" s="17">
        <v>6.1819292303150449E-3</v>
      </c>
      <c r="I67" s="18">
        <v>11.347760681124397</v>
      </c>
    </row>
    <row r="68" spans="1:9" ht="11.25" x14ac:dyDescent="0.2">
      <c r="A68" s="15"/>
      <c r="B68" s="16">
        <v>120</v>
      </c>
      <c r="C68" s="17">
        <v>4.3689955953397884E-2</v>
      </c>
      <c r="D68" s="17">
        <v>3.9173850602458582E-4</v>
      </c>
      <c r="E68" s="17">
        <v>0.46744735992116221</v>
      </c>
      <c r="F68" s="17">
        <v>0.24966648844319658</v>
      </c>
      <c r="G68" s="17">
        <v>8.1017998911048009E-2</v>
      </c>
      <c r="H68" s="17">
        <v>7.3101241308548672E-3</v>
      </c>
      <c r="I68" s="18">
        <v>33.394826528703661</v>
      </c>
    </row>
    <row r="69" spans="1:9" ht="11.25" x14ac:dyDescent="0.2">
      <c r="A69" s="15"/>
      <c r="B69" s="16">
        <v>175</v>
      </c>
      <c r="C69" s="17">
        <v>3.6023154684608628E-2</v>
      </c>
      <c r="D69" s="17">
        <v>5.7274397999067218E-4</v>
      </c>
      <c r="E69" s="17">
        <v>0.63034815463312366</v>
      </c>
      <c r="F69" s="17">
        <v>0.30652652990664653</v>
      </c>
      <c r="G69" s="17">
        <v>8.1297557226803041E-2</v>
      </c>
      <c r="H69" s="17">
        <v>7.3353490732738606E-3</v>
      </c>
      <c r="I69" s="18">
        <v>50.902804870404331</v>
      </c>
    </row>
    <row r="70" spans="1:9" ht="11.25" x14ac:dyDescent="0.2">
      <c r="A70" s="15"/>
      <c r="B70" s="16">
        <v>250</v>
      </c>
      <c r="C70" s="17">
        <v>2.9088427954342536E-2</v>
      </c>
      <c r="D70" s="17">
        <v>8.0986730271663749E-4</v>
      </c>
      <c r="E70" s="17">
        <v>0.84182054273419638</v>
      </c>
      <c r="F70" s="17">
        <v>0.21055843242538708</v>
      </c>
      <c r="G70" s="17">
        <v>7.8277754706101627E-2</v>
      </c>
      <c r="H70" s="17">
        <v>7.0628741220007361E-3</v>
      </c>
      <c r="I70" s="18">
        <v>71.977225347554125</v>
      </c>
    </row>
    <row r="71" spans="1:9" ht="11.25" x14ac:dyDescent="0.2">
      <c r="A71" s="15"/>
      <c r="B71" s="16">
        <v>500</v>
      </c>
      <c r="C71" s="17">
        <v>3.8897927506608358E-2</v>
      </c>
      <c r="D71" s="17">
        <v>1.0406255490298018E-3</v>
      </c>
      <c r="E71" s="17">
        <v>1.0799749312549003</v>
      </c>
      <c r="F71" s="17">
        <v>0.34712417522482392</v>
      </c>
      <c r="G71" s="17">
        <v>0.1040828387327908</v>
      </c>
      <c r="H71" s="17">
        <v>9.3912260611923714E-3</v>
      </c>
      <c r="I71" s="18">
        <v>106.02050023214386</v>
      </c>
    </row>
    <row r="72" spans="1:9" ht="11.25" x14ac:dyDescent="0.2">
      <c r="A72" s="15"/>
      <c r="B72" s="16">
        <v>750</v>
      </c>
      <c r="C72" s="17">
        <v>6.5509575064624348E-2</v>
      </c>
      <c r="D72" s="17">
        <v>1.7668986494167919E-3</v>
      </c>
      <c r="E72" s="17">
        <v>1.848764979398662</v>
      </c>
      <c r="F72" s="17">
        <v>0.57357271429451673</v>
      </c>
      <c r="G72" s="17">
        <v>0.17421540945270575</v>
      </c>
      <c r="H72" s="17">
        <v>1.5719177508701557E-2</v>
      </c>
      <c r="I72" s="18">
        <v>175.7281803441501</v>
      </c>
    </row>
    <row r="73" spans="1:9" ht="11.25" x14ac:dyDescent="0.2">
      <c r="A73" s="19" t="s">
        <v>58</v>
      </c>
      <c r="B73" s="20"/>
      <c r="C73" s="21">
        <v>3.5177022359501507E-2</v>
      </c>
      <c r="D73" s="21">
        <v>5.9665023638693835E-4</v>
      </c>
      <c r="E73" s="21">
        <v>0.64524457408919411</v>
      </c>
      <c r="F73" s="21">
        <v>0.27109214170787038</v>
      </c>
      <c r="G73" s="21">
        <v>8.2388840822282747E-2</v>
      </c>
      <c r="H73" s="21">
        <v>7.4338127276580707E-3</v>
      </c>
      <c r="I73" s="22">
        <v>54.240998627567578</v>
      </c>
    </row>
    <row r="74" spans="1:9" ht="11.25" x14ac:dyDescent="0.2">
      <c r="A74" s="15" t="s">
        <v>59</v>
      </c>
      <c r="B74" s="16">
        <v>50</v>
      </c>
      <c r="C74" s="17">
        <v>9.3630013476799761E-3</v>
      </c>
      <c r="D74" s="17">
        <v>8.6033551570891521E-5</v>
      </c>
      <c r="E74" s="17">
        <v>7.4519991808693467E-2</v>
      </c>
      <c r="F74" s="17">
        <v>9.6138212535283471E-2</v>
      </c>
      <c r="G74" s="17">
        <v>4.226926262316423E-2</v>
      </c>
      <c r="H74" s="17">
        <v>3.8138874603585002E-3</v>
      </c>
      <c r="I74" s="18">
        <v>6.6550780871892741</v>
      </c>
    </row>
    <row r="75" spans="1:9" ht="11.25" x14ac:dyDescent="0.2">
      <c r="A75" s="15"/>
      <c r="B75" s="16">
        <v>120</v>
      </c>
      <c r="C75" s="17">
        <v>1.9432717920016346E-2</v>
      </c>
      <c r="D75" s="17">
        <v>1.6614354833010314E-4</v>
      </c>
      <c r="E75" s="17">
        <v>0.19770476916405869</v>
      </c>
      <c r="F75" s="17">
        <v>0.10602299202233414</v>
      </c>
      <c r="G75" s="17">
        <v>3.5663485612068627E-2</v>
      </c>
      <c r="H75" s="17">
        <v>3.217858921102401E-3</v>
      </c>
      <c r="I75" s="18">
        <v>14.163368243694034</v>
      </c>
    </row>
    <row r="76" spans="1:9" ht="11.25" x14ac:dyDescent="0.2">
      <c r="A76" s="15"/>
      <c r="B76" s="16">
        <v>175</v>
      </c>
      <c r="C76" s="17">
        <v>1.8879850739384012E-2</v>
      </c>
      <c r="D76" s="17">
        <v>2.8608393717488665E-4</v>
      </c>
      <c r="E76" s="17">
        <v>0.31861247152656436</v>
      </c>
      <c r="F76" s="17">
        <v>0.15162091846570119</v>
      </c>
      <c r="G76" s="17">
        <v>4.2373566784726938E-2</v>
      </c>
      <c r="H76" s="17">
        <v>3.8232977904108984E-3</v>
      </c>
      <c r="I76" s="18">
        <v>25.425804730599385</v>
      </c>
    </row>
    <row r="77" spans="1:9" ht="11.25" x14ac:dyDescent="0.2">
      <c r="A77" s="15"/>
      <c r="B77" s="16">
        <v>250</v>
      </c>
      <c r="C77" s="17">
        <v>1.2379282144095784E-2</v>
      </c>
      <c r="D77" s="17">
        <v>3.9360565132436678E-4</v>
      </c>
      <c r="E77" s="17">
        <v>0.40506800826818495</v>
      </c>
      <c r="F77" s="17">
        <v>8.7074543299048776E-2</v>
      </c>
      <c r="G77" s="17">
        <v>3.457791520160676E-2</v>
      </c>
      <c r="H77" s="17">
        <v>3.1199098492446938E-3</v>
      </c>
      <c r="I77" s="18">
        <v>34.981822100661624</v>
      </c>
    </row>
    <row r="78" spans="1:9" ht="11.25" x14ac:dyDescent="0.2">
      <c r="A78" s="15"/>
      <c r="B78" s="16">
        <v>500</v>
      </c>
      <c r="C78" s="17">
        <v>1.6493488182013304E-2</v>
      </c>
      <c r="D78" s="17">
        <v>4.9410057705164077E-4</v>
      </c>
      <c r="E78" s="17">
        <v>0.50757511605008721</v>
      </c>
      <c r="F78" s="17">
        <v>0.12597072839531243</v>
      </c>
      <c r="G78" s="17">
        <v>4.4813003055424828E-2</v>
      </c>
      <c r="H78" s="17">
        <v>4.0434057363924357E-3</v>
      </c>
      <c r="I78" s="18">
        <v>50.339707371204433</v>
      </c>
    </row>
    <row r="79" spans="1:9" ht="11.25" x14ac:dyDescent="0.2">
      <c r="A79" s="19" t="s">
        <v>60</v>
      </c>
      <c r="B79" s="20"/>
      <c r="C79" s="21">
        <v>1.5679217258560096E-2</v>
      </c>
      <c r="D79" s="21">
        <v>2.7344430397525926E-4</v>
      </c>
      <c r="E79" s="21">
        <v>0.29166478621703318</v>
      </c>
      <c r="F79" s="21">
        <v>0.11318837071254896</v>
      </c>
      <c r="G79" s="21">
        <v>3.9051256187841339E-2</v>
      </c>
      <c r="H79" s="21">
        <v>3.5235318676344273E-3</v>
      </c>
      <c r="I79" s="22">
        <v>24.673479409814476</v>
      </c>
    </row>
    <row r="80" spans="1:9" ht="11.25" x14ac:dyDescent="0.2">
      <c r="A80" s="15" t="s">
        <v>61</v>
      </c>
      <c r="B80" s="16">
        <v>15</v>
      </c>
      <c r="C80" s="17">
        <v>3.6926586109254163E-3</v>
      </c>
      <c r="D80" s="17">
        <v>7.2048640935790199E-5</v>
      </c>
      <c r="E80" s="17">
        <v>5.7937772552941018E-2</v>
      </c>
      <c r="F80" s="17">
        <v>3.4523800879687649E-2</v>
      </c>
      <c r="G80" s="17">
        <v>8.9842024576061875E-3</v>
      </c>
      <c r="H80" s="17">
        <v>8.1063027231851909E-4</v>
      </c>
      <c r="I80" s="18">
        <v>4.6301124316761149</v>
      </c>
    </row>
    <row r="81" spans="1:9" ht="11.25" x14ac:dyDescent="0.2">
      <c r="A81" s="15"/>
      <c r="B81" s="16">
        <v>25</v>
      </c>
      <c r="C81" s="17">
        <v>5.5940656147336013E-3</v>
      </c>
      <c r="D81" s="17">
        <v>1.0147273728395267E-4</v>
      </c>
      <c r="E81" s="17">
        <v>8.1560538851923686E-2</v>
      </c>
      <c r="F81" s="17">
        <v>5.1706480349411402E-2</v>
      </c>
      <c r="G81" s="17">
        <v>1.5841309640340459E-2</v>
      </c>
      <c r="H81" s="17">
        <v>1.4293359979540479E-3</v>
      </c>
      <c r="I81" s="18">
        <v>7.9974693211122325</v>
      </c>
    </row>
    <row r="82" spans="1:9" ht="11.25" x14ac:dyDescent="0.2">
      <c r="A82" s="15"/>
      <c r="B82" s="16">
        <v>50</v>
      </c>
      <c r="C82" s="17">
        <v>1.4432743203978821E-2</v>
      </c>
      <c r="D82" s="17">
        <v>1.7956747788923846E-4</v>
      </c>
      <c r="E82" s="17">
        <v>0.14500783648732038</v>
      </c>
      <c r="F82" s="17">
        <v>0.13953156388481713</v>
      </c>
      <c r="G82" s="17">
        <v>5.8675793269661713E-2</v>
      </c>
      <c r="H82" s="17">
        <v>5.2942217122732673E-3</v>
      </c>
      <c r="I82" s="18">
        <v>13.89034298293819</v>
      </c>
    </row>
    <row r="83" spans="1:9" ht="11.25" x14ac:dyDescent="0.2">
      <c r="A83" s="15"/>
      <c r="B83" s="16">
        <v>120</v>
      </c>
      <c r="C83" s="17">
        <v>3.5898749736246127E-2</v>
      </c>
      <c r="D83" s="17">
        <v>4.1475845626583413E-4</v>
      </c>
      <c r="E83" s="17">
        <v>0.46892281022269755</v>
      </c>
      <c r="F83" s="17">
        <v>0.235207374494215</v>
      </c>
      <c r="G83" s="17">
        <v>7.4307665174849463E-2</v>
      </c>
      <c r="H83" s="17">
        <v>6.7046630974162283E-3</v>
      </c>
      <c r="I83" s="18">
        <v>35.357232282344391</v>
      </c>
    </row>
    <row r="84" spans="1:9" ht="11.25" x14ac:dyDescent="0.2">
      <c r="A84" s="15"/>
      <c r="B84" s="16">
        <v>175</v>
      </c>
      <c r="C84" s="17">
        <v>3.6057784581995191E-2</v>
      </c>
      <c r="D84" s="17">
        <v>7.2461811703888694E-4</v>
      </c>
      <c r="E84" s="17">
        <v>0.76831078984527268</v>
      </c>
      <c r="F84" s="17">
        <v>0.34330722173093348</v>
      </c>
      <c r="G84" s="17">
        <v>8.8189498683242745E-2</v>
      </c>
      <c r="H84" s="17">
        <v>7.9571946421710827E-3</v>
      </c>
      <c r="I84" s="18">
        <v>64.400690772830671</v>
      </c>
    </row>
    <row r="85" spans="1:9" ht="11.25" x14ac:dyDescent="0.2">
      <c r="A85" s="15"/>
      <c r="B85" s="16">
        <v>250</v>
      </c>
      <c r="C85" s="17">
        <v>3.3436740783689509E-2</v>
      </c>
      <c r="D85" s="17">
        <v>1.0845591122180037E-3</v>
      </c>
      <c r="E85" s="17">
        <v>1.0814770363023385</v>
      </c>
      <c r="F85" s="17">
        <v>0.27096859384387478</v>
      </c>
      <c r="G85" s="17">
        <v>8.9893356403287938E-2</v>
      </c>
      <c r="H85" s="17">
        <v>8.110932439281333E-3</v>
      </c>
      <c r="I85" s="18">
        <v>96.390560235532888</v>
      </c>
    </row>
    <row r="86" spans="1:9" ht="11.25" x14ac:dyDescent="0.2">
      <c r="A86" s="15"/>
      <c r="B86" s="16">
        <v>500</v>
      </c>
      <c r="C86" s="17">
        <v>4.916725602102065E-2</v>
      </c>
      <c r="D86" s="17">
        <v>1.4997207603602326E-3</v>
      </c>
      <c r="E86" s="17">
        <v>1.5753556063595919</v>
      </c>
      <c r="F86" s="17">
        <v>0.50851425898669189</v>
      </c>
      <c r="G86" s="17">
        <v>0.12811176426802257</v>
      </c>
      <c r="H86" s="17">
        <v>1.1559315917913546E-2</v>
      </c>
      <c r="I86" s="18">
        <v>152.79377629778219</v>
      </c>
    </row>
    <row r="87" spans="1:9" ht="11.25" x14ac:dyDescent="0.2">
      <c r="A87" s="15"/>
      <c r="B87" s="16">
        <v>750</v>
      </c>
      <c r="C87" s="17">
        <v>8.0331006988652476E-2</v>
      </c>
      <c r="D87" s="17">
        <v>2.4800862896320634E-3</v>
      </c>
      <c r="E87" s="17">
        <v>2.6031456524944865</v>
      </c>
      <c r="F87" s="17">
        <v>0.82090718167955035</v>
      </c>
      <c r="G87" s="17">
        <v>0.2129801427792555</v>
      </c>
      <c r="H87" s="17">
        <v>1.9216857867893854E-2</v>
      </c>
      <c r="I87" s="18">
        <v>246.6587713724044</v>
      </c>
    </row>
    <row r="88" spans="1:9" ht="11.25" x14ac:dyDescent="0.2">
      <c r="A88" s="15"/>
      <c r="B88" s="16">
        <v>9999</v>
      </c>
      <c r="C88" s="17">
        <v>0.18827430617415003</v>
      </c>
      <c r="D88" s="17">
        <v>4.7824190387846122E-3</v>
      </c>
      <c r="E88" s="17">
        <v>6.0139017101255101</v>
      </c>
      <c r="F88" s="17">
        <v>1.9992551729580048</v>
      </c>
      <c r="G88" s="17">
        <v>0.54198223605522999</v>
      </c>
      <c r="H88" s="17">
        <v>4.8902166684796682E-2</v>
      </c>
      <c r="I88" s="18">
        <v>475.63882978010457</v>
      </c>
    </row>
    <row r="89" spans="1:9" ht="11.25" x14ac:dyDescent="0.2">
      <c r="A89" s="19" t="s">
        <v>62</v>
      </c>
      <c r="B89" s="20"/>
      <c r="C89" s="21">
        <v>2.0235568282667652E-2</v>
      </c>
      <c r="D89" s="21">
        <v>3.1660416649779608E-4</v>
      </c>
      <c r="E89" s="21">
        <v>0.32882272828900561</v>
      </c>
      <c r="F89" s="21">
        <v>0.16096071900730149</v>
      </c>
      <c r="G89" s="21">
        <v>5.126166253230284E-2</v>
      </c>
      <c r="H89" s="21">
        <v>4.6252577447531886E-3</v>
      </c>
      <c r="I89" s="22">
        <v>27.665794075657097</v>
      </c>
    </row>
    <row r="90" spans="1:9" ht="11.25" x14ac:dyDescent="0.2">
      <c r="A90" s="15" t="s">
        <v>63</v>
      </c>
      <c r="B90" s="16">
        <v>50</v>
      </c>
      <c r="C90" s="17">
        <v>1.7293805866209693E-2</v>
      </c>
      <c r="D90" s="17">
        <v>1.6147831631212864E-4</v>
      </c>
      <c r="E90" s="17">
        <v>0.14064469057785822</v>
      </c>
      <c r="F90" s="17">
        <v>0.17819459307817639</v>
      </c>
      <c r="G90" s="17">
        <v>7.8597656557779436E-2</v>
      </c>
      <c r="H90" s="17">
        <v>7.0917403683841557E-3</v>
      </c>
      <c r="I90" s="18">
        <v>12.491067288379856</v>
      </c>
    </row>
    <row r="91" spans="1:9" ht="11.25" x14ac:dyDescent="0.2">
      <c r="A91" s="15"/>
      <c r="B91" s="16">
        <v>120</v>
      </c>
      <c r="C91" s="17">
        <v>4.517300131682412E-2</v>
      </c>
      <c r="D91" s="17">
        <v>3.9887801750396949E-4</v>
      </c>
      <c r="E91" s="17">
        <v>0.50006444196109068</v>
      </c>
      <c r="F91" s="17">
        <v>0.25660255764958401</v>
      </c>
      <c r="G91" s="17">
        <v>8.6290660711401568E-2</v>
      </c>
      <c r="H91" s="17">
        <v>7.7858684299028039E-3</v>
      </c>
      <c r="I91" s="18">
        <v>34.003465233847685</v>
      </c>
    </row>
    <row r="92" spans="1:9" ht="11.25" x14ac:dyDescent="0.2">
      <c r="A92" s="15"/>
      <c r="B92" s="16">
        <v>175</v>
      </c>
      <c r="C92" s="17">
        <v>4.1133851253363274E-2</v>
      </c>
      <c r="D92" s="17">
        <v>6.3245652808831298E-4</v>
      </c>
      <c r="E92" s="17">
        <v>0.73743613111810991</v>
      </c>
      <c r="F92" s="17">
        <v>0.34201904518939646</v>
      </c>
      <c r="G92" s="17">
        <v>9.4025823002404793E-2</v>
      </c>
      <c r="H92" s="17">
        <v>8.4838005739341135E-3</v>
      </c>
      <c r="I92" s="18">
        <v>56.209793771564719</v>
      </c>
    </row>
    <row r="93" spans="1:9" ht="11.25" x14ac:dyDescent="0.2">
      <c r="A93" s="15"/>
      <c r="B93" s="16">
        <v>250</v>
      </c>
      <c r="C93" s="17">
        <v>3.6405856222956591E-2</v>
      </c>
      <c r="D93" s="17">
        <v>8.7841235908159884E-4</v>
      </c>
      <c r="E93" s="17">
        <v>0.97442063105723431</v>
      </c>
      <c r="F93" s="17">
        <v>0.26343529859170484</v>
      </c>
      <c r="G93" s="17">
        <v>9.4727400227117536E-2</v>
      </c>
      <c r="H93" s="17">
        <v>8.5471010964626986E-3</v>
      </c>
      <c r="I93" s="18">
        <v>78.069179465417093</v>
      </c>
    </row>
    <row r="94" spans="1:9" ht="11.25" x14ac:dyDescent="0.2">
      <c r="A94" s="15"/>
      <c r="B94" s="16">
        <v>500</v>
      </c>
      <c r="C94" s="17">
        <v>4.3563042920389761E-2</v>
      </c>
      <c r="D94" s="17">
        <v>1.0216994191013589E-3</v>
      </c>
      <c r="E94" s="17">
        <v>1.1527690945813167</v>
      </c>
      <c r="F94" s="17">
        <v>0.43873428460684394</v>
      </c>
      <c r="G94" s="17">
        <v>0.11281438267627451</v>
      </c>
      <c r="H94" s="17">
        <v>1.0179059295530011E-2</v>
      </c>
      <c r="I94" s="18">
        <v>104.0922153955068</v>
      </c>
    </row>
    <row r="95" spans="1:9" ht="11.25" x14ac:dyDescent="0.2">
      <c r="A95" s="15"/>
      <c r="B95" s="16">
        <v>750</v>
      </c>
      <c r="C95" s="17">
        <v>9.3107744298034881E-2</v>
      </c>
      <c r="D95" s="17">
        <v>2.2153423218588346E-3</v>
      </c>
      <c r="E95" s="17">
        <v>2.5014593305616182</v>
      </c>
      <c r="F95" s="17">
        <v>0.92416323989491289</v>
      </c>
      <c r="G95" s="17">
        <v>0.24129632760036349</v>
      </c>
      <c r="H95" s="17">
        <v>2.177177353318499E-2</v>
      </c>
      <c r="I95" s="18">
        <v>220.32845417968701</v>
      </c>
    </row>
    <row r="96" spans="1:9" ht="11.25" x14ac:dyDescent="0.2">
      <c r="A96" s="19" t="s">
        <v>64</v>
      </c>
      <c r="B96" s="20"/>
      <c r="C96" s="21">
        <v>4.0202029795385619E-2</v>
      </c>
      <c r="D96" s="21">
        <v>6.7860723886362692E-4</v>
      </c>
      <c r="E96" s="21">
        <v>0.78010624696040587</v>
      </c>
      <c r="F96" s="21">
        <v>0.30446916541131291</v>
      </c>
      <c r="G96" s="21">
        <v>9.3230981845332586E-2</v>
      </c>
      <c r="H96" s="21">
        <v>8.4120826373163711E-3</v>
      </c>
      <c r="I96" s="22">
        <v>60.211226750639987</v>
      </c>
    </row>
    <row r="97" spans="1:9" ht="11.25" x14ac:dyDescent="0.2">
      <c r="A97" s="15" t="s">
        <v>65</v>
      </c>
      <c r="B97" s="16">
        <v>120</v>
      </c>
      <c r="C97" s="17">
        <v>6.3601421752838824E-2</v>
      </c>
      <c r="D97" s="17">
        <v>4.9876435651838985E-4</v>
      </c>
      <c r="E97" s="17">
        <v>0.73218145638865961</v>
      </c>
      <c r="F97" s="17">
        <v>0.35031818915269936</v>
      </c>
      <c r="G97" s="17">
        <v>0.12836238197325461</v>
      </c>
      <c r="H97" s="17">
        <v>1.1581933128561438E-2</v>
      </c>
      <c r="I97" s="18">
        <v>42.518547962654345</v>
      </c>
    </row>
    <row r="98" spans="1:9" ht="11.25" x14ac:dyDescent="0.2">
      <c r="A98" s="15"/>
      <c r="B98" s="16">
        <v>175</v>
      </c>
      <c r="C98" s="17">
        <v>5.146189885420293E-2</v>
      </c>
      <c r="D98" s="17">
        <v>6.656093150179534E-4</v>
      </c>
      <c r="E98" s="17">
        <v>0.91664895331809715</v>
      </c>
      <c r="F98" s="17">
        <v>0.40096623086064825</v>
      </c>
      <c r="G98" s="17">
        <v>0.11978254525805229</v>
      </c>
      <c r="H98" s="17">
        <v>1.0807785392637992E-2</v>
      </c>
      <c r="I98" s="18">
        <v>59.156251046473621</v>
      </c>
    </row>
    <row r="99" spans="1:9" ht="11.25" x14ac:dyDescent="0.2">
      <c r="A99" s="15"/>
      <c r="B99" s="16">
        <v>250</v>
      </c>
      <c r="C99" s="17">
        <v>3.866197109732622E-2</v>
      </c>
      <c r="D99" s="17">
        <v>6.6560904799924786E-4</v>
      </c>
      <c r="E99" s="17">
        <v>0.885190921191225</v>
      </c>
      <c r="F99" s="17">
        <v>0.2778152545044198</v>
      </c>
      <c r="G99" s="17">
        <v>9.74599562436647E-2</v>
      </c>
      <c r="H99" s="17">
        <v>8.7936534521056101E-3</v>
      </c>
      <c r="I99" s="18">
        <v>59.156230062848771</v>
      </c>
    </row>
    <row r="100" spans="1:9" ht="11.25" x14ac:dyDescent="0.2">
      <c r="A100" s="15"/>
      <c r="B100" s="16">
        <v>750</v>
      </c>
      <c r="C100" s="17">
        <v>0.14810321593512224</v>
      </c>
      <c r="D100" s="17">
        <v>2.5910960108847451E-3</v>
      </c>
      <c r="E100" s="17">
        <v>3.5481500671485096</v>
      </c>
      <c r="F100" s="17">
        <v>1.975476123744371</v>
      </c>
      <c r="G100" s="17">
        <v>0.37836254059000141</v>
      </c>
      <c r="H100" s="17">
        <v>3.4139052493109882E-2</v>
      </c>
      <c r="I100" s="18">
        <v>257.69934626365244</v>
      </c>
    </row>
    <row r="101" spans="1:9" ht="11.25" x14ac:dyDescent="0.2">
      <c r="A101" s="15"/>
      <c r="B101" s="16">
        <v>1000</v>
      </c>
      <c r="C101" s="17">
        <v>0.20643391184469762</v>
      </c>
      <c r="D101" s="17">
        <v>3.7137809538480651E-3</v>
      </c>
      <c r="E101" s="17">
        <v>5.70318984625984</v>
      </c>
      <c r="F101" s="17">
        <v>3.0554777082721989</v>
      </c>
      <c r="G101" s="17">
        <v>0.57928646155095886</v>
      </c>
      <c r="H101" s="17">
        <v>5.2268104774566566E-2</v>
      </c>
      <c r="I101" s="18">
        <v>369.35679678738012</v>
      </c>
    </row>
    <row r="102" spans="1:9" ht="11.25" x14ac:dyDescent="0.2">
      <c r="A102" s="19" t="s">
        <v>66</v>
      </c>
      <c r="B102" s="20"/>
      <c r="C102" s="21">
        <v>5.0201687323383891E-2</v>
      </c>
      <c r="D102" s="21">
        <v>7.5837715415921986E-4</v>
      </c>
      <c r="E102" s="21">
        <v>1.0315724549063572</v>
      </c>
      <c r="F102" s="21">
        <v>0.42048043264381652</v>
      </c>
      <c r="G102" s="21">
        <v>0.12212444557310004</v>
      </c>
      <c r="H102" s="21">
        <v>1.1019091498596948E-2</v>
      </c>
      <c r="I102" s="22">
        <v>68.704176718168867</v>
      </c>
    </row>
    <row r="103" spans="1:9" ht="11.25" x14ac:dyDescent="0.2">
      <c r="A103" s="15" t="s">
        <v>67</v>
      </c>
      <c r="B103" s="16">
        <v>175</v>
      </c>
      <c r="C103" s="17">
        <v>4.1724195504291357E-2</v>
      </c>
      <c r="D103" s="17">
        <v>6.3840894919675595E-4</v>
      </c>
      <c r="E103" s="17">
        <v>0.72033241503726153</v>
      </c>
      <c r="F103" s="17">
        <v>0.3491516236034396</v>
      </c>
      <c r="G103" s="17">
        <v>9.4956463976111405E-2</v>
      </c>
      <c r="H103" s="17">
        <v>8.5677684230952896E-3</v>
      </c>
      <c r="I103" s="18">
        <v>56.738817953146686</v>
      </c>
    </row>
    <row r="104" spans="1:9" ht="11.25" x14ac:dyDescent="0.2">
      <c r="A104" s="15"/>
      <c r="B104" s="16">
        <v>250</v>
      </c>
      <c r="C104" s="17">
        <v>3.218057442395264E-2</v>
      </c>
      <c r="D104" s="17">
        <v>8.4999579404798598E-4</v>
      </c>
      <c r="E104" s="17">
        <v>0.90687998803089864</v>
      </c>
      <c r="F104" s="17">
        <v>0.23117219374687034</v>
      </c>
      <c r="G104" s="17">
        <v>8.7683819606107119E-2</v>
      </c>
      <c r="H104" s="17">
        <v>7.9115688763136266E-3</v>
      </c>
      <c r="I104" s="18">
        <v>75.543662529006752</v>
      </c>
    </row>
    <row r="105" spans="1:9" ht="11.25" x14ac:dyDescent="0.2">
      <c r="A105" s="15"/>
      <c r="B105" s="16">
        <v>500</v>
      </c>
      <c r="C105" s="17">
        <v>4.7676126851125378E-2</v>
      </c>
      <c r="D105" s="17">
        <v>1.2124722181121495E-3</v>
      </c>
      <c r="E105" s="17">
        <v>1.2940951927135393</v>
      </c>
      <c r="F105" s="17">
        <v>0.42868325450315364</v>
      </c>
      <c r="G105" s="17">
        <v>0.13017026498177298</v>
      </c>
      <c r="H105" s="17">
        <v>1.1745059875866388E-2</v>
      </c>
      <c r="I105" s="18">
        <v>123.52849304665556</v>
      </c>
    </row>
    <row r="106" spans="1:9" ht="11.25" x14ac:dyDescent="0.2">
      <c r="A106" s="15"/>
      <c r="B106" s="16">
        <v>750</v>
      </c>
      <c r="C106" s="17">
        <v>7.8494063530298211E-2</v>
      </c>
      <c r="D106" s="17">
        <v>2.0146557282444987E-3</v>
      </c>
      <c r="E106" s="17">
        <v>2.1648486147856754</v>
      </c>
      <c r="F106" s="17">
        <v>0.69305357639513765</v>
      </c>
      <c r="G106" s="17">
        <v>0.2126701804701793</v>
      </c>
      <c r="H106" s="17">
        <v>1.9188886300105075E-2</v>
      </c>
      <c r="I106" s="18">
        <v>200.36900579228936</v>
      </c>
    </row>
    <row r="107" spans="1:9" ht="11.25" x14ac:dyDescent="0.2">
      <c r="A107" s="15"/>
      <c r="B107" s="16">
        <v>1000</v>
      </c>
      <c r="C107" s="17">
        <v>0.11653009724670643</v>
      </c>
      <c r="D107" s="17">
        <v>2.849205704103307E-3</v>
      </c>
      <c r="E107" s="17">
        <v>3.7776850726199172</v>
      </c>
      <c r="F107" s="17">
        <v>1.1819650551777772</v>
      </c>
      <c r="G107" s="17">
        <v>0.34144510660334237</v>
      </c>
      <c r="H107" s="17">
        <v>3.0808044230278334E-2</v>
      </c>
      <c r="I107" s="18">
        <v>283.36985071497014</v>
      </c>
    </row>
    <row r="108" spans="1:9" ht="11.25" x14ac:dyDescent="0.2">
      <c r="A108" s="19" t="s">
        <v>68</v>
      </c>
      <c r="B108" s="20"/>
      <c r="C108" s="21">
        <v>4.7897877823783006E-2</v>
      </c>
      <c r="D108" s="21">
        <v>1.2061724679591588E-3</v>
      </c>
      <c r="E108" s="21">
        <v>1.3219532783555221</v>
      </c>
      <c r="F108" s="21">
        <v>0.41426360686908925</v>
      </c>
      <c r="G108" s="21">
        <v>0.13068845537537868</v>
      </c>
      <c r="H108" s="21">
        <v>1.1791811578864898E-2</v>
      </c>
      <c r="I108" s="22">
        <v>117.9985577190087</v>
      </c>
    </row>
    <row r="109" spans="1:9" ht="11.25" x14ac:dyDescent="0.2">
      <c r="A109" s="15" t="s">
        <v>69</v>
      </c>
      <c r="B109" s="16">
        <v>15</v>
      </c>
      <c r="C109" s="17">
        <v>2.5197989004009493E-3</v>
      </c>
      <c r="D109" s="17">
        <v>7.1340551117162409E-5</v>
      </c>
      <c r="E109" s="17">
        <v>3.4937220614713507E-2</v>
      </c>
      <c r="F109" s="17">
        <v>2.7993295026471656E-2</v>
      </c>
      <c r="G109" s="17">
        <v>5.4830117177238069E-3</v>
      </c>
      <c r="H109" s="17">
        <v>4.9472330139909836E-4</v>
      </c>
      <c r="I109" s="18">
        <v>4.5846073946648289</v>
      </c>
    </row>
    <row r="110" spans="1:9" ht="11.25" x14ac:dyDescent="0.2">
      <c r="A110" s="15"/>
      <c r="B110" s="16">
        <v>25</v>
      </c>
      <c r="C110" s="17">
        <v>3.3394721389679916E-3</v>
      </c>
      <c r="D110" s="17">
        <v>7.60684346045592E-5</v>
      </c>
      <c r="E110" s="17">
        <v>5.2367369521688772E-2</v>
      </c>
      <c r="F110" s="17">
        <v>2.5844556364033343E-2</v>
      </c>
      <c r="G110" s="17">
        <v>8.3124583730771751E-3</v>
      </c>
      <c r="H110" s="17">
        <v>7.5001977509004498E-4</v>
      </c>
      <c r="I110" s="18">
        <v>5.9952571605107341</v>
      </c>
    </row>
    <row r="111" spans="1:9" ht="11.25" x14ac:dyDescent="0.2">
      <c r="A111" s="15"/>
      <c r="B111" s="16">
        <v>50</v>
      </c>
      <c r="C111" s="17">
        <v>1.4683471790048313E-2</v>
      </c>
      <c r="D111" s="17">
        <v>1.6412548439959687E-4</v>
      </c>
      <c r="E111" s="17">
        <v>0.13343987216654304</v>
      </c>
      <c r="F111" s="17">
        <v>0.14794159964988945</v>
      </c>
      <c r="G111" s="17">
        <v>6.1496778222196541E-2</v>
      </c>
      <c r="H111" s="17">
        <v>5.5487569817715297E-3</v>
      </c>
      <c r="I111" s="18">
        <v>12.695836014417598</v>
      </c>
    </row>
    <row r="112" spans="1:9" ht="11.25" x14ac:dyDescent="0.2">
      <c r="A112" s="15"/>
      <c r="B112" s="16">
        <v>120</v>
      </c>
      <c r="C112" s="17">
        <v>4.0629894712332679E-2</v>
      </c>
      <c r="D112" s="17">
        <v>4.3023850294447794E-4</v>
      </c>
      <c r="E112" s="17">
        <v>0.47986431004573249</v>
      </c>
      <c r="F112" s="17">
        <v>0.2543382661669486</v>
      </c>
      <c r="G112" s="17">
        <v>7.7592445422780681E-2</v>
      </c>
      <c r="H112" s="17">
        <v>7.0010412933483625E-3</v>
      </c>
      <c r="I112" s="18">
        <v>36.676881385095342</v>
      </c>
    </row>
    <row r="113" spans="1:9" ht="11.25" x14ac:dyDescent="0.2">
      <c r="A113" s="15"/>
      <c r="B113" s="16">
        <v>175</v>
      </c>
      <c r="C113" s="17">
        <v>2.9054669545704792E-2</v>
      </c>
      <c r="D113" s="17">
        <v>5.4362360969375492E-4</v>
      </c>
      <c r="E113" s="17">
        <v>0.55834530816735284</v>
      </c>
      <c r="F113" s="17">
        <v>0.27012317756379023</v>
      </c>
      <c r="G113" s="17">
        <v>6.6409160302036363E-2</v>
      </c>
      <c r="H113" s="17">
        <v>5.9919922149795964E-3</v>
      </c>
      <c r="I113" s="18">
        <v>48.314729222476664</v>
      </c>
    </row>
    <row r="114" spans="1:9" ht="11.25" x14ac:dyDescent="0.2">
      <c r="A114" s="15"/>
      <c r="B114" s="16">
        <v>500</v>
      </c>
      <c r="C114" s="17">
        <v>3.743723202644976E-2</v>
      </c>
      <c r="D114" s="17">
        <v>1.1319088467624373E-3</v>
      </c>
      <c r="E114" s="17">
        <v>1.1100595933911237</v>
      </c>
      <c r="F114" s="17">
        <v>0.34890798496819792</v>
      </c>
      <c r="G114" s="17">
        <v>9.5023051219826654E-2</v>
      </c>
      <c r="H114" s="17">
        <v>8.5737772408026654E-3</v>
      </c>
      <c r="I114" s="18">
        <v>115.32053554248654</v>
      </c>
    </row>
    <row r="115" spans="1:9" ht="11.25" x14ac:dyDescent="0.2">
      <c r="A115" s="19" t="s">
        <v>70</v>
      </c>
      <c r="B115" s="20"/>
      <c r="C115" s="21">
        <v>2.4448414774972775E-2</v>
      </c>
      <c r="D115" s="21">
        <v>5.7548933320198585E-4</v>
      </c>
      <c r="E115" s="21">
        <v>0.56296701426060747</v>
      </c>
      <c r="F115" s="21">
        <v>0.21541112055637721</v>
      </c>
      <c r="G115" s="21">
        <v>5.9443684541721033E-2</v>
      </c>
      <c r="H115" s="21">
        <v>5.3635082573312946E-3</v>
      </c>
      <c r="I115" s="22">
        <v>55.679159451799848</v>
      </c>
    </row>
    <row r="116" spans="1:9" ht="11.25" x14ac:dyDescent="0.2">
      <c r="A116" s="15" t="s">
        <v>71</v>
      </c>
      <c r="B116" s="16">
        <v>15</v>
      </c>
      <c r="C116" s="17">
        <v>1.5597679928848508E-3</v>
      </c>
      <c r="D116" s="17">
        <v>4.5141039082073746E-5</v>
      </c>
      <c r="E116" s="17">
        <v>2.1326633424699679E-2</v>
      </c>
      <c r="F116" s="17">
        <v>1.7712880554141504E-2</v>
      </c>
      <c r="G116" s="17">
        <v>3.0337735362032979E-3</v>
      </c>
      <c r="H116" s="17">
        <v>2.7373248221477175E-4</v>
      </c>
      <c r="I116" s="18">
        <v>2.9009309960216978</v>
      </c>
    </row>
    <row r="117" spans="1:9" ht="11.25" x14ac:dyDescent="0.2">
      <c r="A117" s="15"/>
      <c r="B117" s="16">
        <v>25</v>
      </c>
      <c r="C117" s="17">
        <v>3.7242991257222654E-3</v>
      </c>
      <c r="D117" s="17">
        <v>8.8337574644131424E-5</v>
      </c>
      <c r="E117" s="17">
        <v>5.7413961184367375E-2</v>
      </c>
      <c r="F117" s="17">
        <v>2.8667302993784238E-2</v>
      </c>
      <c r="G117" s="17">
        <v>8.7149315248245957E-3</v>
      </c>
      <c r="H117" s="17">
        <v>7.8633424430764407E-4</v>
      </c>
      <c r="I117" s="18">
        <v>6.9622354034703076</v>
      </c>
    </row>
    <row r="118" spans="1:9" ht="11.25" x14ac:dyDescent="0.2">
      <c r="A118" s="15"/>
      <c r="B118" s="16">
        <v>50</v>
      </c>
      <c r="C118" s="17">
        <v>1.437278316928965E-2</v>
      </c>
      <c r="D118" s="17">
        <v>1.2750611079767718E-4</v>
      </c>
      <c r="E118" s="17">
        <v>0.1133443952559</v>
      </c>
      <c r="F118" s="17">
        <v>0.1478917615245674</v>
      </c>
      <c r="G118" s="17">
        <v>6.6968920686756472E-2</v>
      </c>
      <c r="H118" s="17">
        <v>6.042496622681158E-3</v>
      </c>
      <c r="I118" s="18">
        <v>9.8631663655198434</v>
      </c>
    </row>
    <row r="119" spans="1:9" ht="11.25" x14ac:dyDescent="0.2">
      <c r="A119" s="15"/>
      <c r="B119" s="16">
        <v>120</v>
      </c>
      <c r="C119" s="17">
        <v>3.9763712521361023E-2</v>
      </c>
      <c r="D119" s="17">
        <v>3.3008529450457273E-4</v>
      </c>
      <c r="E119" s="17">
        <v>0.42346932457786651</v>
      </c>
      <c r="F119" s="17">
        <v>0.21571465180368524</v>
      </c>
      <c r="G119" s="17">
        <v>7.5780737139911222E-2</v>
      </c>
      <c r="H119" s="17">
        <v>6.8375708165767848E-3</v>
      </c>
      <c r="I119" s="18">
        <v>28.139030368240725</v>
      </c>
    </row>
    <row r="120" spans="1:9" ht="11.25" x14ac:dyDescent="0.2">
      <c r="A120" s="15"/>
      <c r="B120" s="16">
        <v>175</v>
      </c>
      <c r="C120" s="17">
        <v>3.3820701672043783E-2</v>
      </c>
      <c r="D120" s="17">
        <v>4.8960675340686453E-4</v>
      </c>
      <c r="E120" s="17">
        <v>0.59030783326512837</v>
      </c>
      <c r="F120" s="17">
        <v>0.26672946901865857</v>
      </c>
      <c r="G120" s="17">
        <v>7.7390718329438196E-2</v>
      </c>
      <c r="H120" s="17">
        <v>6.9828390313530315E-3</v>
      </c>
      <c r="I120" s="18">
        <v>43.513970319811996</v>
      </c>
    </row>
    <row r="121" spans="1:9" ht="11.25" x14ac:dyDescent="0.2">
      <c r="A121" s="15"/>
      <c r="B121" s="16">
        <v>250</v>
      </c>
      <c r="C121" s="17">
        <v>2.7839438185655291E-2</v>
      </c>
      <c r="D121" s="17">
        <v>6.919774260867196E-4</v>
      </c>
      <c r="E121" s="17">
        <v>0.78318758426786905</v>
      </c>
      <c r="F121" s="17">
        <v>0.19803790941361124</v>
      </c>
      <c r="G121" s="17">
        <v>7.3941763905284633E-2</v>
      </c>
      <c r="H121" s="17">
        <v>6.6716434787533561E-3</v>
      </c>
      <c r="I121" s="18">
        <v>61.499729744004696</v>
      </c>
    </row>
    <row r="122" spans="1:9" ht="11.25" x14ac:dyDescent="0.2">
      <c r="A122" s="15"/>
      <c r="B122" s="16">
        <v>500</v>
      </c>
      <c r="C122" s="17">
        <v>4.9326369198787211E-2</v>
      </c>
      <c r="D122" s="17">
        <v>1.1816538592188458E-3</v>
      </c>
      <c r="E122" s="17">
        <v>1.3663366241267458</v>
      </c>
      <c r="F122" s="17">
        <v>0.47476782425422975</v>
      </c>
      <c r="G122" s="17">
        <v>0.12931470274068824</v>
      </c>
      <c r="H122" s="17">
        <v>1.166785526167774E-2</v>
      </c>
      <c r="I122" s="18">
        <v>120.38862222897852</v>
      </c>
    </row>
    <row r="123" spans="1:9" ht="11.25" x14ac:dyDescent="0.2">
      <c r="A123" s="15"/>
      <c r="B123" s="16">
        <v>750</v>
      </c>
      <c r="C123" s="17">
        <v>8.2354870794614288E-2</v>
      </c>
      <c r="D123" s="17">
        <v>1.9950955660518097E-3</v>
      </c>
      <c r="E123" s="17">
        <v>2.3074692127944463</v>
      </c>
      <c r="F123" s="17">
        <v>0.78250876513958156</v>
      </c>
      <c r="G123" s="17">
        <v>0.21570161857255632</v>
      </c>
      <c r="H123" s="17">
        <v>1.9462412185663299E-2</v>
      </c>
      <c r="I123" s="18">
        <v>198.42368815392385</v>
      </c>
    </row>
    <row r="124" spans="1:9" ht="11.25" x14ac:dyDescent="0.2">
      <c r="A124" s="15"/>
      <c r="B124" s="16">
        <v>1000</v>
      </c>
      <c r="C124" s="17">
        <v>0.11216960151176472</v>
      </c>
      <c r="D124" s="17">
        <v>2.5522052675604869E-3</v>
      </c>
      <c r="E124" s="17">
        <v>3.5357086481109814</v>
      </c>
      <c r="F124" s="17">
        <v>1.2584272765344813</v>
      </c>
      <c r="G124" s="17">
        <v>0.33022489463453342</v>
      </c>
      <c r="H124" s="17">
        <v>2.9795664248695838E-2</v>
      </c>
      <c r="I124" s="18">
        <v>253.83144587696765</v>
      </c>
    </row>
    <row r="125" spans="1:9" ht="11.25" x14ac:dyDescent="0.2">
      <c r="A125" s="19" t="s">
        <v>72</v>
      </c>
      <c r="B125" s="20"/>
      <c r="C125" s="21">
        <v>3.8535483404424038E-2</v>
      </c>
      <c r="D125" s="21">
        <v>7.2579467510224937E-4</v>
      </c>
      <c r="E125" s="21">
        <v>0.86234675384878845</v>
      </c>
      <c r="F125" s="21">
        <v>0.31693897981949248</v>
      </c>
      <c r="G125" s="21">
        <v>9.5739705774517694E-2</v>
      </c>
      <c r="H125" s="21">
        <v>8.6384378857913835E-3</v>
      </c>
      <c r="I125" s="22">
        <v>69.05479767705512</v>
      </c>
    </row>
    <row r="126" spans="1:9" ht="11.25" x14ac:dyDescent="0.2">
      <c r="A126" s="15" t="s">
        <v>73</v>
      </c>
      <c r="B126" s="16">
        <v>50</v>
      </c>
      <c r="C126" s="17">
        <v>1.9841716050241015E-2</v>
      </c>
      <c r="D126" s="17">
        <v>1.7787620436808072E-4</v>
      </c>
      <c r="E126" s="17">
        <v>0.15752850247118094</v>
      </c>
      <c r="F126" s="17">
        <v>0.2038960869039867</v>
      </c>
      <c r="G126" s="17">
        <v>9.2260959061397668E-2</v>
      </c>
      <c r="H126" s="17">
        <v>8.3245600617142812E-3</v>
      </c>
      <c r="I126" s="18">
        <v>13.759515418605627</v>
      </c>
    </row>
    <row r="127" spans="1:9" ht="11.25" x14ac:dyDescent="0.2">
      <c r="A127" s="15"/>
      <c r="B127" s="16">
        <v>120</v>
      </c>
      <c r="C127" s="17">
        <v>3.8461599352128575E-2</v>
      </c>
      <c r="D127" s="17">
        <v>3.2281233998903292E-4</v>
      </c>
      <c r="E127" s="17">
        <v>0.41248331701995422</v>
      </c>
      <c r="F127" s="17">
        <v>0.20984957918876262</v>
      </c>
      <c r="G127" s="17">
        <v>7.3491218858903459E-2</v>
      </c>
      <c r="H127" s="17">
        <v>6.6309958979003346E-3</v>
      </c>
      <c r="I127" s="18">
        <v>27.51903417665503</v>
      </c>
    </row>
    <row r="128" spans="1:9" ht="11.25" x14ac:dyDescent="0.2">
      <c r="A128" s="15"/>
      <c r="B128" s="16">
        <v>175</v>
      </c>
      <c r="C128" s="17">
        <v>4.2597402129931058E-2</v>
      </c>
      <c r="D128" s="17">
        <v>6.2304849721926334E-4</v>
      </c>
      <c r="E128" s="17">
        <v>0.74820572525114315</v>
      </c>
      <c r="F128" s="17">
        <v>0.33765289406145588</v>
      </c>
      <c r="G128" s="17">
        <v>9.7600603272890024E-2</v>
      </c>
      <c r="H128" s="17">
        <v>8.8063461019665182E-3</v>
      </c>
      <c r="I128" s="18">
        <v>55.373652798981219</v>
      </c>
    </row>
    <row r="129" spans="1:9" ht="11.25" x14ac:dyDescent="0.2">
      <c r="A129" s="15"/>
      <c r="B129" s="16">
        <v>250</v>
      </c>
      <c r="C129" s="17">
        <v>2.9605296979615194E-2</v>
      </c>
      <c r="D129" s="17">
        <v>7.4010600876192253E-4</v>
      </c>
      <c r="E129" s="17">
        <v>0.83439762443193499</v>
      </c>
      <c r="F129" s="17">
        <v>0.2110950115057422</v>
      </c>
      <c r="G129" s="17">
        <v>7.8448181679490941E-2</v>
      </c>
      <c r="H129" s="17">
        <v>7.0782563261786733E-3</v>
      </c>
      <c r="I129" s="18">
        <v>65.777168086013901</v>
      </c>
    </row>
    <row r="130" spans="1:9" ht="11.25" x14ac:dyDescent="0.2">
      <c r="A130" s="15"/>
      <c r="B130" s="16">
        <v>500</v>
      </c>
      <c r="C130" s="17">
        <v>3.5410502376882751E-2</v>
      </c>
      <c r="D130" s="17">
        <v>8.5314681348751427E-4</v>
      </c>
      <c r="E130" s="17">
        <v>0.98383871603669448</v>
      </c>
      <c r="F130" s="17">
        <v>0.34206993851749656</v>
      </c>
      <c r="G130" s="17">
        <v>9.2448648801663938E-2</v>
      </c>
      <c r="H130" s="17">
        <v>8.3414930561952656E-3</v>
      </c>
      <c r="I130" s="18">
        <v>86.919862809836957</v>
      </c>
    </row>
    <row r="131" spans="1:9" ht="11.25" x14ac:dyDescent="0.2">
      <c r="A131" s="15"/>
      <c r="B131" s="16">
        <v>9999</v>
      </c>
      <c r="C131" s="17">
        <v>0.14767902362266877</v>
      </c>
      <c r="D131" s="17">
        <v>3.3005916773398811E-3</v>
      </c>
      <c r="E131" s="17">
        <v>4.6693247907584778</v>
      </c>
      <c r="F131" s="17">
        <v>1.664191296968661</v>
      </c>
      <c r="G131" s="17">
        <v>0.43532129718864188</v>
      </c>
      <c r="H131" s="17">
        <v>3.9278339636704053E-2</v>
      </c>
      <c r="I131" s="18">
        <v>336.26908796811296</v>
      </c>
    </row>
    <row r="132" spans="1:9" ht="11.25" x14ac:dyDescent="0.2">
      <c r="A132" s="19" t="s">
        <v>74</v>
      </c>
      <c r="B132" s="20"/>
      <c r="C132" s="21">
        <v>3.715071785806201E-2</v>
      </c>
      <c r="D132" s="21">
        <v>6.9999234959857229E-4</v>
      </c>
      <c r="E132" s="21">
        <v>0.83290538832260108</v>
      </c>
      <c r="F132" s="21">
        <v>0.28567861098700648</v>
      </c>
      <c r="G132" s="21">
        <v>9.2420002279947774E-2</v>
      </c>
      <c r="H132" s="21">
        <v>8.3389100543628247E-3</v>
      </c>
      <c r="I132" s="22">
        <v>64.044489304978725</v>
      </c>
    </row>
    <row r="133" spans="1:9" ht="11.25" x14ac:dyDescent="0.2">
      <c r="A133" s="15" t="s">
        <v>75</v>
      </c>
      <c r="B133" s="16">
        <v>25</v>
      </c>
      <c r="C133" s="17">
        <v>5.6808022412561249E-3</v>
      </c>
      <c r="D133" s="17">
        <v>1.0739071552809236E-4</v>
      </c>
      <c r="E133" s="17">
        <v>8.0285740114833679E-2</v>
      </c>
      <c r="F133" s="17">
        <v>4.5226627664161356E-2</v>
      </c>
      <c r="G133" s="17">
        <v>1.6689027857645516E-2</v>
      </c>
      <c r="H133" s="17">
        <v>1.5058244254548337E-3</v>
      </c>
      <c r="I133" s="18">
        <v>8.4638928437567582</v>
      </c>
    </row>
    <row r="134" spans="1:9" ht="11.25" x14ac:dyDescent="0.2">
      <c r="A134" s="15"/>
      <c r="B134" s="16">
        <v>50</v>
      </c>
      <c r="C134" s="17">
        <v>1.8172193450433895E-2</v>
      </c>
      <c r="D134" s="17">
        <v>1.6412554648196181E-4</v>
      </c>
      <c r="E134" s="17">
        <v>0.14670151959338162</v>
      </c>
      <c r="F134" s="17">
        <v>0.18737136782261427</v>
      </c>
      <c r="G134" s="17">
        <v>8.5305862017823378E-2</v>
      </c>
      <c r="H134" s="17">
        <v>7.6970112116033652E-3</v>
      </c>
      <c r="I134" s="18">
        <v>12.695842193184488</v>
      </c>
    </row>
    <row r="135" spans="1:9" ht="11.25" x14ac:dyDescent="0.2">
      <c r="A135" s="15"/>
      <c r="B135" s="16">
        <v>120</v>
      </c>
      <c r="C135" s="17">
        <v>4.3465130170931524E-2</v>
      </c>
      <c r="D135" s="17">
        <v>3.6818482477570728E-4</v>
      </c>
      <c r="E135" s="17">
        <v>0.50674998687304862</v>
      </c>
      <c r="F135" s="17">
        <v>0.24627575657996981</v>
      </c>
      <c r="G135" s="17">
        <v>8.7130364710370903E-2</v>
      </c>
      <c r="H135" s="17">
        <v>7.8616317755530272E-3</v>
      </c>
      <c r="I135" s="18">
        <v>31.38693724432196</v>
      </c>
    </row>
    <row r="136" spans="1:9" ht="11.25" x14ac:dyDescent="0.2">
      <c r="A136" s="15"/>
      <c r="B136" s="16">
        <v>175</v>
      </c>
      <c r="C136" s="17">
        <v>4.6045820368804058E-2</v>
      </c>
      <c r="D136" s="17">
        <v>6.5472899726163822E-4</v>
      </c>
      <c r="E136" s="17">
        <v>0.84180679208948206</v>
      </c>
      <c r="F136" s="17">
        <v>0.3725689505208819</v>
      </c>
      <c r="G136" s="17">
        <v>0.10718533880122512</v>
      </c>
      <c r="H136" s="17">
        <v>9.6711595460532637E-3</v>
      </c>
      <c r="I136" s="18">
        <v>58.189258543319141</v>
      </c>
    </row>
    <row r="137" spans="1:9" ht="11.25" x14ac:dyDescent="0.2">
      <c r="A137" s="15"/>
      <c r="B137" s="16">
        <v>250</v>
      </c>
      <c r="C137" s="17">
        <v>5.1162741290304223E-2</v>
      </c>
      <c r="D137" s="17">
        <v>9.9201395448296243E-4</v>
      </c>
      <c r="E137" s="17">
        <v>1.2269698642621332</v>
      </c>
      <c r="F137" s="17">
        <v>0.37132552830623039</v>
      </c>
      <c r="G137" s="17">
        <v>0.1289826906369404</v>
      </c>
      <c r="H137" s="17">
        <v>1.1637902105693591E-2</v>
      </c>
      <c r="I137" s="18">
        <v>88.165558252615639</v>
      </c>
    </row>
    <row r="138" spans="1:9" ht="11.25" x14ac:dyDescent="0.2">
      <c r="A138" s="15"/>
      <c r="B138" s="16">
        <v>500</v>
      </c>
      <c r="C138" s="17">
        <v>5.4160088089523092E-2</v>
      </c>
      <c r="D138" s="17">
        <v>1.0384484622466381E-3</v>
      </c>
      <c r="E138" s="17">
        <v>1.3334044929473028</v>
      </c>
      <c r="F138" s="17">
        <v>0.67780452420950765</v>
      </c>
      <c r="G138" s="17">
        <v>0.13734571703329962</v>
      </c>
      <c r="H138" s="17">
        <v>1.2392487508522312E-2</v>
      </c>
      <c r="I138" s="18">
        <v>105.7986447772597</v>
      </c>
    </row>
    <row r="139" spans="1:9" ht="11.25" x14ac:dyDescent="0.2">
      <c r="A139" s="19" t="s">
        <v>76</v>
      </c>
      <c r="B139" s="20"/>
      <c r="C139" s="21">
        <v>3.6259977709043836E-2</v>
      </c>
      <c r="D139" s="21">
        <v>4.0594467032633539E-4</v>
      </c>
      <c r="E139" s="21">
        <v>0.51215212555603606</v>
      </c>
      <c r="F139" s="21">
        <v>0.27214718078842243</v>
      </c>
      <c r="G139" s="21">
        <v>9.3544097652755079E-2</v>
      </c>
      <c r="H139" s="21">
        <v>8.4403331841555011E-3</v>
      </c>
      <c r="I139" s="22">
        <v>35.35117780196618</v>
      </c>
    </row>
    <row r="140" spans="1:9" ht="11.25" x14ac:dyDescent="0.2">
      <c r="A140" s="15" t="s">
        <v>77</v>
      </c>
      <c r="B140" s="16">
        <v>25</v>
      </c>
      <c r="C140" s="17">
        <v>3.1905585011429718E-3</v>
      </c>
      <c r="D140" s="17">
        <v>7.2676384175111069E-5</v>
      </c>
      <c r="E140" s="17">
        <v>5.003219449550933E-2</v>
      </c>
      <c r="F140" s="17">
        <v>2.4692092338037562E-2</v>
      </c>
      <c r="G140" s="17">
        <v>7.9417884127128309E-3</v>
      </c>
      <c r="H140" s="17">
        <v>7.1657495207262016E-4</v>
      </c>
      <c r="I140" s="18">
        <v>5.7279167760640997</v>
      </c>
    </row>
    <row r="141" spans="1:9" ht="11.25" x14ac:dyDescent="0.2">
      <c r="A141" s="15"/>
      <c r="B141" s="16">
        <v>50</v>
      </c>
      <c r="C141" s="17">
        <v>1.541442664716022E-2</v>
      </c>
      <c r="D141" s="17">
        <v>1.4030085133197036E-4</v>
      </c>
      <c r="E141" s="17">
        <v>0.12515168175775687</v>
      </c>
      <c r="F141" s="17">
        <v>0.1586699772589841</v>
      </c>
      <c r="G141" s="17">
        <v>7.2270883632341951E-2</v>
      </c>
      <c r="H141" s="17">
        <v>6.5208857361465349E-3</v>
      </c>
      <c r="I141" s="18">
        <v>10.852892539366934</v>
      </c>
    </row>
    <row r="142" spans="1:9" ht="11.25" x14ac:dyDescent="0.2">
      <c r="A142" s="15"/>
      <c r="B142" s="16">
        <v>120</v>
      </c>
      <c r="C142" s="17">
        <v>3.3912083980051834E-2</v>
      </c>
      <c r="D142" s="17">
        <v>2.89983965884307E-4</v>
      </c>
      <c r="E142" s="17">
        <v>0.39701938738133841</v>
      </c>
      <c r="F142" s="17">
        <v>0.19266307307907754</v>
      </c>
      <c r="G142" s="17">
        <v>6.8096650809224488E-2</v>
      </c>
      <c r="H142" s="17">
        <v>6.1442517882108931E-3</v>
      </c>
      <c r="I142" s="18">
        <v>24.720481302357058</v>
      </c>
    </row>
    <row r="143" spans="1:9" ht="11.25" x14ac:dyDescent="0.2">
      <c r="A143" s="15"/>
      <c r="B143" s="16">
        <v>175</v>
      </c>
      <c r="C143" s="17">
        <v>3.5803633755056526E-2</v>
      </c>
      <c r="D143" s="17">
        <v>5.1559111801623375E-4</v>
      </c>
      <c r="E143" s="17">
        <v>0.65962074043226704</v>
      </c>
      <c r="F143" s="17">
        <v>0.2908713950280678</v>
      </c>
      <c r="G143" s="17">
        <v>8.3570608816068453E-2</v>
      </c>
      <c r="H143" s="17">
        <v>7.5404413417088662E-3</v>
      </c>
      <c r="I143" s="18">
        <v>45.823330660691006</v>
      </c>
    </row>
    <row r="144" spans="1:9" ht="11.25" x14ac:dyDescent="0.2">
      <c r="A144" s="15"/>
      <c r="B144" s="16">
        <v>250</v>
      </c>
      <c r="C144" s="17">
        <v>3.1946836120248255E-2</v>
      </c>
      <c r="D144" s="17">
        <v>6.2413673541315536E-4</v>
      </c>
      <c r="E144" s="17">
        <v>0.76815575993047513</v>
      </c>
      <c r="F144" s="17">
        <v>0.23241886258677003</v>
      </c>
      <c r="G144" s="17">
        <v>8.0469505564571248E-2</v>
      </c>
      <c r="H144" s="17">
        <v>7.2606327406745672E-3</v>
      </c>
      <c r="I144" s="18">
        <v>55.470360967590381</v>
      </c>
    </row>
    <row r="145" spans="1:9" ht="11.25" x14ac:dyDescent="0.2">
      <c r="A145" s="19" t="s">
        <v>78</v>
      </c>
      <c r="B145" s="20"/>
      <c r="C145" s="21">
        <v>3.2118358908877327E-2</v>
      </c>
      <c r="D145" s="21">
        <v>3.5976297781276301E-4</v>
      </c>
      <c r="E145" s="21">
        <v>0.46868164847484017</v>
      </c>
      <c r="F145" s="21">
        <v>0.21289125619444058</v>
      </c>
      <c r="G145" s="21">
        <v>7.0565677494150311E-2</v>
      </c>
      <c r="H145" s="21">
        <v>6.3670277138702614E-3</v>
      </c>
      <c r="I145" s="22">
        <v>31.276163859198306</v>
      </c>
    </row>
    <row r="146" spans="1:9" ht="11.25" x14ac:dyDescent="0.2">
      <c r="A146" s="15" t="s">
        <v>79</v>
      </c>
      <c r="B146" s="16">
        <v>15</v>
      </c>
      <c r="C146" s="17">
        <v>1.1205500980748175E-3</v>
      </c>
      <c r="D146" s="17">
        <v>3.0448078296565697E-5</v>
      </c>
      <c r="E146" s="17">
        <v>1.5926649117929945E-2</v>
      </c>
      <c r="F146" s="17">
        <v>1.194751060774151E-2</v>
      </c>
      <c r="G146" s="17">
        <v>2.4380921537909437E-3</v>
      </c>
      <c r="H146" s="17">
        <v>2.1998518366742948E-4</v>
      </c>
      <c r="I146" s="18">
        <v>1.9567063318559066</v>
      </c>
    </row>
    <row r="147" spans="1:9" ht="11.25" x14ac:dyDescent="0.2">
      <c r="A147" s="19" t="s">
        <v>80</v>
      </c>
      <c r="B147" s="20"/>
      <c r="C147" s="21">
        <v>1.1205500980748175E-3</v>
      </c>
      <c r="D147" s="21">
        <v>3.0448078296565697E-5</v>
      </c>
      <c r="E147" s="21">
        <v>1.5926649117929945E-2</v>
      </c>
      <c r="F147" s="21">
        <v>1.194751060774151E-2</v>
      </c>
      <c r="G147" s="21">
        <v>2.4380921537909437E-3</v>
      </c>
      <c r="H147" s="21">
        <v>2.1998518366742948E-4</v>
      </c>
      <c r="I147" s="22">
        <v>1.9567063318559066</v>
      </c>
    </row>
    <row r="148" spans="1:9" ht="11.25" x14ac:dyDescent="0.2">
      <c r="A148" s="15" t="s">
        <v>81</v>
      </c>
      <c r="B148" s="16">
        <v>15</v>
      </c>
      <c r="C148" s="17">
        <v>1.7692103370717869E-3</v>
      </c>
      <c r="D148" s="17">
        <v>3.4519630453025417E-5</v>
      </c>
      <c r="E148" s="17">
        <v>2.7758896545404501E-2</v>
      </c>
      <c r="F148" s="17">
        <v>1.6540893610841934E-2</v>
      </c>
      <c r="G148" s="17">
        <v>4.3044717896659626E-3</v>
      </c>
      <c r="H148" s="17">
        <v>3.8838571575407064E-4</v>
      </c>
      <c r="I148" s="18">
        <v>2.2183596678469142</v>
      </c>
    </row>
    <row r="149" spans="1:9" ht="11.25" x14ac:dyDescent="0.2">
      <c r="A149" s="15"/>
      <c r="B149" s="16">
        <v>25</v>
      </c>
      <c r="C149" s="17">
        <v>2.2678647491117189E-3</v>
      </c>
      <c r="D149" s="17">
        <v>4.1137588179935905E-5</v>
      </c>
      <c r="E149" s="17">
        <v>3.3065086479336453E-2</v>
      </c>
      <c r="F149" s="17">
        <v>2.0962090246921732E-2</v>
      </c>
      <c r="G149" s="17">
        <v>6.4221527537890663E-3</v>
      </c>
      <c r="H149" s="17">
        <v>5.794605167329538E-4</v>
      </c>
      <c r="I149" s="18">
        <v>3.2422179517446326</v>
      </c>
    </row>
    <row r="150" spans="1:9" ht="11.25" x14ac:dyDescent="0.2">
      <c r="A150" s="15"/>
      <c r="B150" s="16">
        <v>50</v>
      </c>
      <c r="C150" s="17">
        <v>5.9279335562241594E-3</v>
      </c>
      <c r="D150" s="17">
        <v>8.3827572485879661E-5</v>
      </c>
      <c r="E150" s="17">
        <v>6.5732129688739621E-2</v>
      </c>
      <c r="F150" s="17">
        <v>5.5468568181618397E-2</v>
      </c>
      <c r="G150" s="17">
        <v>2.2284123773201707E-2</v>
      </c>
      <c r="H150" s="17">
        <v>2.0106603675784694E-3</v>
      </c>
      <c r="I150" s="18">
        <v>6.4844365125011008</v>
      </c>
    </row>
    <row r="151" spans="1:9" ht="11.25" x14ac:dyDescent="0.2">
      <c r="A151" s="15"/>
      <c r="B151" s="16">
        <v>120</v>
      </c>
      <c r="C151" s="17">
        <v>9.8104194469930371E-3</v>
      </c>
      <c r="D151" s="17">
        <v>1.2811072476348411E-4</v>
      </c>
      <c r="E151" s="17">
        <v>0.13858803472999687</v>
      </c>
      <c r="F151" s="17">
        <v>6.9340412884985048E-2</v>
      </c>
      <c r="G151" s="17">
        <v>2.0986085258138047E-2</v>
      </c>
      <c r="H151" s="17">
        <v>1.8935410765161735E-3</v>
      </c>
      <c r="I151" s="18">
        <v>10.921153024054369</v>
      </c>
    </row>
    <row r="152" spans="1:9" ht="11.25" x14ac:dyDescent="0.2">
      <c r="A152" s="19" t="s">
        <v>82</v>
      </c>
      <c r="B152" s="20"/>
      <c r="C152" s="21">
        <v>3.6626514021956499E-3</v>
      </c>
      <c r="D152" s="21">
        <v>5.6879524976993818E-5</v>
      </c>
      <c r="E152" s="21">
        <v>4.892346931940298E-2</v>
      </c>
      <c r="F152" s="21">
        <v>3.1961704459252983E-2</v>
      </c>
      <c r="G152" s="21">
        <v>1.0657116936195313E-2</v>
      </c>
      <c r="H152" s="21">
        <v>9.6157456781985795E-4</v>
      </c>
      <c r="I152" s="22">
        <v>4.269910974936459</v>
      </c>
    </row>
    <row r="153" spans="1:9" ht="11.25" x14ac:dyDescent="0.2">
      <c r="A153" s="15" t="s">
        <v>83</v>
      </c>
      <c r="B153" s="16">
        <v>15</v>
      </c>
      <c r="C153" s="17">
        <v>3.3219944786675695E-3</v>
      </c>
      <c r="D153" s="17">
        <v>5.239901131436392E-5</v>
      </c>
      <c r="E153" s="17">
        <v>4.3276579453665621E-2</v>
      </c>
      <c r="F153" s="17">
        <v>2.5108223748889456E-2</v>
      </c>
      <c r="G153" s="17">
        <v>7.6118482596481234E-3</v>
      </c>
      <c r="H153" s="17">
        <v>6.8680483489600038E-4</v>
      </c>
      <c r="I153" s="18">
        <v>3.3673547137013808</v>
      </c>
    </row>
    <row r="154" spans="1:9" ht="11.25" x14ac:dyDescent="0.2">
      <c r="A154" s="15"/>
      <c r="B154" s="16">
        <v>25</v>
      </c>
      <c r="C154" s="17">
        <v>6.9210902526415739E-3</v>
      </c>
      <c r="D154" s="17">
        <v>1.1215407468247258E-4</v>
      </c>
      <c r="E154" s="17">
        <v>9.0145878084226277E-2</v>
      </c>
      <c r="F154" s="17">
        <v>5.7149275189176861E-2</v>
      </c>
      <c r="G154" s="17">
        <v>2.2999575069753364E-2</v>
      </c>
      <c r="H154" s="17">
        <v>2.0752149584689662E-3</v>
      </c>
      <c r="I154" s="18">
        <v>8.8393091272633075</v>
      </c>
    </row>
    <row r="155" spans="1:9" ht="11.25" x14ac:dyDescent="0.2">
      <c r="A155" s="15"/>
      <c r="B155" s="16">
        <v>50</v>
      </c>
      <c r="C155" s="17">
        <v>1.6836170055316565E-2</v>
      </c>
      <c r="D155" s="17">
        <v>2.0133315419451227E-4</v>
      </c>
      <c r="E155" s="17">
        <v>0.16416929755168347</v>
      </c>
      <c r="F155" s="17">
        <v>0.16425398024375226</v>
      </c>
      <c r="G155" s="17">
        <v>6.9913027184319396E-2</v>
      </c>
      <c r="H155" s="17">
        <v>6.3081420474655247E-3</v>
      </c>
      <c r="I155" s="18">
        <v>15.574014163396139</v>
      </c>
    </row>
    <row r="156" spans="1:9" ht="11.25" x14ac:dyDescent="0.2">
      <c r="A156" s="15"/>
      <c r="B156" s="16">
        <v>120</v>
      </c>
      <c r="C156" s="17">
        <v>3.7289985433865018E-2</v>
      </c>
      <c r="D156" s="17">
        <v>4.1475859107998426E-4</v>
      </c>
      <c r="E156" s="17">
        <v>0.47572671015736656</v>
      </c>
      <c r="F156" s="17">
        <v>0.23881062786058818</v>
      </c>
      <c r="G156" s="17">
        <v>7.6447375647082275E-2</v>
      </c>
      <c r="H156" s="17">
        <v>6.8977223765618566E-3</v>
      </c>
      <c r="I156" s="18">
        <v>35.357236800200624</v>
      </c>
    </row>
    <row r="157" spans="1:9" ht="11.25" x14ac:dyDescent="0.2">
      <c r="A157" s="15"/>
      <c r="B157" s="16">
        <v>175</v>
      </c>
      <c r="C157" s="17">
        <v>3.6997182753797597E-2</v>
      </c>
      <c r="D157" s="17">
        <v>7.1514602722011088E-4</v>
      </c>
      <c r="E157" s="17">
        <v>0.76935151763799892</v>
      </c>
      <c r="F157" s="17">
        <v>0.34400341082430569</v>
      </c>
      <c r="G157" s="17">
        <v>8.9661208751028329E-2</v>
      </c>
      <c r="H157" s="17">
        <v>8.089987280412065E-3</v>
      </c>
      <c r="I157" s="18">
        <v>63.558842151078636</v>
      </c>
    </row>
    <row r="158" spans="1:9" ht="11.25" x14ac:dyDescent="0.2">
      <c r="A158" s="15"/>
      <c r="B158" s="16">
        <v>250</v>
      </c>
      <c r="C158" s="17">
        <v>3.2997229143789407E-2</v>
      </c>
      <c r="D158" s="17">
        <v>1.0277261182782382E-3</v>
      </c>
      <c r="E158" s="17">
        <v>1.0399074346993777</v>
      </c>
      <c r="F158" s="17">
        <v>0.26174584886222352</v>
      </c>
      <c r="G158" s="17">
        <v>8.8051938098986413E-2</v>
      </c>
      <c r="H158" s="17">
        <v>7.9447849062922182E-3</v>
      </c>
      <c r="I158" s="18">
        <v>91.339493131874562</v>
      </c>
    </row>
    <row r="159" spans="1:9" ht="11.25" x14ac:dyDescent="0.2">
      <c r="A159" s="15"/>
      <c r="B159" s="16">
        <v>500</v>
      </c>
      <c r="C159" s="17">
        <v>5.2135245052411829E-2</v>
      </c>
      <c r="D159" s="17">
        <v>1.5369045392171475E-3</v>
      </c>
      <c r="E159" s="17">
        <v>1.6325384608937337</v>
      </c>
      <c r="F159" s="17">
        <v>0.54538398517292153</v>
      </c>
      <c r="G159" s="17">
        <v>0.13526172942668538</v>
      </c>
      <c r="H159" s="17">
        <v>1.2204449683873944E-2</v>
      </c>
      <c r="I159" s="18">
        <v>156.5820848953316</v>
      </c>
    </row>
    <row r="160" spans="1:9" ht="11.25" x14ac:dyDescent="0.2">
      <c r="A160" s="15"/>
      <c r="B160" s="16">
        <v>750</v>
      </c>
      <c r="C160" s="17">
        <v>8.7219598295416104E-2</v>
      </c>
      <c r="D160" s="17">
        <v>2.6028198901429976E-3</v>
      </c>
      <c r="E160" s="17">
        <v>2.7624779743507872</v>
      </c>
      <c r="F160" s="17">
        <v>0.90164199834757175</v>
      </c>
      <c r="G160" s="17">
        <v>0.22990186307195576</v>
      </c>
      <c r="H160" s="17">
        <v>2.074367657422151E-2</v>
      </c>
      <c r="I160" s="18">
        <v>258.86539679707346</v>
      </c>
    </row>
    <row r="161" spans="1:9" ht="11.25" x14ac:dyDescent="0.2">
      <c r="A161" s="15"/>
      <c r="B161" s="16">
        <v>9999</v>
      </c>
      <c r="C161" s="17">
        <v>0.24678784106895854</v>
      </c>
      <c r="D161" s="17">
        <v>6.1790556007776005E-3</v>
      </c>
      <c r="E161" s="17">
        <v>7.8518716241085382</v>
      </c>
      <c r="F161" s="17">
        <v>2.6851133032530123</v>
      </c>
      <c r="G161" s="17">
        <v>0.71132932240310853</v>
      </c>
      <c r="H161" s="17">
        <v>6.4182109460467443E-2</v>
      </c>
      <c r="I161" s="18">
        <v>614.54237026691249</v>
      </c>
    </row>
    <row r="162" spans="1:9" ht="11.25" x14ac:dyDescent="0.2">
      <c r="A162" s="19" t="s">
        <v>84</v>
      </c>
      <c r="B162" s="20"/>
      <c r="C162" s="21">
        <v>1.9903350640236114E-2</v>
      </c>
      <c r="D162" s="21">
        <v>2.6782643744511966E-4</v>
      </c>
      <c r="E162" s="21">
        <v>0.28230389626263697</v>
      </c>
      <c r="F162" s="21">
        <v>0.14710640877842543</v>
      </c>
      <c r="G162" s="21">
        <v>4.9445675626204569E-2</v>
      </c>
      <c r="H162" s="21">
        <v>4.4614037508452628E-3</v>
      </c>
      <c r="I162" s="22">
        <v>22.501179982741949</v>
      </c>
    </row>
    <row r="163" spans="1:9" ht="11.25" x14ac:dyDescent="0.2">
      <c r="A163" s="15" t="s">
        <v>85</v>
      </c>
      <c r="B163" s="16">
        <v>15</v>
      </c>
      <c r="C163" s="17">
        <v>1.575656241016136E-3</v>
      </c>
      <c r="D163" s="17">
        <v>4.4609974958892901E-5</v>
      </c>
      <c r="E163" s="17">
        <v>2.1846605540300799E-2</v>
      </c>
      <c r="F163" s="17">
        <v>1.7504496292878136E-2</v>
      </c>
      <c r="G163" s="17">
        <v>3.4285838670847224E-3</v>
      </c>
      <c r="H163" s="17">
        <v>3.0935558237281098E-4</v>
      </c>
      <c r="I163" s="18">
        <v>2.8668023122440145</v>
      </c>
    </row>
    <row r="164" spans="1:9" ht="11.25" x14ac:dyDescent="0.2">
      <c r="A164" s="15"/>
      <c r="B164" s="16">
        <v>25</v>
      </c>
      <c r="C164" s="17">
        <v>3.3711557269744314E-3</v>
      </c>
      <c r="D164" s="17">
        <v>7.679016531526819E-5</v>
      </c>
      <c r="E164" s="17">
        <v>5.2864204950609055E-2</v>
      </c>
      <c r="F164" s="17">
        <v>2.6089756757555312E-2</v>
      </c>
      <c r="G164" s="17">
        <v>8.3913229499695697E-3</v>
      </c>
      <c r="H164" s="17">
        <v>7.5713559332462167E-4</v>
      </c>
      <c r="I164" s="18">
        <v>6.0521378037306066</v>
      </c>
    </row>
    <row r="165" spans="1:9" ht="11.25" x14ac:dyDescent="0.2">
      <c r="A165" s="15"/>
      <c r="B165" s="16">
        <v>50</v>
      </c>
      <c r="C165" s="17">
        <v>1.5314149787679587E-2</v>
      </c>
      <c r="D165" s="17">
        <v>1.5236020639047766E-4</v>
      </c>
      <c r="E165" s="17">
        <v>0.13083637818230451</v>
      </c>
      <c r="F165" s="17">
        <v>0.15585956634855813</v>
      </c>
      <c r="G165" s="17">
        <v>6.8957054462389311E-2</v>
      </c>
      <c r="H165" s="17">
        <v>6.2218838410590628E-3</v>
      </c>
      <c r="I165" s="18">
        <v>11.785741113743034</v>
      </c>
    </row>
    <row r="166" spans="1:9" ht="11.25" x14ac:dyDescent="0.2">
      <c r="A166" s="15"/>
      <c r="B166" s="16">
        <v>120</v>
      </c>
      <c r="C166" s="17">
        <v>3.3309935982535011E-2</v>
      </c>
      <c r="D166" s="17">
        <v>3.1387121104473639E-4</v>
      </c>
      <c r="E166" s="17">
        <v>0.39234610723281199</v>
      </c>
      <c r="F166" s="17">
        <v>0.19623905859425336</v>
      </c>
      <c r="G166" s="17">
        <v>6.5780792944078362E-2</v>
      </c>
      <c r="H166" s="17">
        <v>5.9352964777756468E-3</v>
      </c>
      <c r="I166" s="18">
        <v>26.756830209850694</v>
      </c>
    </row>
    <row r="167" spans="1:9" ht="11.25" x14ac:dyDescent="0.2">
      <c r="A167" s="15"/>
      <c r="B167" s="16">
        <v>175</v>
      </c>
      <c r="C167" s="17">
        <v>3.3912807797719428E-2</v>
      </c>
      <c r="D167" s="17">
        <v>5.5194373792824309E-4</v>
      </c>
      <c r="E167" s="17">
        <v>0.64385126444989804</v>
      </c>
      <c r="F167" s="17">
        <v>0.29023161304287465</v>
      </c>
      <c r="G167" s="17">
        <v>7.9307095273692785E-2</v>
      </c>
      <c r="H167" s="17">
        <v>7.1557539248494071E-3</v>
      </c>
      <c r="I167" s="18">
        <v>49.054187561748243</v>
      </c>
    </row>
    <row r="168" spans="1:9" ht="11.25" x14ac:dyDescent="0.2">
      <c r="A168" s="15"/>
      <c r="B168" s="16">
        <v>250</v>
      </c>
      <c r="C168" s="17">
        <v>3.3086194221094795E-2</v>
      </c>
      <c r="D168" s="17">
        <v>7.8132260330237332E-4</v>
      </c>
      <c r="E168" s="17">
        <v>0.87061844820994538</v>
      </c>
      <c r="F168" s="17">
        <v>0.24453664250809209</v>
      </c>
      <c r="G168" s="17">
        <v>8.4698408626282556E-2</v>
      </c>
      <c r="H168" s="17">
        <v>7.6422003970791769E-3</v>
      </c>
      <c r="I168" s="18">
        <v>69.440315698640944</v>
      </c>
    </row>
    <row r="169" spans="1:9" ht="11.25" x14ac:dyDescent="0.2">
      <c r="A169" s="15"/>
      <c r="B169" s="16">
        <v>500</v>
      </c>
      <c r="C169" s="17">
        <v>4.2320122053026682E-2</v>
      </c>
      <c r="D169" s="17">
        <v>9.7547160970829448E-4</v>
      </c>
      <c r="E169" s="17">
        <v>1.1225867247273824</v>
      </c>
      <c r="F169" s="17">
        <v>0.45433497663964162</v>
      </c>
      <c r="G169" s="17">
        <v>0.1077108189625333</v>
      </c>
      <c r="H169" s="17">
        <v>9.7185757267647908E-3</v>
      </c>
      <c r="I169" s="18">
        <v>99.382477485218516</v>
      </c>
    </row>
    <row r="170" spans="1:9" ht="11.25" x14ac:dyDescent="0.2">
      <c r="A170" s="19" t="s">
        <v>86</v>
      </c>
      <c r="B170" s="20"/>
      <c r="C170" s="21">
        <v>2.8519819984278584E-2</v>
      </c>
      <c r="D170" s="21">
        <v>3.4914490715453651E-4</v>
      </c>
      <c r="E170" s="21">
        <v>0.41156473535926097</v>
      </c>
      <c r="F170" s="21">
        <v>0.20043928098978747</v>
      </c>
      <c r="G170" s="21">
        <v>6.3948761783340594E-2</v>
      </c>
      <c r="H170" s="21">
        <v>5.7699950975431845E-3</v>
      </c>
      <c r="I170" s="22">
        <v>30.415725711654577</v>
      </c>
    </row>
    <row r="171" spans="1:9" ht="11.25" x14ac:dyDescent="0.2">
      <c r="A171" s="15" t="s">
        <v>87</v>
      </c>
      <c r="B171" s="16">
        <v>50</v>
      </c>
      <c r="C171" s="17">
        <v>2.0487499581590431E-2</v>
      </c>
      <c r="D171" s="17">
        <v>1.9853889757801769E-4</v>
      </c>
      <c r="E171" s="17">
        <v>0.16990078996520613</v>
      </c>
      <c r="F171" s="17">
        <v>0.21022022336520976</v>
      </c>
      <c r="G171" s="17">
        <v>9.1559894381165477E-2</v>
      </c>
      <c r="H171" s="17">
        <v>8.2613013700484142E-3</v>
      </c>
      <c r="I171" s="18">
        <v>15.357870665136264</v>
      </c>
    </row>
    <row r="172" spans="1:9" ht="11.25" x14ac:dyDescent="0.2">
      <c r="A172" s="15"/>
      <c r="B172" s="16">
        <v>120</v>
      </c>
      <c r="C172" s="17">
        <v>3.6189057356267429E-2</v>
      </c>
      <c r="D172" s="17">
        <v>3.3228712963037052E-4</v>
      </c>
      <c r="E172" s="17">
        <v>0.40000889624538671</v>
      </c>
      <c r="F172" s="17">
        <v>0.20856929415610204</v>
      </c>
      <c r="G172" s="17">
        <v>6.8417022229716448E-2</v>
      </c>
      <c r="H172" s="17">
        <v>6.1731580796903097E-3</v>
      </c>
      <c r="I172" s="18">
        <v>28.32674032239008</v>
      </c>
    </row>
    <row r="173" spans="1:9" ht="11.25" x14ac:dyDescent="0.2">
      <c r="A173" s="15"/>
      <c r="B173" s="16">
        <v>175</v>
      </c>
      <c r="C173" s="17">
        <v>3.9485693657102021E-2</v>
      </c>
      <c r="D173" s="17">
        <v>6.3744895831079952E-4</v>
      </c>
      <c r="E173" s="17">
        <v>0.71211390028084431</v>
      </c>
      <c r="F173" s="17">
        <v>0.33518924470890588</v>
      </c>
      <c r="G173" s="17">
        <v>8.9871287717109824E-2</v>
      </c>
      <c r="H173" s="17">
        <v>8.1089413084960964E-3</v>
      </c>
      <c r="I173" s="18">
        <v>56.653486725639048</v>
      </c>
    </row>
    <row r="174" spans="1:9" ht="11.25" x14ac:dyDescent="0.2">
      <c r="A174" s="15"/>
      <c r="B174" s="16">
        <v>250</v>
      </c>
      <c r="C174" s="17">
        <v>3.2460046303845705E-2</v>
      </c>
      <c r="D174" s="17">
        <v>8.716924480217694E-4</v>
      </c>
      <c r="E174" s="17">
        <v>0.92093460564120844</v>
      </c>
      <c r="F174" s="17">
        <v>0.23600577655946947</v>
      </c>
      <c r="G174" s="17">
        <v>8.5273614143610246E-2</v>
      </c>
      <c r="H174" s="17">
        <v>7.6941013936743024E-3</v>
      </c>
      <c r="I174" s="18">
        <v>77.471940871337694</v>
      </c>
    </row>
    <row r="175" spans="1:9" ht="11.25" x14ac:dyDescent="0.2">
      <c r="A175" s="15"/>
      <c r="B175" s="16">
        <v>500</v>
      </c>
      <c r="C175" s="17">
        <v>4.4127444329666497E-2</v>
      </c>
      <c r="D175" s="17">
        <v>1.1422936626082438E-3</v>
      </c>
      <c r="E175" s="17">
        <v>1.2210732315196486</v>
      </c>
      <c r="F175" s="17">
        <v>0.40802827967425875</v>
      </c>
      <c r="G175" s="17">
        <v>0.11423334973972384</v>
      </c>
      <c r="H175" s="17">
        <v>1.0307092556816791E-2</v>
      </c>
      <c r="I175" s="18">
        <v>116.37856154592401</v>
      </c>
    </row>
    <row r="176" spans="1:9" ht="11.25" x14ac:dyDescent="0.2">
      <c r="A176" s="19" t="s">
        <v>88</v>
      </c>
      <c r="B176" s="20"/>
      <c r="C176" s="21">
        <v>3.6279625102771045E-2</v>
      </c>
      <c r="D176" s="21">
        <v>3.7016051522759542E-4</v>
      </c>
      <c r="E176" s="21">
        <v>0.43684623872846456</v>
      </c>
      <c r="F176" s="21">
        <v>0.22354911581084577</v>
      </c>
      <c r="G176" s="21">
        <v>7.1490295263258619E-2</v>
      </c>
      <c r="H176" s="21">
        <v>6.4504544814473529E-3</v>
      </c>
      <c r="I176" s="22">
        <v>31.878802838546093</v>
      </c>
    </row>
    <row r="177" spans="1:9" ht="11.25" x14ac:dyDescent="0.2">
      <c r="A177" s="15" t="s">
        <v>89</v>
      </c>
      <c r="B177" s="16">
        <v>175</v>
      </c>
      <c r="C177" s="17">
        <v>5.278357099595464E-2</v>
      </c>
      <c r="D177" s="17">
        <v>6.6080926962079124E-4</v>
      </c>
      <c r="E177" s="17">
        <v>0.92760358225567552</v>
      </c>
      <c r="F177" s="17">
        <v>0.40659105469000634</v>
      </c>
      <c r="G177" s="17">
        <v>0.12300749363356907</v>
      </c>
      <c r="H177" s="17">
        <v>1.1098769037852192E-2</v>
      </c>
      <c r="I177" s="18">
        <v>58.729636624212041</v>
      </c>
    </row>
    <row r="178" spans="1:9" ht="11.25" x14ac:dyDescent="0.2">
      <c r="A178" s="15"/>
      <c r="B178" s="16">
        <v>250</v>
      </c>
      <c r="C178" s="17">
        <v>5.6081246813169373E-2</v>
      </c>
      <c r="D178" s="17">
        <v>9.3646093527037055E-4</v>
      </c>
      <c r="E178" s="17">
        <v>1.2702251480918385</v>
      </c>
      <c r="F178" s="17">
        <v>0.40109800628338671</v>
      </c>
      <c r="G178" s="17">
        <v>0.14237231108970599</v>
      </c>
      <c r="H178" s="17">
        <v>1.2846028717118289E-2</v>
      </c>
      <c r="I178" s="18">
        <v>83.228255026870144</v>
      </c>
    </row>
    <row r="179" spans="1:9" ht="11.25" x14ac:dyDescent="0.2">
      <c r="A179" s="15"/>
      <c r="B179" s="16">
        <v>500</v>
      </c>
      <c r="C179" s="17">
        <v>7.0892273742962392E-2</v>
      </c>
      <c r="D179" s="17">
        <v>1.1792531787875871E-3</v>
      </c>
      <c r="E179" s="17">
        <v>1.661526984303543</v>
      </c>
      <c r="F179" s="17">
        <v>0.96146401849706598</v>
      </c>
      <c r="G179" s="17">
        <v>0.1834571729305812</v>
      </c>
      <c r="H179" s="17">
        <v>1.6553050249294678E-2</v>
      </c>
      <c r="I179" s="18">
        <v>120.14407881014115</v>
      </c>
    </row>
    <row r="180" spans="1:9" ht="11.25" x14ac:dyDescent="0.2">
      <c r="A180" s="15"/>
      <c r="B180" s="16">
        <v>750</v>
      </c>
      <c r="C180" s="17">
        <v>0.10709275594383705</v>
      </c>
      <c r="D180" s="17">
        <v>1.8187715940785251E-3</v>
      </c>
      <c r="E180" s="17">
        <v>2.5367703958756724</v>
      </c>
      <c r="F180" s="17">
        <v>1.4383451455586713</v>
      </c>
      <c r="G180" s="17">
        <v>0.2764031077770393</v>
      </c>
      <c r="H180" s="17">
        <v>2.4939419825061825E-2</v>
      </c>
      <c r="I180" s="18">
        <v>180.88727803174402</v>
      </c>
    </row>
    <row r="181" spans="1:9" ht="11.25" x14ac:dyDescent="0.2">
      <c r="A181" s="15"/>
      <c r="B181" s="16">
        <v>1000</v>
      </c>
      <c r="C181" s="17">
        <v>0.15498336978424998</v>
      </c>
      <c r="D181" s="17">
        <v>2.6994753665937014E-3</v>
      </c>
      <c r="E181" s="17">
        <v>4.2165355300843803</v>
      </c>
      <c r="F181" s="17">
        <v>2.2956145470575495</v>
      </c>
      <c r="G181" s="17">
        <v>0.43286227915022846</v>
      </c>
      <c r="H181" s="17">
        <v>3.9056467091148198E-2</v>
      </c>
      <c r="I181" s="18">
        <v>268.47834545317983</v>
      </c>
    </row>
    <row r="182" spans="1:9" ht="11.25" x14ac:dyDescent="0.2">
      <c r="A182" s="19" t="s">
        <v>90</v>
      </c>
      <c r="B182" s="20"/>
      <c r="C182" s="21">
        <v>6.6859313799531847E-2</v>
      </c>
      <c r="D182" s="21">
        <v>1.1120895064254299E-3</v>
      </c>
      <c r="E182" s="21">
        <v>1.5486925557556714</v>
      </c>
      <c r="F182" s="21">
        <v>0.76883141059120996</v>
      </c>
      <c r="G182" s="21">
        <v>0.1718519919940216</v>
      </c>
      <c r="H182" s="21">
        <v>1.5505933475452482E-2</v>
      </c>
      <c r="I182" s="22">
        <v>108.45744152753727</v>
      </c>
    </row>
    <row r="183" spans="1:9" ht="11.25" x14ac:dyDescent="0.2">
      <c r="A183" s="15" t="s">
        <v>91</v>
      </c>
      <c r="B183" s="16">
        <v>25</v>
      </c>
      <c r="C183" s="17">
        <v>4.1647481574952775E-3</v>
      </c>
      <c r="D183" s="17">
        <v>9.7431139391112798E-5</v>
      </c>
      <c r="E183" s="17">
        <v>6.5318933034944765E-2</v>
      </c>
      <c r="F183" s="17">
        <v>3.2117661168667613E-2</v>
      </c>
      <c r="G183" s="17">
        <v>1.0013560541894806E-2</v>
      </c>
      <c r="H183" s="17">
        <v>9.0350737078986789E-4</v>
      </c>
      <c r="I183" s="18">
        <v>7.6789363702976381</v>
      </c>
    </row>
    <row r="184" spans="1:9" ht="11.25" x14ac:dyDescent="0.2">
      <c r="A184" s="15"/>
      <c r="B184" s="16">
        <v>50</v>
      </c>
      <c r="C184" s="17">
        <v>1.9389461005136124E-2</v>
      </c>
      <c r="D184" s="17">
        <v>1.8265581631205882E-4</v>
      </c>
      <c r="E184" s="17">
        <v>0.15850781980120351</v>
      </c>
      <c r="F184" s="17">
        <v>0.19953638186759515</v>
      </c>
      <c r="G184" s="17">
        <v>8.7889870552575564E-2</v>
      </c>
      <c r="H184" s="17">
        <v>7.9301638618412291E-3</v>
      </c>
      <c r="I184" s="18">
        <v>14.129238189499569</v>
      </c>
    </row>
    <row r="185" spans="1:9" ht="11.25" x14ac:dyDescent="0.2">
      <c r="A185" s="15"/>
      <c r="B185" s="16">
        <v>120</v>
      </c>
      <c r="C185" s="17">
        <v>3.5159649405128737E-2</v>
      </c>
      <c r="D185" s="17">
        <v>3.1347091665644508E-4</v>
      </c>
      <c r="E185" s="17">
        <v>0.39013010201093185</v>
      </c>
      <c r="F185" s="17">
        <v>0.2004419223709539</v>
      </c>
      <c r="G185" s="17">
        <v>6.7138814469940591E-2</v>
      </c>
      <c r="H185" s="17">
        <v>6.0578280967871325E-3</v>
      </c>
      <c r="I185" s="18">
        <v>26.722695910514073</v>
      </c>
    </row>
    <row r="186" spans="1:9" ht="11.25" x14ac:dyDescent="0.2">
      <c r="A186" s="15"/>
      <c r="B186" s="16">
        <v>175</v>
      </c>
      <c r="C186" s="17">
        <v>3.4873730864910753E-2</v>
      </c>
      <c r="D186" s="17">
        <v>5.4259968788077681E-4</v>
      </c>
      <c r="E186" s="17">
        <v>0.62819014565488085</v>
      </c>
      <c r="F186" s="17">
        <v>0.29143683660988179</v>
      </c>
      <c r="G186" s="17">
        <v>7.9806989940830519E-2</v>
      </c>
      <c r="H186" s="17">
        <v>7.2008552575325378E-3</v>
      </c>
      <c r="I186" s="18">
        <v>48.223729179933819</v>
      </c>
    </row>
    <row r="187" spans="1:9" ht="11.25" x14ac:dyDescent="0.2">
      <c r="A187" s="15"/>
      <c r="B187" s="16">
        <v>250</v>
      </c>
      <c r="C187" s="17">
        <v>3.101083119228833E-2</v>
      </c>
      <c r="D187" s="17">
        <v>7.6033040375300068E-4</v>
      </c>
      <c r="E187" s="17">
        <v>0.83698143551687265</v>
      </c>
      <c r="F187" s="17">
        <v>0.22495851814724077</v>
      </c>
      <c r="G187" s="17">
        <v>8.0781384871570633E-2</v>
      </c>
      <c r="H187" s="17">
        <v>7.2887737155482657E-3</v>
      </c>
      <c r="I187" s="18">
        <v>67.57462749683539</v>
      </c>
    </row>
    <row r="188" spans="1:9" ht="11.25" x14ac:dyDescent="0.2">
      <c r="A188" s="15"/>
      <c r="B188" s="16">
        <v>500</v>
      </c>
      <c r="C188" s="17">
        <v>4.4312637095619792E-2</v>
      </c>
      <c r="D188" s="17">
        <v>1.0551972934755545E-3</v>
      </c>
      <c r="E188" s="17">
        <v>1.1811178567160983</v>
      </c>
      <c r="F188" s="17">
        <v>0.44023160723795168</v>
      </c>
      <c r="G188" s="17">
        <v>0.11468313954524458</v>
      </c>
      <c r="H188" s="17">
        <v>1.0347677695252593E-2</v>
      </c>
      <c r="I188" s="18">
        <v>107.50511325477065</v>
      </c>
    </row>
    <row r="189" spans="1:9" ht="11.25" x14ac:dyDescent="0.2">
      <c r="A189" s="15"/>
      <c r="B189" s="16">
        <v>750</v>
      </c>
      <c r="C189" s="17">
        <v>9.1699292295937748E-2</v>
      </c>
      <c r="D189" s="17">
        <v>2.2143711863278365E-3</v>
      </c>
      <c r="E189" s="17">
        <v>2.4816495823931239</v>
      </c>
      <c r="F189" s="17">
        <v>0.8977989810489746</v>
      </c>
      <c r="G189" s="17">
        <v>0.2376690359121682</v>
      </c>
      <c r="H189" s="17">
        <v>2.1444490325478866E-2</v>
      </c>
      <c r="I189" s="18">
        <v>220.23193257962103</v>
      </c>
    </row>
    <row r="190" spans="1:9" ht="11.25" x14ac:dyDescent="0.2">
      <c r="A190" s="15"/>
      <c r="B190" s="16">
        <v>1000</v>
      </c>
      <c r="C190" s="17">
        <v>0.11281698418835924</v>
      </c>
      <c r="D190" s="17">
        <v>2.708513011176045E-3</v>
      </c>
      <c r="E190" s="17">
        <v>3.6320533542247149</v>
      </c>
      <c r="F190" s="17">
        <v>1.2834306373108464</v>
      </c>
      <c r="G190" s="17">
        <v>0.33188731556128104</v>
      </c>
      <c r="H190" s="17">
        <v>2.9945664738985911E-2</v>
      </c>
      <c r="I190" s="18">
        <v>269.37717766866973</v>
      </c>
    </row>
    <row r="191" spans="1:9" ht="11.25" x14ac:dyDescent="0.2">
      <c r="A191" s="19" t="s">
        <v>92</v>
      </c>
      <c r="B191" s="20"/>
      <c r="C191" s="21">
        <v>3.4838300564253487E-2</v>
      </c>
      <c r="D191" s="21">
        <v>5.4460590761957648E-4</v>
      </c>
      <c r="E191" s="21">
        <v>0.62691412726298124</v>
      </c>
      <c r="F191" s="21">
        <v>0.25184319856007553</v>
      </c>
      <c r="G191" s="21">
        <v>7.8474512319618758E-2</v>
      </c>
      <c r="H191" s="21">
        <v>7.0806292313049142E-3</v>
      </c>
      <c r="I191" s="22">
        <v>49.266294729072435</v>
      </c>
    </row>
    <row r="192" spans="1:9" ht="11.25" x14ac:dyDescent="0.2">
      <c r="A192" s="15" t="s">
        <v>93</v>
      </c>
      <c r="B192" s="16">
        <v>120</v>
      </c>
      <c r="C192" s="17">
        <v>6.0884731974308652E-2</v>
      </c>
      <c r="D192" s="17">
        <v>4.9963184818650687E-4</v>
      </c>
      <c r="E192" s="17">
        <v>0.68642143627013197</v>
      </c>
      <c r="F192" s="17">
        <v>0.33804088498816709</v>
      </c>
      <c r="G192" s="17">
        <v>0.11988380546040969</v>
      </c>
      <c r="H192" s="17">
        <v>1.0816924596577565E-2</v>
      </c>
      <c r="I192" s="18">
        <v>42.592500469585175</v>
      </c>
    </row>
    <row r="193" spans="1:9" ht="11.25" x14ac:dyDescent="0.2">
      <c r="A193" s="15"/>
      <c r="B193" s="16">
        <v>175</v>
      </c>
      <c r="C193" s="17">
        <v>5.4379831318913739E-2</v>
      </c>
      <c r="D193" s="17">
        <v>7.5572272544831948E-4</v>
      </c>
      <c r="E193" s="17">
        <v>0.9692460588717372</v>
      </c>
      <c r="F193" s="17">
        <v>0.43387855910017498</v>
      </c>
      <c r="G193" s="17">
        <v>0.12555160991715869</v>
      </c>
      <c r="H193" s="17">
        <v>1.1328318187816398E-2</v>
      </c>
      <c r="I193" s="18">
        <v>67.165084087839304</v>
      </c>
    </row>
    <row r="194" spans="1:9" ht="11.25" x14ac:dyDescent="0.2">
      <c r="A194" s="15"/>
      <c r="B194" s="16">
        <v>250</v>
      </c>
      <c r="C194" s="17">
        <v>5.418570445309509E-2</v>
      </c>
      <c r="D194" s="17">
        <v>1.0690711239894426E-3</v>
      </c>
      <c r="E194" s="17">
        <v>1.3159268464333189</v>
      </c>
      <c r="F194" s="17">
        <v>0.39036561191345431</v>
      </c>
      <c r="G194" s="17">
        <v>0.13816202696958774</v>
      </c>
      <c r="H194" s="17">
        <v>1.2466138902828026E-2</v>
      </c>
      <c r="I194" s="18">
        <v>95.014023025097828</v>
      </c>
    </row>
    <row r="195" spans="1:9" ht="11.25" x14ac:dyDescent="0.2">
      <c r="A195" s="15"/>
      <c r="B195" s="16">
        <v>500</v>
      </c>
      <c r="C195" s="17">
        <v>7.3582449193859797E-2</v>
      </c>
      <c r="D195" s="17">
        <v>1.4310486923153139E-3</v>
      </c>
      <c r="E195" s="17">
        <v>1.8164432590184385</v>
      </c>
      <c r="F195" s="17">
        <v>0.88379785066284722</v>
      </c>
      <c r="G195" s="17">
        <v>0.18904744501741483</v>
      </c>
      <c r="H195" s="17">
        <v>1.7057448422442119E-2</v>
      </c>
      <c r="I195" s="18">
        <v>145.7973724985589</v>
      </c>
    </row>
    <row r="196" spans="1:9" ht="11.25" x14ac:dyDescent="0.2">
      <c r="A196" s="15"/>
      <c r="B196" s="16">
        <v>750</v>
      </c>
      <c r="C196" s="17">
        <v>0.12781838806863674</v>
      </c>
      <c r="D196" s="17">
        <v>2.5324748394983223E-3</v>
      </c>
      <c r="E196" s="17">
        <v>3.1951901297897529</v>
      </c>
      <c r="F196" s="17">
        <v>1.5180459989537585</v>
      </c>
      <c r="G196" s="17">
        <v>0.32833328965037456</v>
      </c>
      <c r="H196" s="17">
        <v>2.9624990343025372E-2</v>
      </c>
      <c r="I196" s="18">
        <v>251.86908648551167</v>
      </c>
    </row>
    <row r="197" spans="1:9" ht="11.25" x14ac:dyDescent="0.2">
      <c r="A197" s="19" t="s">
        <v>94</v>
      </c>
      <c r="B197" s="20"/>
      <c r="C197" s="21">
        <v>6.6459381410143722E-2</v>
      </c>
      <c r="D197" s="21">
        <v>1.2189110473415912E-3</v>
      </c>
      <c r="E197" s="21">
        <v>1.5418112609867241</v>
      </c>
      <c r="F197" s="21">
        <v>0.69167549390068328</v>
      </c>
      <c r="G197" s="21">
        <v>0.16679807759640858</v>
      </c>
      <c r="H197" s="21">
        <v>1.5049923197342129E-2</v>
      </c>
      <c r="I197" s="22">
        <v>119.06988963121204</v>
      </c>
    </row>
    <row r="198" spans="1:9" ht="11.25" x14ac:dyDescent="0.2">
      <c r="A198" s="15" t="s">
        <v>95</v>
      </c>
      <c r="B198" s="16">
        <v>15</v>
      </c>
      <c r="C198" s="17">
        <v>1.5044855097409466E-3</v>
      </c>
      <c r="D198" s="17">
        <v>4.3547831605719015E-5</v>
      </c>
      <c r="E198" s="17">
        <v>2.0568705015373969E-2</v>
      </c>
      <c r="F198" s="17">
        <v>1.7087717419054946E-2</v>
      </c>
      <c r="G198" s="17">
        <v>3.2738623665726366E-3</v>
      </c>
      <c r="H198" s="17">
        <v>2.9539535224652665E-4</v>
      </c>
      <c r="I198" s="18">
        <v>2.7985451548252929</v>
      </c>
    </row>
    <row r="199" spans="1:9" ht="11.25" x14ac:dyDescent="0.2">
      <c r="A199" s="15"/>
      <c r="B199" s="16">
        <v>50</v>
      </c>
      <c r="C199" s="17">
        <v>1.8621472652909025E-2</v>
      </c>
      <c r="D199" s="17">
        <v>2.1221612943664149E-4</v>
      </c>
      <c r="E199" s="17">
        <v>0.17431300833630856</v>
      </c>
      <c r="F199" s="17">
        <v>0.18426159648067889</v>
      </c>
      <c r="G199" s="17">
        <v>7.8927472353107028E-2</v>
      </c>
      <c r="H199" s="17">
        <v>7.1214974937915052E-3</v>
      </c>
      <c r="I199" s="18">
        <v>16.41585896873487</v>
      </c>
    </row>
    <row r="200" spans="1:9" ht="11.25" x14ac:dyDescent="0.2">
      <c r="A200" s="15"/>
      <c r="B200" s="16">
        <v>120</v>
      </c>
      <c r="C200" s="17">
        <v>4.0094747165992414E-2</v>
      </c>
      <c r="D200" s="17">
        <v>4.2676876019370194E-4</v>
      </c>
      <c r="E200" s="17">
        <v>0.49341592649099664</v>
      </c>
      <c r="F200" s="17">
        <v>0.25050185681088133</v>
      </c>
      <c r="G200" s="17">
        <v>8.0391514136655282E-2</v>
      </c>
      <c r="H200" s="17">
        <v>7.2535963419842692E-3</v>
      </c>
      <c r="I200" s="18">
        <v>36.381082869839005</v>
      </c>
    </row>
    <row r="201" spans="1:9" ht="11.25" x14ac:dyDescent="0.2">
      <c r="A201" s="15"/>
      <c r="B201" s="16">
        <v>175</v>
      </c>
      <c r="C201" s="17">
        <v>4.2569822551348245E-2</v>
      </c>
      <c r="D201" s="17">
        <v>7.8874685241024113E-4</v>
      </c>
      <c r="E201" s="17">
        <v>0.85216669216803997</v>
      </c>
      <c r="F201" s="17">
        <v>0.38734800621546983</v>
      </c>
      <c r="G201" s="17">
        <v>0.10100466477228622</v>
      </c>
      <c r="H201" s="17">
        <v>9.1134889617996793E-3</v>
      </c>
      <c r="I201" s="18">
        <v>70.100138027979753</v>
      </c>
    </row>
    <row r="202" spans="1:9" ht="11.25" x14ac:dyDescent="0.2">
      <c r="A202" s="15"/>
      <c r="B202" s="16">
        <v>250</v>
      </c>
      <c r="C202" s="17">
        <v>4.3138353045862061E-2</v>
      </c>
      <c r="D202" s="17">
        <v>1.3029301538872167E-3</v>
      </c>
      <c r="E202" s="17">
        <v>1.3239695879997593</v>
      </c>
      <c r="F202" s="17">
        <v>0.33190161306131422</v>
      </c>
      <c r="G202" s="17">
        <v>0.113569372013714</v>
      </c>
      <c r="H202" s="17">
        <v>1.0247183592736915E-2</v>
      </c>
      <c r="I202" s="18">
        <v>115.79833314454014</v>
      </c>
    </row>
    <row r="203" spans="1:9" ht="11.25" x14ac:dyDescent="0.2">
      <c r="A203" s="19" t="s">
        <v>96</v>
      </c>
      <c r="B203" s="20"/>
      <c r="C203" s="21">
        <v>5.2091702692260936E-3</v>
      </c>
      <c r="D203" s="21">
        <v>9.7137519109192781E-5</v>
      </c>
      <c r="E203" s="21">
        <v>8.1932448221743032E-2</v>
      </c>
      <c r="F203" s="21">
        <v>4.4101376524568324E-2</v>
      </c>
      <c r="G203" s="21">
        <v>1.1506738610493875E-2</v>
      </c>
      <c r="H203" s="21">
        <v>1.038234521701003E-3</v>
      </c>
      <c r="I203" s="22">
        <v>7.5741954862611252</v>
      </c>
    </row>
    <row r="204" spans="1:9" ht="11.25" x14ac:dyDescent="0.2">
      <c r="A204" s="15" t="s">
        <v>97</v>
      </c>
      <c r="B204" s="16">
        <v>25</v>
      </c>
      <c r="C204" s="17">
        <v>4.5484239331481597E-3</v>
      </c>
      <c r="D204" s="17">
        <v>7.9388321007654085E-5</v>
      </c>
      <c r="E204" s="17">
        <v>6.158651678360947E-2</v>
      </c>
      <c r="F204" s="17">
        <v>3.6915482486912059E-2</v>
      </c>
      <c r="G204" s="17">
        <v>1.4294562030659092E-2</v>
      </c>
      <c r="H204" s="17">
        <v>1.2897755011706904E-3</v>
      </c>
      <c r="I204" s="18">
        <v>6.2569101605209143</v>
      </c>
    </row>
    <row r="205" spans="1:9" ht="11.25" x14ac:dyDescent="0.2">
      <c r="A205" s="15"/>
      <c r="B205" s="16">
        <v>50</v>
      </c>
      <c r="C205" s="17">
        <v>1.2791081452054685E-2</v>
      </c>
      <c r="D205" s="17">
        <v>1.4963954907119923E-4</v>
      </c>
      <c r="E205" s="17">
        <v>0.11818952874518747</v>
      </c>
      <c r="F205" s="17">
        <v>0.12890574558924384</v>
      </c>
      <c r="G205" s="17">
        <v>5.109296926564854E-2</v>
      </c>
      <c r="H205" s="17">
        <v>4.6100359241179325E-3</v>
      </c>
      <c r="I205" s="18">
        <v>11.575289746053222</v>
      </c>
    </row>
    <row r="206" spans="1:9" ht="11.25" x14ac:dyDescent="0.2">
      <c r="A206" s="15"/>
      <c r="B206" s="16">
        <v>120</v>
      </c>
      <c r="C206" s="17">
        <v>2.0641434815897017E-2</v>
      </c>
      <c r="D206" s="17">
        <v>2.2753002280805838E-4</v>
      </c>
      <c r="E206" s="17">
        <v>0.23839718560019418</v>
      </c>
      <c r="F206" s="17">
        <v>0.13258663706736068</v>
      </c>
      <c r="G206" s="17">
        <v>3.8096185371746936E-2</v>
      </c>
      <c r="H206" s="17">
        <v>3.4373581790876936E-3</v>
      </c>
      <c r="I206" s="18">
        <v>19.396426765885643</v>
      </c>
    </row>
    <row r="207" spans="1:9" ht="11.25" x14ac:dyDescent="0.2">
      <c r="A207" s="19" t="s">
        <v>98</v>
      </c>
      <c r="B207" s="20"/>
      <c r="C207" s="21">
        <v>1.4770210326587348E-2</v>
      </c>
      <c r="D207" s="21">
        <v>1.7003508099227533E-4</v>
      </c>
      <c r="E207" s="21">
        <v>0.15307527571440047</v>
      </c>
      <c r="F207" s="21">
        <v>0.1240349392695316</v>
      </c>
      <c r="G207" s="21">
        <v>4.4497054243038792E-2</v>
      </c>
      <c r="H207" s="21">
        <v>4.0148975380646639E-3</v>
      </c>
      <c r="I207" s="22">
        <v>13.737456282001888</v>
      </c>
    </row>
    <row r="208" spans="1:9" ht="11.25" x14ac:dyDescent="0.2">
      <c r="A208" s="15" t="s">
        <v>99</v>
      </c>
      <c r="B208" s="16">
        <v>50</v>
      </c>
      <c r="C208" s="17">
        <v>7.4663829968506625E-3</v>
      </c>
      <c r="D208" s="17">
        <v>8.2724546486746145E-5</v>
      </c>
      <c r="E208" s="17">
        <v>6.8901608973710532E-2</v>
      </c>
      <c r="F208" s="17">
        <v>7.455912886735197E-2</v>
      </c>
      <c r="G208" s="17">
        <v>3.2118868108164743E-2</v>
      </c>
      <c r="H208" s="17">
        <v>2.8980339699126996E-3</v>
      </c>
      <c r="I208" s="18">
        <v>6.3991133940673448</v>
      </c>
    </row>
    <row r="209" spans="1:9" ht="11.25" x14ac:dyDescent="0.2">
      <c r="A209" s="15"/>
      <c r="B209" s="16">
        <v>120</v>
      </c>
      <c r="C209" s="17">
        <v>3.2560700896935552E-2</v>
      </c>
      <c r="D209" s="17">
        <v>3.3929327969845391E-4</v>
      </c>
      <c r="E209" s="17">
        <v>0.40899734979396996</v>
      </c>
      <c r="F209" s="17">
        <v>0.20393900185605152</v>
      </c>
      <c r="G209" s="17">
        <v>6.5991748047238924E-2</v>
      </c>
      <c r="H209" s="17">
        <v>5.9543296503317342E-3</v>
      </c>
      <c r="I209" s="18">
        <v>28.923992575475506</v>
      </c>
    </row>
    <row r="210" spans="1:9" ht="11.25" x14ac:dyDescent="0.2">
      <c r="A210" s="15"/>
      <c r="B210" s="16">
        <v>175</v>
      </c>
      <c r="C210" s="17">
        <v>2.4447102035815044E-2</v>
      </c>
      <c r="D210" s="17">
        <v>4.3776614494738989E-4</v>
      </c>
      <c r="E210" s="17">
        <v>0.49132376039477754</v>
      </c>
      <c r="F210" s="17">
        <v>0.22206058326010697</v>
      </c>
      <c r="G210" s="17">
        <v>5.8114205348772117E-2</v>
      </c>
      <c r="H210" s="17">
        <v>5.2435518829357939E-3</v>
      </c>
      <c r="I210" s="18">
        <v>38.906601896943521</v>
      </c>
    </row>
    <row r="211" spans="1:9" ht="11.25" x14ac:dyDescent="0.2">
      <c r="A211" s="15"/>
      <c r="B211" s="16">
        <v>250</v>
      </c>
      <c r="C211" s="17">
        <v>2.6729300332139633E-2</v>
      </c>
      <c r="D211" s="17">
        <v>6.8832939369038954E-4</v>
      </c>
      <c r="E211" s="17">
        <v>0.73853490405691402</v>
      </c>
      <c r="F211" s="17">
        <v>0.20698207306696759</v>
      </c>
      <c r="G211" s="17">
        <v>6.8985757503592968E-2</v>
      </c>
      <c r="H211" s="17">
        <v>6.2244740388339949E-3</v>
      </c>
      <c r="I211" s="18">
        <v>61.17550231453906</v>
      </c>
    </row>
    <row r="212" spans="1:9" ht="11.25" x14ac:dyDescent="0.2">
      <c r="A212" s="15"/>
      <c r="B212" s="16">
        <v>500</v>
      </c>
      <c r="C212" s="17">
        <v>3.9609784306181221E-2</v>
      </c>
      <c r="D212" s="17">
        <v>9.8485089383109031E-4</v>
      </c>
      <c r="E212" s="17">
        <v>1.1006198468056714</v>
      </c>
      <c r="F212" s="17">
        <v>0.44853357387767656</v>
      </c>
      <c r="G212" s="17">
        <v>0.10099606448782511</v>
      </c>
      <c r="H212" s="17">
        <v>9.1127141332764203E-3</v>
      </c>
      <c r="I212" s="18">
        <v>100.33806535362949</v>
      </c>
    </row>
    <row r="213" spans="1:9" ht="11.25" x14ac:dyDescent="0.2">
      <c r="A213" s="15"/>
      <c r="B213" s="16">
        <v>750</v>
      </c>
      <c r="C213" s="17">
        <v>6.2564793572806879E-2</v>
      </c>
      <c r="D213" s="17">
        <v>1.5827964478307673E-3</v>
      </c>
      <c r="E213" s="17">
        <v>1.7635127915316511</v>
      </c>
      <c r="F213" s="17">
        <v>0.70019502245917786</v>
      </c>
      <c r="G213" s="17">
        <v>0.16138033754835029</v>
      </c>
      <c r="H213" s="17">
        <v>1.4561089654273354E-2</v>
      </c>
      <c r="I213" s="18">
        <v>157.41816443149634</v>
      </c>
    </row>
    <row r="214" spans="1:9" ht="11.25" x14ac:dyDescent="0.2">
      <c r="A214" s="19" t="s">
        <v>100</v>
      </c>
      <c r="B214" s="20"/>
      <c r="C214" s="21">
        <v>3.2290741369412269E-2</v>
      </c>
      <c r="D214" s="21">
        <v>7.5643639051248301E-4</v>
      </c>
      <c r="E214" s="21">
        <v>0.83904620967918708</v>
      </c>
      <c r="F214" s="21">
        <v>0.34716618769528457</v>
      </c>
      <c r="G214" s="21">
        <v>8.4546534705487689E-2</v>
      </c>
      <c r="H214" s="21">
        <v>7.6284989553097437E-3</v>
      </c>
      <c r="I214" s="22">
        <v>75.29933161186959</v>
      </c>
    </row>
    <row r="215" spans="1:9" ht="11.25" x14ac:dyDescent="0.2">
      <c r="A215" s="15" t="s">
        <v>101</v>
      </c>
      <c r="B215" s="16">
        <v>15</v>
      </c>
      <c r="C215" s="17">
        <v>2.9115673302665436E-3</v>
      </c>
      <c r="D215" s="17">
        <v>8.4263317055507299E-5</v>
      </c>
      <c r="E215" s="17">
        <v>3.9809725166107653E-2</v>
      </c>
      <c r="F215" s="17">
        <v>3.3064053913876817E-2</v>
      </c>
      <c r="G215" s="17">
        <v>5.6630447985841692E-3</v>
      </c>
      <c r="H215" s="17">
        <v>5.1096741035052881E-4</v>
      </c>
      <c r="I215" s="18">
        <v>5.4150728372471564</v>
      </c>
    </row>
    <row r="216" spans="1:9" ht="11.25" x14ac:dyDescent="0.2">
      <c r="A216" s="15"/>
      <c r="B216" s="16">
        <v>25</v>
      </c>
      <c r="C216" s="17">
        <v>4.7945327722983015E-3</v>
      </c>
      <c r="D216" s="17">
        <v>1.128757641966836E-4</v>
      </c>
      <c r="E216" s="17">
        <v>7.5892600045539146E-2</v>
      </c>
      <c r="F216" s="17">
        <v>3.7255310155617907E-2</v>
      </c>
      <c r="G216" s="17">
        <v>1.1375089963870644E-2</v>
      </c>
      <c r="H216" s="17">
        <v>1.0263559108356212E-3</v>
      </c>
      <c r="I216" s="18">
        <v>8.8961881054979308</v>
      </c>
    </row>
    <row r="217" spans="1:9" ht="11.25" x14ac:dyDescent="0.2">
      <c r="A217" s="15"/>
      <c r="B217" s="16">
        <v>50</v>
      </c>
      <c r="C217" s="17">
        <v>1.9678913075419968E-2</v>
      </c>
      <c r="D217" s="17">
        <v>1.8500886378370628E-4</v>
      </c>
      <c r="E217" s="17">
        <v>0.15975690453596478</v>
      </c>
      <c r="F217" s="17">
        <v>0.2008075790366656</v>
      </c>
      <c r="G217" s="17">
        <v>8.9498102465466051E-2</v>
      </c>
      <c r="H217" s="17">
        <v>8.0752704606001837E-3</v>
      </c>
      <c r="I217" s="18">
        <v>14.311259740606804</v>
      </c>
    </row>
    <row r="218" spans="1:9" ht="11.25" x14ac:dyDescent="0.2">
      <c r="A218" s="15"/>
      <c r="B218" s="16">
        <v>120</v>
      </c>
      <c r="C218" s="17">
        <v>4.5517056900122844E-2</v>
      </c>
      <c r="D218" s="17">
        <v>3.9927853381377799E-4</v>
      </c>
      <c r="E218" s="17">
        <v>0.48082431171612966</v>
      </c>
      <c r="F218" s="17">
        <v>0.25127528573733049</v>
      </c>
      <c r="G218" s="17">
        <v>8.5507641587990471E-2</v>
      </c>
      <c r="H218" s="17">
        <v>7.7152184069505299E-3</v>
      </c>
      <c r="I218" s="18">
        <v>34.037589744560037</v>
      </c>
    </row>
    <row r="219" spans="1:9" ht="11.25" x14ac:dyDescent="0.2">
      <c r="A219" s="15"/>
      <c r="B219" s="16">
        <v>175</v>
      </c>
      <c r="C219" s="17">
        <v>4.5801202248004352E-2</v>
      </c>
      <c r="D219" s="17">
        <v>7.0938597399086809E-4</v>
      </c>
      <c r="E219" s="17">
        <v>0.80171265345979004</v>
      </c>
      <c r="F219" s="17">
        <v>0.37004605703630389</v>
      </c>
      <c r="G219" s="17">
        <v>0.10418608363878186</v>
      </c>
      <c r="H219" s="17">
        <v>9.4005427294438105E-3</v>
      </c>
      <c r="I219" s="18">
        <v>63.046906988359609</v>
      </c>
    </row>
    <row r="220" spans="1:9" ht="11.25" x14ac:dyDescent="0.2">
      <c r="A220" s="15"/>
      <c r="B220" s="16">
        <v>250</v>
      </c>
      <c r="C220" s="17">
        <v>2.771612289107701E-2</v>
      </c>
      <c r="D220" s="17">
        <v>8.2689145447286457E-4</v>
      </c>
      <c r="E220" s="17">
        <v>0.86758327822486381</v>
      </c>
      <c r="F220" s="17">
        <v>0.19700577737160549</v>
      </c>
      <c r="G220" s="17">
        <v>7.5285291670653301E-2</v>
      </c>
      <c r="H220" s="17">
        <v>6.7928717621168538E-3</v>
      </c>
      <c r="I220" s="18">
        <v>73.490244426212683</v>
      </c>
    </row>
    <row r="221" spans="1:9" ht="11.25" x14ac:dyDescent="0.2">
      <c r="A221" s="19" t="s">
        <v>102</v>
      </c>
      <c r="B221" s="20"/>
      <c r="C221" s="21">
        <v>3.7147225225586326E-2</v>
      </c>
      <c r="D221" s="21">
        <v>4.1531548107938681E-4</v>
      </c>
      <c r="E221" s="21">
        <v>0.46617329705407134</v>
      </c>
      <c r="F221" s="21">
        <v>0.25727688371963797</v>
      </c>
      <c r="G221" s="21">
        <v>8.9059400603143102E-2</v>
      </c>
      <c r="H221" s="21">
        <v>8.0356873355260875E-3</v>
      </c>
      <c r="I221" s="22">
        <v>35.626602595181687</v>
      </c>
    </row>
    <row r="222" spans="1:9" ht="11.25" x14ac:dyDescent="0.2">
      <c r="A222" s="15" t="s">
        <v>103</v>
      </c>
      <c r="B222" s="16">
        <v>25</v>
      </c>
      <c r="C222" s="17">
        <v>4.2993799041926711E-3</v>
      </c>
      <c r="D222" s="17">
        <v>9.1296592193091332E-5</v>
      </c>
      <c r="E222" s="17">
        <v>6.5440289132956825E-2</v>
      </c>
      <c r="F222" s="17">
        <v>3.3633509942077471E-2</v>
      </c>
      <c r="G222" s="17">
        <v>1.1508485911818236E-2</v>
      </c>
      <c r="H222" s="17">
        <v>1.0383921111938525E-3</v>
      </c>
      <c r="I222" s="18">
        <v>7.1954483850413915</v>
      </c>
    </row>
    <row r="223" spans="1:9" ht="11.25" x14ac:dyDescent="0.2">
      <c r="A223" s="15"/>
      <c r="B223" s="16">
        <v>50</v>
      </c>
      <c r="C223" s="17">
        <v>1.7631358511479581E-2</v>
      </c>
      <c r="D223" s="17">
        <v>1.7794975038828265E-4</v>
      </c>
      <c r="E223" s="17">
        <v>0.14903238250667758</v>
      </c>
      <c r="F223" s="17">
        <v>0.18074283872717251</v>
      </c>
      <c r="G223" s="17">
        <v>7.6387016452257483E-2</v>
      </c>
      <c r="H223" s="17">
        <v>6.8922783063073137E-3</v>
      </c>
      <c r="I223" s="18">
        <v>13.76520334369236</v>
      </c>
    </row>
    <row r="224" spans="1:9" ht="11.25" x14ac:dyDescent="0.2">
      <c r="A224" s="15"/>
      <c r="B224" s="16">
        <v>120</v>
      </c>
      <c r="C224" s="17">
        <v>2.8793655488323529E-2</v>
      </c>
      <c r="D224" s="17">
        <v>2.7523798360286437E-4</v>
      </c>
      <c r="E224" s="17">
        <v>0.31658028839538099</v>
      </c>
      <c r="F224" s="17">
        <v>0.1700059255667182</v>
      </c>
      <c r="G224" s="17">
        <v>5.3477532985904644E-2</v>
      </c>
      <c r="H224" s="17">
        <v>4.8251907166579257E-3</v>
      </c>
      <c r="I224" s="18">
        <v>23.463418200709462</v>
      </c>
    </row>
    <row r="225" spans="1:9" ht="11.25" x14ac:dyDescent="0.2">
      <c r="A225" s="15"/>
      <c r="B225" s="16">
        <v>175</v>
      </c>
      <c r="C225" s="17">
        <v>3.0494186982476291E-2</v>
      </c>
      <c r="D225" s="17">
        <v>5.1744728478251136E-4</v>
      </c>
      <c r="E225" s="17">
        <v>0.54817627070056141</v>
      </c>
      <c r="F225" s="17">
        <v>0.26843458796213893</v>
      </c>
      <c r="G225" s="17">
        <v>6.8627539491954881E-2</v>
      </c>
      <c r="H225" s="17">
        <v>6.1921516315141352E-3</v>
      </c>
      <c r="I225" s="18">
        <v>45.988295551139728</v>
      </c>
    </row>
    <row r="226" spans="1:9" ht="11.25" x14ac:dyDescent="0.2">
      <c r="A226" s="15"/>
      <c r="B226" s="16">
        <v>250</v>
      </c>
      <c r="C226" s="17">
        <v>2.9155253425145213E-2</v>
      </c>
      <c r="D226" s="17">
        <v>8.7649223561064675E-4</v>
      </c>
      <c r="E226" s="17">
        <v>0.87589188757724734</v>
      </c>
      <c r="F226" s="17">
        <v>0.21389105427558991</v>
      </c>
      <c r="G226" s="17">
        <v>7.7732208449766999E-2</v>
      </c>
      <c r="H226" s="17">
        <v>7.0136532927874019E-3</v>
      </c>
      <c r="I226" s="18">
        <v>77.8985510740942</v>
      </c>
    </row>
    <row r="227" spans="1:9" ht="11.25" x14ac:dyDescent="0.2">
      <c r="A227" s="15"/>
      <c r="B227" s="16">
        <v>500</v>
      </c>
      <c r="C227" s="17">
        <v>5.3371339046329104E-2</v>
      </c>
      <c r="D227" s="17">
        <v>1.7600242801699612E-3</v>
      </c>
      <c r="E227" s="17">
        <v>1.5318509433408045</v>
      </c>
      <c r="F227" s="17">
        <v>0.4661958986283859</v>
      </c>
      <c r="G227" s="17">
        <v>0.13941748462093068</v>
      </c>
      <c r="H227" s="17">
        <v>1.2579415973929685E-2</v>
      </c>
      <c r="I227" s="18">
        <v>156.42277258813226</v>
      </c>
    </row>
    <row r="228" spans="1:9" ht="11.25" x14ac:dyDescent="0.2">
      <c r="A228" s="15"/>
      <c r="B228" s="16">
        <v>750</v>
      </c>
      <c r="C228" s="17">
        <v>8.1348675299048601E-2</v>
      </c>
      <c r="D228" s="17">
        <v>2.6400371913497286E-3</v>
      </c>
      <c r="E228" s="17">
        <v>2.3755791915327618</v>
      </c>
      <c r="F228" s="17">
        <v>0.69718176828863765</v>
      </c>
      <c r="G228" s="17">
        <v>0.21267820994758979</v>
      </c>
      <c r="H228" s="17">
        <v>1.91896162755213E-2</v>
      </c>
      <c r="I228" s="18">
        <v>234.6341911864601</v>
      </c>
    </row>
    <row r="229" spans="1:9" ht="11.25" x14ac:dyDescent="0.2">
      <c r="A229" s="19" t="s">
        <v>104</v>
      </c>
      <c r="B229" s="20"/>
      <c r="C229" s="21">
        <v>2.8996078341795493E-2</v>
      </c>
      <c r="D229" s="21">
        <v>3.515987480772005E-4</v>
      </c>
      <c r="E229" s="21">
        <v>0.3766332548797291</v>
      </c>
      <c r="F229" s="21">
        <v>0.18787720505264702</v>
      </c>
      <c r="G229" s="21">
        <v>5.9282560995325584E-2</v>
      </c>
      <c r="H229" s="21">
        <v>5.3489693010124002E-3</v>
      </c>
      <c r="I229" s="22">
        <v>30.303135615705571</v>
      </c>
    </row>
    <row r="230" spans="1:9" ht="11.25" x14ac:dyDescent="0.2">
      <c r="A230" s="15" t="s">
        <v>105</v>
      </c>
      <c r="B230" s="16">
        <v>15</v>
      </c>
      <c r="C230" s="17">
        <v>2.0640817007273079E-3</v>
      </c>
      <c r="D230" s="17">
        <v>5.9745520174992271E-5</v>
      </c>
      <c r="E230" s="17">
        <v>2.8219273885099351E-2</v>
      </c>
      <c r="F230" s="17">
        <v>2.3443526472403799E-2</v>
      </c>
      <c r="G230" s="17">
        <v>4.4915805061147788E-3</v>
      </c>
      <c r="H230" s="17">
        <v>4.0526818766340258E-4</v>
      </c>
      <c r="I230" s="18">
        <v>3.839468870290784</v>
      </c>
    </row>
    <row r="231" spans="1:9" ht="11.25" x14ac:dyDescent="0.2">
      <c r="A231" s="15"/>
      <c r="B231" s="16">
        <v>25</v>
      </c>
      <c r="C231" s="17">
        <v>8.0981203325294713E-3</v>
      </c>
      <c r="D231" s="17">
        <v>1.8944945477683632E-4</v>
      </c>
      <c r="E231" s="17">
        <v>0.12700903880930661</v>
      </c>
      <c r="F231" s="17">
        <v>6.2451027131029957E-2</v>
      </c>
      <c r="G231" s="17">
        <v>1.947081147798415E-2</v>
      </c>
      <c r="H231" s="17">
        <v>1.7568201137676022E-3</v>
      </c>
      <c r="I231" s="18">
        <v>14.931265454907418</v>
      </c>
    </row>
    <row r="232" spans="1:9" ht="11.25" x14ac:dyDescent="0.2">
      <c r="A232" s="15"/>
      <c r="B232" s="16">
        <v>50</v>
      </c>
      <c r="C232" s="17">
        <v>2.0583835868549602E-2</v>
      </c>
      <c r="D232" s="17">
        <v>1.9302394186076696E-4</v>
      </c>
      <c r="E232" s="17">
        <v>0.17073255428259648</v>
      </c>
      <c r="F232" s="17">
        <v>0.21097645179492586</v>
      </c>
      <c r="G232" s="17">
        <v>9.5687534035223232E-2</v>
      </c>
      <c r="H232" s="17">
        <v>8.6337344664942674E-3</v>
      </c>
      <c r="I232" s="18">
        <v>14.931257406126804</v>
      </c>
    </row>
    <row r="233" spans="1:9" ht="11.25" x14ac:dyDescent="0.2">
      <c r="A233" s="15"/>
      <c r="B233" s="16">
        <v>120</v>
      </c>
      <c r="C233" s="17">
        <v>3.9384469740561555E-2</v>
      </c>
      <c r="D233" s="17">
        <v>3.4529841364397461E-4</v>
      </c>
      <c r="E233" s="17">
        <v>0.4729552153703217</v>
      </c>
      <c r="F233" s="17">
        <v>0.22817502993515104</v>
      </c>
      <c r="G233" s="17">
        <v>8.0159681604441452E-2</v>
      </c>
      <c r="H233" s="17">
        <v>7.2326809616470259E-3</v>
      </c>
      <c r="I233" s="18">
        <v>29.435919709641986</v>
      </c>
    </row>
    <row r="234" spans="1:9" ht="11.25" x14ac:dyDescent="0.2">
      <c r="A234" s="15"/>
      <c r="B234" s="16">
        <v>175</v>
      </c>
      <c r="C234" s="17">
        <v>5.0292487854662421E-2</v>
      </c>
      <c r="D234" s="17">
        <v>7.3441011521314784E-4</v>
      </c>
      <c r="E234" s="17">
        <v>0.9401228962540833</v>
      </c>
      <c r="F234" s="17">
        <v>0.41409780619819375</v>
      </c>
      <c r="G234" s="17">
        <v>0.11803119016351812</v>
      </c>
      <c r="H234" s="17">
        <v>1.0649765888394882E-2</v>
      </c>
      <c r="I234" s="18">
        <v>65.270965278009797</v>
      </c>
    </row>
    <row r="235" spans="1:9" ht="11.25" x14ac:dyDescent="0.2">
      <c r="A235" s="15"/>
      <c r="B235" s="16">
        <v>250</v>
      </c>
      <c r="C235" s="17">
        <v>5.8641760578405359E-2</v>
      </c>
      <c r="D235" s="17">
        <v>1.1376158433832162E-3</v>
      </c>
      <c r="E235" s="17">
        <v>1.4033182396314499</v>
      </c>
      <c r="F235" s="17">
        <v>0.42961493646714122</v>
      </c>
      <c r="G235" s="17">
        <v>0.14722312444668617</v>
      </c>
      <c r="H235" s="17">
        <v>1.3283706322972726E-2</v>
      </c>
      <c r="I235" s="18">
        <v>101.10601630695093</v>
      </c>
    </row>
    <row r="236" spans="1:9" ht="11.25" x14ac:dyDescent="0.2">
      <c r="A236" s="15"/>
      <c r="B236" s="16">
        <v>500</v>
      </c>
      <c r="C236" s="17">
        <v>7.2162400075280922E-2</v>
      </c>
      <c r="D236" s="17">
        <v>1.3859939892346055E-3</v>
      </c>
      <c r="E236" s="17">
        <v>1.7836653194875751</v>
      </c>
      <c r="F236" s="17">
        <v>0.93799411706102809</v>
      </c>
      <c r="G236" s="17">
        <v>0.18226000651309163</v>
      </c>
      <c r="H236" s="17">
        <v>1.6445028694631613E-2</v>
      </c>
      <c r="I236" s="18">
        <v>141.2070947333728</v>
      </c>
    </row>
    <row r="237" spans="1:9" ht="11.25" x14ac:dyDescent="0.2">
      <c r="A237" s="15"/>
      <c r="B237" s="16">
        <v>750</v>
      </c>
      <c r="C237" s="17">
        <v>0.13642745669653086</v>
      </c>
      <c r="D237" s="17">
        <v>2.6765991419388816E-3</v>
      </c>
      <c r="E237" s="17">
        <v>3.4134493932307426</v>
      </c>
      <c r="F237" s="17">
        <v>1.7573670820489722</v>
      </c>
      <c r="G237" s="17">
        <v>0.34652906695841373</v>
      </c>
      <c r="H237" s="17">
        <v>3.1266764118139292E-2</v>
      </c>
      <c r="I237" s="18">
        <v>266.2031369981828</v>
      </c>
    </row>
    <row r="238" spans="1:9" ht="11.25" x14ac:dyDescent="0.2">
      <c r="A238" s="19" t="s">
        <v>106</v>
      </c>
      <c r="B238" s="20"/>
      <c r="C238" s="21">
        <v>3.2404714628745751E-2</v>
      </c>
      <c r="D238" s="21">
        <v>3.1576085303438065E-4</v>
      </c>
      <c r="E238" s="21">
        <v>0.38907358912538453</v>
      </c>
      <c r="F238" s="21">
        <v>0.23456923410087097</v>
      </c>
      <c r="G238" s="21">
        <v>8.8090098110816972E-2</v>
      </c>
      <c r="H238" s="21">
        <v>7.9482297620480594E-3</v>
      </c>
      <c r="I238" s="22">
        <v>26.63596743394114</v>
      </c>
    </row>
    <row r="239" spans="1:9" ht="11.25" x14ac:dyDescent="0.2">
      <c r="A239" s="15" t="s">
        <v>107</v>
      </c>
      <c r="B239" s="16">
        <v>15</v>
      </c>
      <c r="C239" s="17">
        <v>2.7776808015274484E-3</v>
      </c>
      <c r="D239" s="17">
        <v>4.3813384061093382E-5</v>
      </c>
      <c r="E239" s="17">
        <v>3.6185659621357932E-2</v>
      </c>
      <c r="F239" s="17">
        <v>2.0994208060958731E-2</v>
      </c>
      <c r="G239" s="17">
        <v>6.3646359392079089E-3</v>
      </c>
      <c r="H239" s="17">
        <v>5.7427087950474289E-4</v>
      </c>
      <c r="I239" s="18">
        <v>2.8156103215880788</v>
      </c>
    </row>
    <row r="240" spans="1:9" ht="11.25" x14ac:dyDescent="0.2">
      <c r="A240" s="15"/>
      <c r="B240" s="16">
        <v>25</v>
      </c>
      <c r="C240" s="17">
        <v>4.0083535062559262E-3</v>
      </c>
      <c r="D240" s="17">
        <v>6.4954087004189377E-5</v>
      </c>
      <c r="E240" s="17">
        <v>5.2208025940406431E-2</v>
      </c>
      <c r="F240" s="17">
        <v>3.3098028309116491E-2</v>
      </c>
      <c r="G240" s="17">
        <v>1.3320214086886646E-2</v>
      </c>
      <c r="H240" s="17">
        <v>1.2018617967871248E-3</v>
      </c>
      <c r="I240" s="18">
        <v>5.1192898744929423</v>
      </c>
    </row>
    <row r="241" spans="1:9" ht="11.25" x14ac:dyDescent="0.2">
      <c r="A241" s="15"/>
      <c r="B241" s="16">
        <v>50</v>
      </c>
      <c r="C241" s="17">
        <v>1.4370535210889695E-2</v>
      </c>
      <c r="D241" s="17">
        <v>1.5221319769291426E-4</v>
      </c>
      <c r="E241" s="17">
        <v>0.12811749349340568</v>
      </c>
      <c r="F241" s="17">
        <v>0.1437584014416641</v>
      </c>
      <c r="G241" s="17">
        <v>6.314826645586312E-2</v>
      </c>
      <c r="H241" s="17">
        <v>5.6977673971114508E-3</v>
      </c>
      <c r="I241" s="18">
        <v>11.774365955298416</v>
      </c>
    </row>
    <row r="242" spans="1:9" ht="11.25" x14ac:dyDescent="0.2">
      <c r="A242" s="15"/>
      <c r="B242" s="16">
        <v>120</v>
      </c>
      <c r="C242" s="17">
        <v>2.1213217871874149E-2</v>
      </c>
      <c r="D242" s="17">
        <v>2.1018169874641567E-4</v>
      </c>
      <c r="E242" s="17">
        <v>0.25199950358456497</v>
      </c>
      <c r="F242" s="17">
        <v>0.1269374637914335</v>
      </c>
      <c r="G242" s="17">
        <v>4.2225639013964027E-2</v>
      </c>
      <c r="H242" s="17">
        <v>3.8099519762340452E-3</v>
      </c>
      <c r="I242" s="18">
        <v>17.917516944573205</v>
      </c>
    </row>
    <row r="243" spans="1:9" ht="11.25" x14ac:dyDescent="0.2">
      <c r="A243" s="15"/>
      <c r="B243" s="16">
        <v>175</v>
      </c>
      <c r="C243" s="17">
        <v>2.9112113077193167E-2</v>
      </c>
      <c r="D243" s="17">
        <v>5.0112688430614498E-4</v>
      </c>
      <c r="E243" s="17">
        <v>0.56392144124558408</v>
      </c>
      <c r="F243" s="17">
        <v>0.25264953757158587</v>
      </c>
      <c r="G243" s="17">
        <v>6.8782591768352733E-2</v>
      </c>
      <c r="H243" s="17">
        <v>6.206142703873074E-3</v>
      </c>
      <c r="I243" s="18">
        <v>44.537816901948226</v>
      </c>
    </row>
    <row r="244" spans="1:9" ht="11.25" x14ac:dyDescent="0.2">
      <c r="A244" s="15"/>
      <c r="B244" s="16">
        <v>250</v>
      </c>
      <c r="C244" s="17">
        <v>2.1815324264322339E-2</v>
      </c>
      <c r="D244" s="17">
        <v>6.0768831152577599E-4</v>
      </c>
      <c r="E244" s="17">
        <v>0.64317206346673605</v>
      </c>
      <c r="F244" s="17">
        <v>0.16342961674157497</v>
      </c>
      <c r="G244" s="17">
        <v>5.7314170257577242E-2</v>
      </c>
      <c r="H244" s="17">
        <v>5.1713668488750017E-3</v>
      </c>
      <c r="I244" s="18">
        <v>54.008488131000604</v>
      </c>
    </row>
    <row r="245" spans="1:9" ht="11.25" x14ac:dyDescent="0.2">
      <c r="A245" s="15"/>
      <c r="B245" s="16">
        <v>500</v>
      </c>
      <c r="C245" s="17">
        <v>2.7890900788847095E-2</v>
      </c>
      <c r="D245" s="17">
        <v>7.4617542833189899E-4</v>
      </c>
      <c r="E245" s="17">
        <v>0.82034144344886717</v>
      </c>
      <c r="F245" s="17">
        <v>0.28647619390470586</v>
      </c>
      <c r="G245" s="17">
        <v>7.1763243585195563E-2</v>
      </c>
      <c r="H245" s="17">
        <v>6.4750827230515839E-3</v>
      </c>
      <c r="I245" s="18">
        <v>76.021441473721026</v>
      </c>
    </row>
    <row r="246" spans="1:9" ht="12" thickBot="1" x14ac:dyDescent="0.25">
      <c r="A246" s="23" t="s">
        <v>108</v>
      </c>
      <c r="B246" s="24"/>
      <c r="C246" s="25">
        <v>1.3466171058848597E-2</v>
      </c>
      <c r="D246" s="25">
        <v>1.4399932288045554E-4</v>
      </c>
      <c r="E246" s="25">
        <v>0.14474748270614879</v>
      </c>
      <c r="F246" s="25">
        <v>0.10597910065209273</v>
      </c>
      <c r="G246" s="25">
        <v>4.1608003916521516E-2</v>
      </c>
      <c r="H246" s="25">
        <v>3.7542238222824072E-3</v>
      </c>
      <c r="I246" s="26">
        <v>11.613169125973268</v>
      </c>
    </row>
    <row r="252" spans="1:9" ht="14.25" x14ac:dyDescent="0.2">
      <c r="A252" s="107" t="s">
        <v>109</v>
      </c>
      <c r="B252" s="110"/>
      <c r="C252" s="110"/>
      <c r="D252" s="110"/>
      <c r="E252" s="110"/>
      <c r="F252" s="110"/>
      <c r="G252" s="11"/>
    </row>
    <row r="253" spans="1:9" ht="14.25" x14ac:dyDescent="0.2">
      <c r="A253" s="108"/>
      <c r="B253" s="111"/>
      <c r="C253" s="111"/>
      <c r="D253" s="111"/>
      <c r="E253" s="111"/>
      <c r="F253" s="111"/>
      <c r="G253" s="11"/>
    </row>
    <row r="254" spans="1:9" ht="14.25" x14ac:dyDescent="0.2">
      <c r="A254" s="108"/>
      <c r="B254" s="111"/>
      <c r="C254" s="111"/>
      <c r="D254" s="111"/>
      <c r="E254" s="111"/>
      <c r="F254" s="111"/>
      <c r="G254" s="11"/>
    </row>
    <row r="255" spans="1:9" ht="14.25" x14ac:dyDescent="0.2">
      <c r="A255" s="108"/>
      <c r="B255" s="112" t="s">
        <v>110</v>
      </c>
      <c r="C255" s="112"/>
      <c r="D255" s="112"/>
      <c r="E255" s="112"/>
      <c r="F255" s="112"/>
      <c r="G255" s="11"/>
    </row>
    <row r="256" spans="1:9" ht="14.25" x14ac:dyDescent="0.2">
      <c r="A256" s="108"/>
      <c r="B256" s="113"/>
      <c r="C256" s="113"/>
      <c r="D256" s="113"/>
      <c r="E256" s="113"/>
      <c r="F256" s="113"/>
      <c r="G256" s="11"/>
    </row>
    <row r="257" spans="1:7" ht="14.25" x14ac:dyDescent="0.2">
      <c r="A257" s="108"/>
      <c r="B257" s="113"/>
      <c r="C257" s="113"/>
      <c r="D257" s="113"/>
      <c r="E257" s="113"/>
      <c r="F257" s="113"/>
      <c r="G257" s="11"/>
    </row>
    <row r="258" spans="1:7" ht="14.25" x14ac:dyDescent="0.2">
      <c r="A258" s="109"/>
      <c r="B258" s="114"/>
      <c r="C258" s="114"/>
      <c r="D258" s="114"/>
      <c r="E258" s="114"/>
      <c r="F258" s="114"/>
      <c r="G258" s="11"/>
    </row>
    <row r="259" spans="1:7" ht="15" x14ac:dyDescent="0.2">
      <c r="A259" s="27"/>
      <c r="B259" s="27"/>
      <c r="C259" s="27"/>
      <c r="D259" s="27"/>
      <c r="E259" s="27"/>
      <c r="F259" s="27"/>
      <c r="G259" s="11"/>
    </row>
    <row r="260" spans="1:7" ht="15" x14ac:dyDescent="0.2">
      <c r="A260" s="7" t="s">
        <v>111</v>
      </c>
      <c r="B260" s="27"/>
      <c r="C260" s="27"/>
      <c r="D260" s="27"/>
      <c r="E260" s="27"/>
      <c r="F260" s="27"/>
      <c r="G260" s="11"/>
    </row>
    <row r="261" spans="1:7" ht="15" x14ac:dyDescent="0.2">
      <c r="A261" s="7" t="s">
        <v>112</v>
      </c>
      <c r="B261" s="27"/>
      <c r="C261" s="27"/>
      <c r="D261" s="27"/>
      <c r="E261" s="27"/>
      <c r="F261" s="27"/>
      <c r="G261" s="11"/>
    </row>
  </sheetData>
  <sheetProtection algorithmName="SHA-512" hashValue="vxy5gtmIWpU69NWIKwcdF1d2rX1fwXnVEqd1DUnDxolLG6bH9MHEpJi1KtGVKd+ruOpHo0ghP+PunRixt8BfOQ==" saltValue="SHKShy3znUaH9xVp4KyP+w==" spinCount="100000" sheet="1" objects="1" scenarios="1"/>
  <mergeCells count="5">
    <mergeCell ref="A3:A4"/>
    <mergeCell ref="B3:I3"/>
    <mergeCell ref="A252:A258"/>
    <mergeCell ref="B252:F254"/>
    <mergeCell ref="B255:F258"/>
  </mergeCells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"/>
  <sheetViews>
    <sheetView topLeftCell="A7" workbookViewId="0">
      <selection activeCell="F30" sqref="F30"/>
    </sheetView>
  </sheetViews>
  <sheetFormatPr defaultRowHeight="15" customHeight="1" x14ac:dyDescent="0.25"/>
  <cols>
    <col min="1" max="1" width="16.5703125" style="38" bestFit="1" customWidth="1"/>
    <col min="2" max="2" width="12" style="38" bestFit="1" customWidth="1"/>
    <col min="3" max="3" width="11.7109375" style="38" customWidth="1"/>
    <col min="4" max="5" width="11.85546875" style="38" customWidth="1"/>
    <col min="6" max="7" width="13" style="38" customWidth="1"/>
    <col min="8" max="11" width="10.7109375" style="38" customWidth="1"/>
    <col min="12" max="12" width="10.7109375" style="40" customWidth="1"/>
    <col min="13" max="14" width="10.7109375" style="38" customWidth="1"/>
    <col min="15" max="15" width="6.5703125" style="38" customWidth="1"/>
    <col min="16" max="16384" width="9.140625" style="38"/>
  </cols>
  <sheetData>
    <row r="1" spans="1:14" ht="15" customHeight="1" x14ac:dyDescent="0.25">
      <c r="A1" s="118" t="s">
        <v>0</v>
      </c>
      <c r="B1" s="118" t="s">
        <v>1</v>
      </c>
      <c r="C1" s="118" t="s">
        <v>2</v>
      </c>
      <c r="D1" s="118" t="s">
        <v>3</v>
      </c>
      <c r="E1" s="118"/>
      <c r="F1" s="116" t="s">
        <v>4</v>
      </c>
      <c r="G1" s="116"/>
      <c r="H1" s="115" t="s">
        <v>5</v>
      </c>
      <c r="I1" s="115"/>
      <c r="J1" s="115"/>
      <c r="K1" s="115"/>
      <c r="L1" s="115"/>
      <c r="M1" s="115"/>
      <c r="N1" s="115"/>
    </row>
    <row r="2" spans="1:14" ht="24.75" customHeight="1" x14ac:dyDescent="0.25">
      <c r="A2" s="118"/>
      <c r="B2" s="118"/>
      <c r="C2" s="118"/>
      <c r="D2" s="67" t="s">
        <v>6</v>
      </c>
      <c r="E2" s="67" t="s">
        <v>7</v>
      </c>
      <c r="F2" s="67" t="s">
        <v>7</v>
      </c>
      <c r="G2" s="67" t="s">
        <v>8</v>
      </c>
      <c r="H2" s="46" t="s">
        <v>9</v>
      </c>
      <c r="I2" s="46" t="s">
        <v>163</v>
      </c>
      <c r="J2" s="46" t="s">
        <v>164</v>
      </c>
      <c r="K2" s="46" t="s">
        <v>165</v>
      </c>
      <c r="L2" s="46" t="s">
        <v>166</v>
      </c>
      <c r="M2" s="46" t="s">
        <v>10</v>
      </c>
      <c r="N2" s="46" t="s">
        <v>174</v>
      </c>
    </row>
    <row r="3" spans="1:14" ht="15" customHeight="1" x14ac:dyDescent="0.25">
      <c r="A3" s="38" t="s">
        <v>150</v>
      </c>
      <c r="B3" s="53">
        <v>1864</v>
      </c>
      <c r="C3" s="53">
        <f>0.745699872*10000</f>
        <v>7456.9987199999996</v>
      </c>
      <c r="D3" s="34">
        <v>7.53</v>
      </c>
      <c r="E3" s="70">
        <v>0.5</v>
      </c>
      <c r="F3" s="53">
        <f>( ( ($B$17*$C3) * ($E3*$C$17) ) + ($D$17*$C3*$E3) ) * $B3</f>
        <v>4864945.9649280002</v>
      </c>
      <c r="G3" s="53">
        <f xml:space="preserve"> ( ( ($B$16*$C3) * ($D3*$C$16)) + ($D$16*$C3*$D3) ) * $B3</f>
        <v>42912993.364349186</v>
      </c>
      <c r="H3" s="42">
        <f t="shared" ref="H3:K3" si="0">($F3/8760)*(C$23/1000) + ($G3/8760)*(C$22/1000)</f>
        <v>9.6051900044210061</v>
      </c>
      <c r="I3" s="42">
        <f t="shared" si="0"/>
        <v>9.6051900044210061</v>
      </c>
      <c r="J3" s="42">
        <f t="shared" si="0"/>
        <v>9.6051900044210061</v>
      </c>
      <c r="K3" s="42">
        <f t="shared" si="0"/>
        <v>65.004944655180807</v>
      </c>
      <c r="L3" s="42">
        <f>($F3/8760)*(H$23/1000) + ($G3/8760)*(H$22/1000)</f>
        <v>65.014893517281294</v>
      </c>
      <c r="M3" s="42">
        <f>($F3/8760)*(G$23/1000) + ($G3/8760)*(G$22/1000)</f>
        <v>8.726564261055195</v>
      </c>
      <c r="N3" s="42">
        <f>($F3/8760)*(I$23/1000) + ($G3/8760)*(I$22/1000)</f>
        <v>6.1661206680003779</v>
      </c>
    </row>
    <row r="4" spans="1:14" ht="15" customHeight="1" x14ac:dyDescent="0.25">
      <c r="A4" s="117" t="s">
        <v>172</v>
      </c>
      <c r="B4" s="117"/>
      <c r="C4" s="117"/>
      <c r="D4" s="117"/>
      <c r="E4" s="117"/>
      <c r="F4" s="117"/>
      <c r="G4" s="117"/>
      <c r="H4" s="72">
        <f t="shared" ref="H4:N4" si="1">SUM(H3:H3)</f>
        <v>9.6051900044210061</v>
      </c>
      <c r="I4" s="72">
        <f t="shared" si="1"/>
        <v>9.6051900044210061</v>
      </c>
      <c r="J4" s="72">
        <f t="shared" si="1"/>
        <v>9.6051900044210061</v>
      </c>
      <c r="K4" s="72">
        <f t="shared" si="1"/>
        <v>65.004944655180807</v>
      </c>
      <c r="L4" s="72">
        <f>SUM(L3:L3)</f>
        <v>65.014893517281294</v>
      </c>
      <c r="M4" s="72">
        <f t="shared" si="1"/>
        <v>8.726564261055195</v>
      </c>
      <c r="N4" s="72">
        <f t="shared" si="1"/>
        <v>6.1661206680003779</v>
      </c>
    </row>
    <row r="8" spans="1:14" ht="15" customHeight="1" x14ac:dyDescent="0.25">
      <c r="A8" s="118" t="s">
        <v>0</v>
      </c>
      <c r="B8" s="118" t="s">
        <v>25</v>
      </c>
      <c r="C8" s="118" t="s">
        <v>12</v>
      </c>
      <c r="D8" s="118" t="s">
        <v>13</v>
      </c>
      <c r="E8" s="115" t="s">
        <v>5</v>
      </c>
      <c r="F8" s="115"/>
      <c r="G8" s="115"/>
      <c r="H8" s="115"/>
      <c r="I8" s="115"/>
      <c r="J8" s="115"/>
      <c r="K8" s="115"/>
    </row>
    <row r="9" spans="1:14" ht="21" customHeight="1" x14ac:dyDescent="0.25">
      <c r="A9" s="118"/>
      <c r="B9" s="118"/>
      <c r="C9" s="118"/>
      <c r="D9" s="118"/>
      <c r="E9" s="46" t="s">
        <v>9</v>
      </c>
      <c r="F9" s="46" t="s">
        <v>163</v>
      </c>
      <c r="G9" s="46" t="s">
        <v>164</v>
      </c>
      <c r="H9" s="46" t="s">
        <v>165</v>
      </c>
      <c r="I9" s="46" t="s">
        <v>166</v>
      </c>
      <c r="J9" s="46" t="s">
        <v>10</v>
      </c>
      <c r="K9" s="46" t="s">
        <v>174</v>
      </c>
    </row>
    <row r="10" spans="1:14" ht="15" customHeight="1" x14ac:dyDescent="0.25">
      <c r="A10" s="8" t="s">
        <v>24</v>
      </c>
      <c r="B10" s="53">
        <f>SUM(B3:B4)</f>
        <v>1864</v>
      </c>
      <c r="C10" s="71" t="s">
        <v>14</v>
      </c>
      <c r="D10" s="53">
        <f>(330*1*B10)* (0.88/1000)</f>
        <v>541.30560000000003</v>
      </c>
      <c r="E10" s="42">
        <f t="shared" ref="E10:H10" si="2">($D10/8760) * C$28</f>
        <v>0.59939090410958906</v>
      </c>
      <c r="F10" s="42">
        <f t="shared" si="2"/>
        <v>0.59939090410958906</v>
      </c>
      <c r="G10" s="42">
        <f t="shared" si="2"/>
        <v>0.59939090410958906</v>
      </c>
      <c r="H10" s="42">
        <f t="shared" si="2"/>
        <v>2.9660580821917808</v>
      </c>
      <c r="I10" s="42">
        <f>($D10/8760) * H$28</f>
        <v>3.1514367123287674</v>
      </c>
      <c r="J10" s="42">
        <f>($D10/8760) * G$28</f>
        <v>0.45726728767123292</v>
      </c>
      <c r="K10" s="42">
        <f>($D10/8760) * I$28</f>
        <v>0.32750224657534244</v>
      </c>
    </row>
    <row r="11" spans="1:14" ht="15" customHeight="1" x14ac:dyDescent="0.25">
      <c r="A11" s="117" t="s">
        <v>172</v>
      </c>
      <c r="B11" s="117"/>
      <c r="C11" s="117"/>
      <c r="D11" s="117"/>
      <c r="E11" s="72">
        <f t="shared" ref="E11:K11" si="3">SUM(E10:E10)</f>
        <v>0.59939090410958906</v>
      </c>
      <c r="F11" s="72">
        <f t="shared" si="3"/>
        <v>0.59939090410958906</v>
      </c>
      <c r="G11" s="72">
        <f t="shared" si="3"/>
        <v>0.59939090410958906</v>
      </c>
      <c r="H11" s="72">
        <f t="shared" si="3"/>
        <v>2.9660580821917808</v>
      </c>
      <c r="I11" s="72">
        <f>SUM(I10:I10)</f>
        <v>3.1514367123287674</v>
      </c>
      <c r="J11" s="72">
        <f t="shared" si="3"/>
        <v>0.45726728767123292</v>
      </c>
      <c r="K11" s="72">
        <f t="shared" si="3"/>
        <v>0.32750224657534244</v>
      </c>
    </row>
    <row r="12" spans="1:14" ht="15" customHeight="1" x14ac:dyDescent="0.25">
      <c r="A12" s="37"/>
      <c r="B12" s="37"/>
      <c r="C12" s="37"/>
      <c r="D12" s="68"/>
      <c r="E12" s="37"/>
      <c r="F12" s="37"/>
      <c r="G12" s="37"/>
      <c r="H12" s="37"/>
      <c r="I12" s="2"/>
      <c r="J12" s="2"/>
      <c r="K12" s="2"/>
    </row>
    <row r="14" spans="1:14" ht="15" customHeight="1" x14ac:dyDescent="0.25">
      <c r="A14" s="120" t="s">
        <v>15</v>
      </c>
      <c r="B14" s="121" t="s">
        <v>16</v>
      </c>
      <c r="C14" s="121"/>
      <c r="D14" s="121"/>
      <c r="G14" s="1"/>
    </row>
    <row r="15" spans="1:14" ht="21.75" customHeight="1" x14ac:dyDescent="0.25">
      <c r="A15" s="120"/>
      <c r="B15" s="56" t="s">
        <v>17</v>
      </c>
      <c r="C15" s="56" t="s">
        <v>18</v>
      </c>
      <c r="D15" s="56" t="s">
        <v>19</v>
      </c>
    </row>
    <row r="16" spans="1:14" ht="15" customHeight="1" x14ac:dyDescent="0.25">
      <c r="A16" s="38" t="s">
        <v>8</v>
      </c>
      <c r="B16" s="4">
        <v>0.2</v>
      </c>
      <c r="C16" s="69">
        <v>0.05</v>
      </c>
      <c r="D16" s="4">
        <v>0.4</v>
      </c>
      <c r="E16" s="6"/>
    </row>
    <row r="17" spans="1:9" ht="15" customHeight="1" x14ac:dyDescent="0.25">
      <c r="A17" s="38" t="s">
        <v>7</v>
      </c>
      <c r="B17" s="4">
        <v>0.2</v>
      </c>
      <c r="C17" s="5">
        <v>1</v>
      </c>
      <c r="D17" s="4">
        <v>0.5</v>
      </c>
      <c r="E17" s="6"/>
    </row>
    <row r="20" spans="1:9" ht="15" customHeight="1" x14ac:dyDescent="0.25">
      <c r="A20" s="120" t="s">
        <v>0</v>
      </c>
      <c r="B20" s="120" t="s">
        <v>15</v>
      </c>
      <c r="C20" s="120" t="s">
        <v>20</v>
      </c>
      <c r="D20" s="120"/>
      <c r="E20" s="120"/>
      <c r="F20" s="120"/>
      <c r="G20" s="120"/>
      <c r="H20" s="120"/>
      <c r="I20" s="120"/>
    </row>
    <row r="21" spans="1:9" ht="15" customHeight="1" x14ac:dyDescent="0.25">
      <c r="A21" s="120"/>
      <c r="B21" s="120"/>
      <c r="C21" s="55" t="s">
        <v>9</v>
      </c>
      <c r="D21" s="55" t="s">
        <v>176</v>
      </c>
      <c r="E21" s="55" t="s">
        <v>177</v>
      </c>
      <c r="F21" s="55" t="s">
        <v>178</v>
      </c>
      <c r="G21" s="55" t="s">
        <v>10</v>
      </c>
      <c r="H21" s="55" t="s">
        <v>179</v>
      </c>
      <c r="I21" s="55" t="s">
        <v>11</v>
      </c>
    </row>
    <row r="22" spans="1:9" ht="15" customHeight="1" x14ac:dyDescent="0.25">
      <c r="A22" s="119" t="s">
        <v>21</v>
      </c>
      <c r="B22" s="44" t="s">
        <v>8</v>
      </c>
      <c r="C22" s="44">
        <v>1.7</v>
      </c>
      <c r="D22" s="44">
        <f t="shared" ref="D22:D23" si="4">C22</f>
        <v>1.7</v>
      </c>
      <c r="E22" s="44">
        <f t="shared" ref="E22:E23" si="5">C22</f>
        <v>1.7</v>
      </c>
      <c r="F22" s="44">
        <v>12</v>
      </c>
      <c r="G22" s="44">
        <v>1.6</v>
      </c>
      <c r="H22" s="44">
        <v>11.9</v>
      </c>
      <c r="I22" s="44">
        <v>1.1000000000000001</v>
      </c>
    </row>
    <row r="23" spans="1:9" ht="15" customHeight="1" x14ac:dyDescent="0.25">
      <c r="A23" s="119"/>
      <c r="B23" s="44" t="s">
        <v>7</v>
      </c>
      <c r="C23" s="44">
        <v>2.2999999999999998</v>
      </c>
      <c r="D23" s="44">
        <f t="shared" si="4"/>
        <v>2.2999999999999998</v>
      </c>
      <c r="E23" s="44">
        <f t="shared" si="5"/>
        <v>2.2999999999999998</v>
      </c>
      <c r="F23" s="44">
        <v>11.2</v>
      </c>
      <c r="G23" s="44">
        <v>1.6</v>
      </c>
      <c r="H23" s="44">
        <v>12.1</v>
      </c>
      <c r="I23" s="44">
        <v>1.4</v>
      </c>
    </row>
    <row r="25" spans="1:9" ht="15" customHeight="1" x14ac:dyDescent="0.25">
      <c r="A25" s="120" t="s">
        <v>0</v>
      </c>
      <c r="B25" s="120" t="s">
        <v>15</v>
      </c>
      <c r="C25" s="120" t="s">
        <v>22</v>
      </c>
      <c r="D25" s="120"/>
      <c r="E25" s="120"/>
      <c r="F25" s="120"/>
      <c r="G25" s="120"/>
      <c r="H25" s="120"/>
      <c r="I25" s="120"/>
    </row>
    <row r="26" spans="1:9" ht="15" customHeight="1" x14ac:dyDescent="0.25">
      <c r="A26" s="120"/>
      <c r="B26" s="120"/>
      <c r="C26" s="55" t="s">
        <v>9</v>
      </c>
      <c r="D26" s="55" t="s">
        <v>176</v>
      </c>
      <c r="E26" s="55" t="s">
        <v>177</v>
      </c>
      <c r="F26" s="55" t="s">
        <v>178</v>
      </c>
      <c r="G26" s="55" t="s">
        <v>10</v>
      </c>
      <c r="H26" s="55" t="s">
        <v>179</v>
      </c>
      <c r="I26" s="55" t="s">
        <v>11</v>
      </c>
    </row>
    <row r="27" spans="1:9" ht="15" customHeight="1" x14ac:dyDescent="0.25">
      <c r="A27" s="119" t="s">
        <v>23</v>
      </c>
      <c r="B27" s="44" t="s">
        <v>8</v>
      </c>
      <c r="C27" s="44">
        <v>7.7</v>
      </c>
      <c r="D27" s="44">
        <f>C27</f>
        <v>7.7</v>
      </c>
      <c r="E27" s="44">
        <f>C27</f>
        <v>7.7</v>
      </c>
      <c r="F27" s="44">
        <v>51</v>
      </c>
      <c r="G27" s="44">
        <v>7.4</v>
      </c>
      <c r="H27" s="44">
        <v>52</v>
      </c>
      <c r="I27" s="44">
        <v>4.2</v>
      </c>
    </row>
    <row r="28" spans="1:9" ht="15" customHeight="1" x14ac:dyDescent="0.25">
      <c r="A28" s="119"/>
      <c r="B28" s="44" t="s">
        <v>7</v>
      </c>
      <c r="C28" s="44">
        <v>9.6999999999999993</v>
      </c>
      <c r="D28" s="44">
        <f>C28</f>
        <v>9.6999999999999993</v>
      </c>
      <c r="E28" s="44">
        <f>C28</f>
        <v>9.6999999999999993</v>
      </c>
      <c r="F28" s="44">
        <v>48</v>
      </c>
      <c r="G28" s="44">
        <v>7.4</v>
      </c>
      <c r="H28" s="44">
        <v>51</v>
      </c>
      <c r="I28" s="44">
        <v>5.3</v>
      </c>
    </row>
  </sheetData>
  <sheetProtection algorithmName="SHA-512" hashValue="6JwNtKWnDYE33+0qkPxAyDFCzB3YoebuU7+1FK1gxLN6vDj3+CQSzhQfBDBeIj2iczSl+T7CTwHyEWlU0oiwXA==" saltValue="KT2ljiLSTprd9Bp0hjLJXw==" spinCount="100000" sheet="1" objects="1" scenarios="1"/>
  <mergeCells count="23">
    <mergeCell ref="A27:A28"/>
    <mergeCell ref="A4:G4"/>
    <mergeCell ref="A22:A23"/>
    <mergeCell ref="A25:A26"/>
    <mergeCell ref="B25:B26"/>
    <mergeCell ref="C25:I25"/>
    <mergeCell ref="A14:A15"/>
    <mergeCell ref="B14:D14"/>
    <mergeCell ref="A20:A21"/>
    <mergeCell ref="B20:B21"/>
    <mergeCell ref="C20:I20"/>
    <mergeCell ref="A8:A9"/>
    <mergeCell ref="B8:B9"/>
    <mergeCell ref="C8:C9"/>
    <mergeCell ref="D8:D9"/>
    <mergeCell ref="E8:K8"/>
    <mergeCell ref="H1:N1"/>
    <mergeCell ref="F1:G1"/>
    <mergeCell ref="A11:D11"/>
    <mergeCell ref="A1:A2"/>
    <mergeCell ref="B1:B2"/>
    <mergeCell ref="C1:C2"/>
    <mergeCell ref="D1:E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workbookViewId="0">
      <selection activeCell="M13" sqref="M13"/>
    </sheetView>
  </sheetViews>
  <sheetFormatPr defaultRowHeight="15" customHeight="1" x14ac:dyDescent="0.25"/>
  <cols>
    <col min="1" max="1" width="24" style="7" bestFit="1" customWidth="1"/>
    <col min="2" max="2" width="9.7109375" style="3" customWidth="1"/>
    <col min="3" max="3" width="9.140625" style="3"/>
    <col min="4" max="4" width="11" style="3" customWidth="1"/>
    <col min="5" max="5" width="10.7109375" style="7" customWidth="1"/>
    <col min="6" max="6" width="8.85546875" style="7" customWidth="1"/>
    <col min="7" max="16384" width="9.140625" style="7"/>
  </cols>
  <sheetData>
    <row r="1" spans="1:16" s="3" customFormat="1" ht="15" customHeight="1" x14ac:dyDescent="0.25">
      <c r="A1" s="122" t="s">
        <v>26</v>
      </c>
      <c r="B1" s="122" t="s">
        <v>27</v>
      </c>
      <c r="C1" s="122" t="s">
        <v>28</v>
      </c>
      <c r="D1" s="122" t="s">
        <v>30</v>
      </c>
      <c r="E1" s="124" t="s">
        <v>31</v>
      </c>
      <c r="F1" s="124"/>
      <c r="G1" s="124"/>
      <c r="H1" s="124"/>
      <c r="I1" s="124"/>
      <c r="J1" s="115" t="s">
        <v>5</v>
      </c>
      <c r="K1" s="115"/>
      <c r="L1" s="115"/>
      <c r="M1" s="115"/>
      <c r="N1" s="115"/>
      <c r="O1" s="115"/>
      <c r="P1" s="115"/>
    </row>
    <row r="2" spans="1:16" ht="15" customHeight="1" x14ac:dyDescent="0.25">
      <c r="A2" s="122"/>
      <c r="B2" s="122"/>
      <c r="C2" s="122"/>
      <c r="D2" s="122"/>
      <c r="E2" s="48" t="s">
        <v>9</v>
      </c>
      <c r="F2" s="46" t="s">
        <v>165</v>
      </c>
      <c r="G2" s="47" t="s">
        <v>166</v>
      </c>
      <c r="H2" s="47" t="s">
        <v>10</v>
      </c>
      <c r="I2" s="47" t="s">
        <v>174</v>
      </c>
      <c r="J2" s="46" t="s">
        <v>9</v>
      </c>
      <c r="K2" s="47" t="s">
        <v>163</v>
      </c>
      <c r="L2" s="47" t="s">
        <v>164</v>
      </c>
      <c r="M2" s="46" t="s">
        <v>165</v>
      </c>
      <c r="N2" s="47" t="s">
        <v>166</v>
      </c>
      <c r="O2" s="47" t="s">
        <v>10</v>
      </c>
      <c r="P2" s="47" t="s">
        <v>174</v>
      </c>
    </row>
    <row r="3" spans="1:16" ht="15" customHeight="1" x14ac:dyDescent="0.25">
      <c r="A3" s="45" t="s">
        <v>161</v>
      </c>
      <c r="B3" s="54" t="s">
        <v>151</v>
      </c>
      <c r="C3" s="49">
        <f>AVERAGE(D11:D17)</f>
        <v>108.49519999999998</v>
      </c>
      <c r="D3" s="50">
        <f>SUM(E11:E17)</f>
        <v>10567.3</v>
      </c>
      <c r="E3" s="51">
        <f>'FE-Equipamentos'!C75</f>
        <v>1.9432717920016346E-2</v>
      </c>
      <c r="F3" s="51">
        <f>'FE-Equipamentos'!E75</f>
        <v>0.19770476916405869</v>
      </c>
      <c r="G3" s="51">
        <f>'FE-Equipamentos'!D75</f>
        <v>1.6614354833010314E-4</v>
      </c>
      <c r="H3" s="51">
        <f>'FE-Equipamentos'!F75</f>
        <v>0.10602299202233414</v>
      </c>
      <c r="I3" s="51">
        <f>'FE-Equipamentos'!G75</f>
        <v>3.5663485612068627E-2</v>
      </c>
      <c r="J3" s="63">
        <f>E3*$D3/8760</f>
        <v>2.3441936081756702E-2</v>
      </c>
      <c r="K3" s="63">
        <f>J3</f>
        <v>2.3441936081756702E-2</v>
      </c>
      <c r="L3" s="63">
        <f>J3</f>
        <v>2.3441936081756702E-2</v>
      </c>
      <c r="M3" s="63">
        <f t="shared" ref="M3:P4" si="0">F3*$D3/8760</f>
        <v>0.23849379077481245</v>
      </c>
      <c r="N3" s="63">
        <f t="shared" si="0"/>
        <v>2.0042108656035372E-4</v>
      </c>
      <c r="O3" s="63">
        <f t="shared" si="0"/>
        <v>0.12789689082164515</v>
      </c>
      <c r="P3" s="63">
        <f t="shared" si="0"/>
        <v>4.3021318665343929E-2</v>
      </c>
    </row>
    <row r="4" spans="1:16" ht="15" customHeight="1" x14ac:dyDescent="0.25">
      <c r="A4" s="45" t="s">
        <v>160</v>
      </c>
      <c r="B4" s="54" t="s">
        <v>156</v>
      </c>
      <c r="C4" s="49">
        <f>AVERAGE(D18:D27)</f>
        <v>290.96439999999996</v>
      </c>
      <c r="D4" s="52">
        <f>SUM(E18:E27)</f>
        <v>7532.3</v>
      </c>
      <c r="E4" s="51">
        <f>'FE-Equipamentos'!C44</f>
        <v>3.7138792516272966E-2</v>
      </c>
      <c r="F4" s="51">
        <f>'FE-Equipamentos'!E44</f>
        <v>0.95478182086470209</v>
      </c>
      <c r="G4" s="51">
        <f>'FE-Equipamentos'!D44</f>
        <v>8.0183868816433382E-4</v>
      </c>
      <c r="H4" s="51">
        <f>'FE-Equipamentos'!F44</f>
        <v>0.38480383406526514</v>
      </c>
      <c r="I4" s="51">
        <f>'FE-Equipamentos'!G44</f>
        <v>9.6227929791575698E-2</v>
      </c>
      <c r="J4" s="63">
        <f>E4*$D4/8760</f>
        <v>3.1933850099351922E-2</v>
      </c>
      <c r="K4" s="63">
        <f>J4</f>
        <v>3.1933850099351922E-2</v>
      </c>
      <c r="L4" s="63">
        <f>J4</f>
        <v>3.1933850099351922E-2</v>
      </c>
      <c r="M4" s="63">
        <f t="shared" si="0"/>
        <v>0.8209706745775337</v>
      </c>
      <c r="N4" s="63">
        <f t="shared" si="0"/>
        <v>6.8946227749545799E-4</v>
      </c>
      <c r="O4" s="63">
        <f t="shared" si="0"/>
        <v>0.3308741917043147</v>
      </c>
      <c r="P4" s="63">
        <f t="shared" si="0"/>
        <v>8.2741739220215257E-2</v>
      </c>
    </row>
    <row r="5" spans="1:16" ht="15" customHeight="1" x14ac:dyDescent="0.25">
      <c r="A5" s="123" t="s">
        <v>172</v>
      </c>
      <c r="B5" s="123"/>
      <c r="C5" s="123"/>
      <c r="D5" s="123"/>
      <c r="E5" s="123"/>
      <c r="F5" s="123"/>
      <c r="G5" s="123"/>
      <c r="H5" s="123"/>
      <c r="I5" s="123"/>
      <c r="J5" s="58">
        <f t="shared" ref="J5:P5" si="1">SUM(J3:J4)</f>
        <v>5.5375786181108624E-2</v>
      </c>
      <c r="K5" s="58">
        <f t="shared" si="1"/>
        <v>5.5375786181108624E-2</v>
      </c>
      <c r="L5" s="58">
        <f t="shared" si="1"/>
        <v>5.5375786181108624E-2</v>
      </c>
      <c r="M5" s="58">
        <f t="shared" si="1"/>
        <v>1.0594644653523462</v>
      </c>
      <c r="N5" s="58">
        <f>SUM(N3:N4)</f>
        <v>8.8988336405581171E-4</v>
      </c>
      <c r="O5" s="58">
        <f t="shared" si="1"/>
        <v>0.45877108252595988</v>
      </c>
      <c r="P5" s="58">
        <f t="shared" si="1"/>
        <v>0.12576305788555919</v>
      </c>
    </row>
    <row r="9" spans="1:16" ht="15" customHeight="1" x14ac:dyDescent="0.25">
      <c r="A9" s="122" t="s">
        <v>26</v>
      </c>
      <c r="B9" s="122" t="s">
        <v>29</v>
      </c>
      <c r="C9" s="122" t="s">
        <v>27</v>
      </c>
      <c r="D9" s="122" t="s">
        <v>28</v>
      </c>
      <c r="E9" s="122" t="s">
        <v>30</v>
      </c>
    </row>
    <row r="10" spans="1:16" ht="15" customHeight="1" x14ac:dyDescent="0.25">
      <c r="A10" s="122"/>
      <c r="B10" s="122"/>
      <c r="C10" s="122"/>
      <c r="D10" s="122"/>
      <c r="E10" s="122"/>
    </row>
    <row r="11" spans="1:16" ht="15" customHeight="1" x14ac:dyDescent="0.25">
      <c r="A11" s="45" t="s">
        <v>161</v>
      </c>
      <c r="B11" s="54">
        <v>1</v>
      </c>
      <c r="C11" s="54" t="s">
        <v>151</v>
      </c>
      <c r="D11" s="49">
        <v>88.768799999999999</v>
      </c>
      <c r="E11" s="53">
        <v>1136.0999999999999</v>
      </c>
    </row>
    <row r="12" spans="1:16" ht="15" customHeight="1" x14ac:dyDescent="0.25">
      <c r="A12" s="45" t="s">
        <v>161</v>
      </c>
      <c r="B12" s="54">
        <v>2</v>
      </c>
      <c r="C12" s="54" t="s">
        <v>151</v>
      </c>
      <c r="D12" s="49">
        <v>108.4952</v>
      </c>
      <c r="E12" s="53">
        <v>1534</v>
      </c>
    </row>
    <row r="13" spans="1:16" ht="15" customHeight="1" x14ac:dyDescent="0.25">
      <c r="A13" s="45" t="s">
        <v>161</v>
      </c>
      <c r="B13" s="54">
        <v>2</v>
      </c>
      <c r="C13" s="54" t="s">
        <v>152</v>
      </c>
      <c r="D13" s="49">
        <v>108.4952</v>
      </c>
      <c r="E13" s="53">
        <v>284</v>
      </c>
    </row>
    <row r="14" spans="1:16" ht="15" customHeight="1" x14ac:dyDescent="0.25">
      <c r="A14" s="45" t="s">
        <v>161</v>
      </c>
      <c r="B14" s="54">
        <v>2</v>
      </c>
      <c r="C14" s="54" t="s">
        <v>151</v>
      </c>
      <c r="D14" s="49">
        <v>108.4952</v>
      </c>
      <c r="E14" s="53">
        <v>2355.8000000000002</v>
      </c>
    </row>
    <row r="15" spans="1:16" ht="15" customHeight="1" x14ac:dyDescent="0.25">
      <c r="A15" s="45" t="s">
        <v>161</v>
      </c>
      <c r="B15" s="54">
        <v>3</v>
      </c>
      <c r="C15" s="54" t="s">
        <v>152</v>
      </c>
      <c r="D15" s="49">
        <v>108.4952</v>
      </c>
      <c r="E15" s="53">
        <v>4779</v>
      </c>
    </row>
    <row r="16" spans="1:16" ht="15" customHeight="1" x14ac:dyDescent="0.25">
      <c r="A16" s="45" t="s">
        <v>161</v>
      </c>
      <c r="B16" s="54">
        <v>1</v>
      </c>
      <c r="C16" s="54" t="s">
        <v>153</v>
      </c>
      <c r="D16" s="49">
        <v>118.3584</v>
      </c>
      <c r="E16" s="53">
        <v>410.6</v>
      </c>
    </row>
    <row r="17" spans="1:5" ht="15" customHeight="1" x14ac:dyDescent="0.25">
      <c r="A17" s="45" t="s">
        <v>161</v>
      </c>
      <c r="B17" s="54">
        <v>1</v>
      </c>
      <c r="C17" s="54" t="s">
        <v>154</v>
      </c>
      <c r="D17" s="49">
        <v>118.3584</v>
      </c>
      <c r="E17" s="53">
        <v>67.8</v>
      </c>
    </row>
    <row r="18" spans="1:5" ht="15" customHeight="1" x14ac:dyDescent="0.25">
      <c r="A18" s="45" t="s">
        <v>160</v>
      </c>
      <c r="B18" s="54">
        <v>1</v>
      </c>
      <c r="C18" s="54" t="s">
        <v>155</v>
      </c>
      <c r="D18" s="49">
        <v>246.57999999999998</v>
      </c>
      <c r="E18" s="53">
        <v>167.4</v>
      </c>
    </row>
    <row r="19" spans="1:5" ht="15" customHeight="1" x14ac:dyDescent="0.25">
      <c r="A19" s="45" t="s">
        <v>160</v>
      </c>
      <c r="B19" s="54">
        <v>1</v>
      </c>
      <c r="C19" s="54" t="s">
        <v>156</v>
      </c>
      <c r="D19" s="49">
        <v>246.57999999999998</v>
      </c>
      <c r="E19" s="53">
        <v>156.19999999999999</v>
      </c>
    </row>
    <row r="20" spans="1:5" ht="15" customHeight="1" x14ac:dyDescent="0.25">
      <c r="A20" s="45" t="s">
        <v>160</v>
      </c>
      <c r="B20" s="54">
        <v>2</v>
      </c>
      <c r="C20" s="54" t="s">
        <v>157</v>
      </c>
      <c r="D20" s="49">
        <v>364.9384</v>
      </c>
      <c r="E20" s="53">
        <v>659.4</v>
      </c>
    </row>
    <row r="21" spans="1:5" ht="15" customHeight="1" x14ac:dyDescent="0.25">
      <c r="A21" s="45" t="s">
        <v>160</v>
      </c>
      <c r="B21" s="54">
        <v>1</v>
      </c>
      <c r="C21" s="54" t="s">
        <v>156</v>
      </c>
      <c r="D21" s="49">
        <v>286.03280000000001</v>
      </c>
      <c r="E21" s="53">
        <v>907.3</v>
      </c>
    </row>
    <row r="22" spans="1:5" ht="15" customHeight="1" x14ac:dyDescent="0.25">
      <c r="A22" s="45" t="s">
        <v>160</v>
      </c>
      <c r="B22" s="54">
        <v>1</v>
      </c>
      <c r="C22" s="54" t="s">
        <v>158</v>
      </c>
      <c r="D22" s="49">
        <v>290.96440000000001</v>
      </c>
      <c r="E22" s="53">
        <v>200.8</v>
      </c>
    </row>
    <row r="23" spans="1:5" ht="15" customHeight="1" x14ac:dyDescent="0.25">
      <c r="A23" s="45" t="s">
        <v>160</v>
      </c>
      <c r="B23" s="54">
        <v>1</v>
      </c>
      <c r="C23" s="54" t="s">
        <v>157</v>
      </c>
      <c r="D23" s="49">
        <v>276.1696</v>
      </c>
      <c r="E23" s="53">
        <v>1658.4</v>
      </c>
    </row>
    <row r="24" spans="1:5" ht="15" customHeight="1" x14ac:dyDescent="0.25">
      <c r="A24" s="45" t="s">
        <v>160</v>
      </c>
      <c r="B24" s="54">
        <v>1</v>
      </c>
      <c r="C24" s="54" t="s">
        <v>159</v>
      </c>
      <c r="D24" s="49">
        <v>207.12719999999999</v>
      </c>
      <c r="E24" s="53">
        <v>1078.7</v>
      </c>
    </row>
    <row r="25" spans="1:5" ht="15" customHeight="1" x14ac:dyDescent="0.25">
      <c r="A25" s="45" t="s">
        <v>160</v>
      </c>
      <c r="B25" s="54">
        <v>1</v>
      </c>
      <c r="C25" s="54" t="s">
        <v>157</v>
      </c>
      <c r="D25" s="49">
        <v>276.1696</v>
      </c>
      <c r="E25" s="53">
        <v>1421</v>
      </c>
    </row>
    <row r="26" spans="1:5" ht="15" customHeight="1" x14ac:dyDescent="0.25">
      <c r="A26" s="45" t="s">
        <v>160</v>
      </c>
      <c r="B26" s="54">
        <v>1</v>
      </c>
      <c r="C26" s="54" t="s">
        <v>157</v>
      </c>
      <c r="D26" s="49">
        <v>300.82760000000002</v>
      </c>
      <c r="E26" s="53">
        <v>623</v>
      </c>
    </row>
    <row r="27" spans="1:5" ht="15" customHeight="1" x14ac:dyDescent="0.25">
      <c r="A27" s="45" t="s">
        <v>160</v>
      </c>
      <c r="B27" s="54">
        <v>1</v>
      </c>
      <c r="C27" s="54" t="s">
        <v>156</v>
      </c>
      <c r="D27" s="49">
        <v>414.25439999999998</v>
      </c>
      <c r="E27" s="53">
        <v>660.1</v>
      </c>
    </row>
    <row r="28" spans="1:5" ht="15" customHeight="1" x14ac:dyDescent="0.25">
      <c r="A28" s="35"/>
      <c r="B28" s="35"/>
      <c r="C28" s="35"/>
      <c r="D28" s="35"/>
      <c r="E28" s="49"/>
    </row>
    <row r="29" spans="1:5" ht="15" customHeight="1" x14ac:dyDescent="0.25">
      <c r="A29" s="35"/>
      <c r="B29" s="35"/>
      <c r="C29" s="35"/>
      <c r="D29" s="35"/>
      <c r="E29" s="36"/>
    </row>
    <row r="30" spans="1:5" ht="15" customHeight="1" x14ac:dyDescent="0.25">
      <c r="A30" s="35"/>
      <c r="B30" s="35"/>
      <c r="C30" s="35"/>
      <c r="D30" s="35"/>
    </row>
  </sheetData>
  <sheetProtection algorithmName="SHA-512" hashValue="iikuEcoENHa4/r4N6BZMldiycbuOAyw0efgAyJYAZkQta5aGk+rqNmNgBDskP6yh/JgDmleWB8wKViiINyyIVg==" saltValue="pp0yJATIMRRRFjLktPWPeg==" spinCount="100000" sheet="1" objects="1" scenarios="1"/>
  <mergeCells count="12">
    <mergeCell ref="J1:P1"/>
    <mergeCell ref="A1:A2"/>
    <mergeCell ref="D1:D2"/>
    <mergeCell ref="E1:I1"/>
    <mergeCell ref="C1:C2"/>
    <mergeCell ref="B1:B2"/>
    <mergeCell ref="E9:E10"/>
    <mergeCell ref="A5:I5"/>
    <mergeCell ref="A9:A10"/>
    <mergeCell ref="B9:B10"/>
    <mergeCell ref="C9:C10"/>
    <mergeCell ref="D9:D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G14" sqref="G14"/>
    </sheetView>
  </sheetViews>
  <sheetFormatPr defaultRowHeight="15" customHeight="1" x14ac:dyDescent="0.25"/>
  <cols>
    <col min="1" max="1" width="18.28515625" style="7" bestFit="1" customWidth="1"/>
    <col min="2" max="2" width="12.42578125" style="7" customWidth="1"/>
    <col min="3" max="3" width="12.5703125" style="7" customWidth="1"/>
    <col min="4" max="4" width="11.5703125" style="7" customWidth="1"/>
    <col min="5" max="5" width="10.5703125" style="7" customWidth="1"/>
    <col min="6" max="6" width="8.42578125" style="7" customWidth="1"/>
    <col min="7" max="7" width="8.7109375" style="7" customWidth="1"/>
    <col min="8" max="8" width="9.7109375" style="7" customWidth="1"/>
    <col min="9" max="9" width="12.42578125" style="7" customWidth="1"/>
    <col min="10" max="10" width="11.85546875" style="7" customWidth="1"/>
    <col min="11" max="15" width="7.5703125" style="7" customWidth="1"/>
    <col min="16" max="16" width="7.5703125" style="40" customWidth="1"/>
    <col min="17" max="16384" width="9.140625" style="7"/>
  </cols>
  <sheetData>
    <row r="1" spans="1:21" ht="15" customHeight="1" x14ac:dyDescent="0.25">
      <c r="A1" s="8" t="s">
        <v>115</v>
      </c>
      <c r="T1" s="35"/>
      <c r="U1" s="35"/>
    </row>
    <row r="2" spans="1:21" ht="15" customHeight="1" x14ac:dyDescent="0.25">
      <c r="A2" s="115" t="s">
        <v>116</v>
      </c>
      <c r="B2" s="131" t="s">
        <v>149</v>
      </c>
      <c r="C2" s="115" t="s">
        <v>114</v>
      </c>
      <c r="D2" s="115" t="s">
        <v>117</v>
      </c>
      <c r="E2" s="131" t="s">
        <v>118</v>
      </c>
      <c r="F2" s="115" t="s">
        <v>119</v>
      </c>
      <c r="G2" s="115"/>
      <c r="H2" s="115" t="s">
        <v>175</v>
      </c>
      <c r="I2" s="115"/>
      <c r="J2" s="115"/>
      <c r="K2" s="115" t="s">
        <v>120</v>
      </c>
      <c r="L2" s="115"/>
      <c r="M2" s="115"/>
      <c r="N2" s="115"/>
      <c r="O2" s="115"/>
      <c r="P2" s="115"/>
      <c r="Q2" s="115"/>
    </row>
    <row r="3" spans="1:21" ht="15" customHeight="1" x14ac:dyDescent="0.25">
      <c r="A3" s="115"/>
      <c r="B3" s="131"/>
      <c r="C3" s="115"/>
      <c r="D3" s="115"/>
      <c r="E3" s="131"/>
      <c r="F3" s="46" t="s">
        <v>113</v>
      </c>
      <c r="G3" s="46" t="s">
        <v>121</v>
      </c>
      <c r="H3" s="46" t="s">
        <v>9</v>
      </c>
      <c r="I3" s="46" t="s">
        <v>163</v>
      </c>
      <c r="J3" s="46" t="s">
        <v>164</v>
      </c>
      <c r="K3" s="46" t="s">
        <v>9</v>
      </c>
      <c r="L3" s="46" t="s">
        <v>163</v>
      </c>
      <c r="M3" s="46" t="s">
        <v>164</v>
      </c>
      <c r="N3" s="46" t="s">
        <v>165</v>
      </c>
      <c r="O3" s="46" t="s">
        <v>166</v>
      </c>
      <c r="P3" s="46" t="s">
        <v>10</v>
      </c>
      <c r="Q3" s="46" t="s">
        <v>174</v>
      </c>
    </row>
    <row r="4" spans="1:21" ht="15" customHeight="1" x14ac:dyDescent="0.25">
      <c r="A4" s="44" t="s">
        <v>122</v>
      </c>
      <c r="B4" s="44">
        <v>500</v>
      </c>
      <c r="C4" s="42">
        <f xml:space="preserve"> (60/24) * (B4/1000) * 2</f>
        <v>2.5</v>
      </c>
      <c r="D4" s="59">
        <v>31.297154430379752</v>
      </c>
      <c r="E4" s="60">
        <v>9.6999999999999993</v>
      </c>
      <c r="F4" s="60"/>
      <c r="G4" s="61"/>
      <c r="H4" s="62">
        <f>3.23*(E4^0.91)*(D4^1.02)*(1-G4)*$B$31</f>
        <v>816.68256751930153</v>
      </c>
      <c r="I4" s="62">
        <f>0.62*(E4^0.91)*(D4^1.02)*(1-G4)*$B$31</f>
        <v>156.76259809968019</v>
      </c>
      <c r="J4" s="62">
        <f>0.15*(E4^0.91)*(D4^1.02)*(1-G4)*$B$31</f>
        <v>37.926435024116167</v>
      </c>
      <c r="K4" s="63">
        <f>$C4*(B12+J12+M12+H4)/1000</f>
        <v>2.0424714843405516</v>
      </c>
      <c r="L4" s="63">
        <f>$C4*(C12+K12+N12+I4)/1000</f>
        <v>0.39255143978548623</v>
      </c>
      <c r="M4" s="63">
        <f>$C4*(D12+L12+O12+J4)/1000</f>
        <v>9.5364978215296853E-2</v>
      </c>
      <c r="N4" s="63">
        <f>$C4*E12/1000</f>
        <v>1.3586285141846685E-2</v>
      </c>
      <c r="O4" s="63">
        <f>$C4*F12/1000</f>
        <v>5.2580338154171275E-4</v>
      </c>
      <c r="P4" s="63">
        <f>$C4*G12/1000</f>
        <v>2.5959325187595232E-3</v>
      </c>
      <c r="Q4" s="63">
        <f>$C4*H12/1000</f>
        <v>6.1915851609491157E-4</v>
      </c>
    </row>
    <row r="5" spans="1:21" ht="15" customHeight="1" x14ac:dyDescent="0.25">
      <c r="A5" s="117" t="s">
        <v>172</v>
      </c>
      <c r="B5" s="117"/>
      <c r="C5" s="117"/>
      <c r="D5" s="117"/>
      <c r="E5" s="117"/>
      <c r="F5" s="117"/>
      <c r="G5" s="117"/>
      <c r="H5" s="117"/>
      <c r="I5" s="117"/>
      <c r="J5" s="117"/>
      <c r="K5" s="66">
        <f t="shared" ref="K5:Q5" si="0">SUM(K4:K4)</f>
        <v>2.0424714843405516</v>
      </c>
      <c r="L5" s="66">
        <f t="shared" si="0"/>
        <v>0.39255143978548623</v>
      </c>
      <c r="M5" s="66">
        <f t="shared" si="0"/>
        <v>9.5364978215296853E-2</v>
      </c>
      <c r="N5" s="66">
        <f t="shared" si="0"/>
        <v>1.3586285141846685E-2</v>
      </c>
      <c r="O5" s="66">
        <f>SUM(O4:O4)</f>
        <v>5.2580338154171275E-4</v>
      </c>
      <c r="P5" s="66">
        <f>SUM(P4:P4)</f>
        <v>2.5959325187595232E-3</v>
      </c>
      <c r="Q5" s="66">
        <f t="shared" si="0"/>
        <v>6.1915851609491157E-4</v>
      </c>
    </row>
    <row r="7" spans="1:21" ht="15" customHeight="1" x14ac:dyDescent="0.25">
      <c r="U7" s="35"/>
    </row>
    <row r="8" spans="1:21" ht="15" customHeight="1" x14ac:dyDescent="0.25">
      <c r="P8" s="45"/>
    </row>
    <row r="9" spans="1:21" ht="15" customHeight="1" x14ac:dyDescent="0.25">
      <c r="A9" s="120" t="s">
        <v>123</v>
      </c>
      <c r="B9" s="120" t="s">
        <v>124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45"/>
    </row>
    <row r="10" spans="1:21" ht="15" customHeight="1" x14ac:dyDescent="0.25">
      <c r="A10" s="120"/>
      <c r="B10" s="120" t="s">
        <v>125</v>
      </c>
      <c r="C10" s="120"/>
      <c r="D10" s="120"/>
      <c r="E10" s="120"/>
      <c r="F10" s="120"/>
      <c r="G10" s="120"/>
      <c r="H10" s="120"/>
      <c r="I10" s="55" t="s">
        <v>126</v>
      </c>
      <c r="J10" s="120" t="s">
        <v>127</v>
      </c>
      <c r="K10" s="120"/>
      <c r="L10" s="120"/>
      <c r="M10" s="120" t="s">
        <v>128</v>
      </c>
      <c r="N10" s="120"/>
      <c r="O10" s="120"/>
      <c r="P10" s="45"/>
    </row>
    <row r="11" spans="1:21" ht="15" customHeight="1" x14ac:dyDescent="0.25">
      <c r="A11" s="120"/>
      <c r="B11" s="55" t="s">
        <v>9</v>
      </c>
      <c r="C11" s="64" t="s">
        <v>180</v>
      </c>
      <c r="D11" s="64" t="s">
        <v>181</v>
      </c>
      <c r="E11" s="64" t="s">
        <v>182</v>
      </c>
      <c r="F11" s="64" t="s">
        <v>183</v>
      </c>
      <c r="G11" s="64" t="s">
        <v>10</v>
      </c>
      <c r="H11" s="64" t="s">
        <v>11</v>
      </c>
      <c r="I11" s="55" t="s">
        <v>11</v>
      </c>
      <c r="J11" s="55" t="s">
        <v>9</v>
      </c>
      <c r="K11" s="55" t="s">
        <v>176</v>
      </c>
      <c r="L11" s="55" t="s">
        <v>177</v>
      </c>
      <c r="M11" s="55" t="s">
        <v>9</v>
      </c>
      <c r="N11" s="55" t="s">
        <v>176</v>
      </c>
      <c r="O11" s="55" t="s">
        <v>177</v>
      </c>
      <c r="P11" s="45"/>
    </row>
    <row r="12" spans="1:21" ht="15" customHeight="1" x14ac:dyDescent="0.25">
      <c r="A12" s="57" t="s">
        <v>129</v>
      </c>
      <c r="B12" s="30">
        <v>0.17489827604766656</v>
      </c>
      <c r="C12" s="30">
        <v>0.17489827604766656</v>
      </c>
      <c r="D12" s="30">
        <v>0.17489827604766656</v>
      </c>
      <c r="E12" s="30">
        <v>5.4345140567386743</v>
      </c>
      <c r="F12" s="30">
        <v>0.21032135261668511</v>
      </c>
      <c r="G12" s="30">
        <v>1.0383730075038093</v>
      </c>
      <c r="H12" s="30">
        <v>0.24766340643796464</v>
      </c>
      <c r="I12" s="30" t="s">
        <v>130</v>
      </c>
      <c r="J12" s="30">
        <v>6.7633804693835883E-2</v>
      </c>
      <c r="K12" s="30">
        <v>5.1332470377789451E-2</v>
      </c>
      <c r="L12" s="30">
        <v>2.7520218195668727E-2</v>
      </c>
      <c r="M12" s="30">
        <v>6.3494136177677976E-2</v>
      </c>
      <c r="N12" s="30">
        <v>3.1747068088838988E-2</v>
      </c>
      <c r="O12" s="30">
        <v>1.7137767759244575E-2</v>
      </c>
      <c r="P12" s="45"/>
    </row>
    <row r="13" spans="1:21" ht="15" customHeight="1" x14ac:dyDescent="0.25">
      <c r="P13" s="45"/>
    </row>
    <row r="14" spans="1:21" ht="15" customHeight="1" x14ac:dyDescent="0.25">
      <c r="P14" s="45"/>
    </row>
    <row r="15" spans="1:21" ht="15" customHeight="1" x14ac:dyDescent="0.2">
      <c r="A15" s="9" t="s">
        <v>131</v>
      </c>
      <c r="P15" s="45"/>
    </row>
    <row r="16" spans="1:21" ht="15" customHeight="1" x14ac:dyDescent="0.25">
      <c r="A16" s="125" t="s">
        <v>132</v>
      </c>
      <c r="B16" s="126"/>
      <c r="C16" s="127"/>
    </row>
    <row r="17" spans="1:5" ht="45" x14ac:dyDescent="0.25">
      <c r="A17" s="55" t="s">
        <v>133</v>
      </c>
      <c r="B17" s="56" t="s">
        <v>134</v>
      </c>
      <c r="C17" s="56" t="s">
        <v>135</v>
      </c>
    </row>
    <row r="18" spans="1:5" ht="15" customHeight="1" x14ac:dyDescent="0.25">
      <c r="A18" s="29" t="s">
        <v>136</v>
      </c>
      <c r="B18" s="29">
        <v>0</v>
      </c>
      <c r="C18" s="29">
        <v>0</v>
      </c>
    </row>
    <row r="19" spans="1:5" ht="15" customHeight="1" x14ac:dyDescent="0.25">
      <c r="A19" s="29" t="s">
        <v>137</v>
      </c>
      <c r="B19" s="29">
        <v>52</v>
      </c>
      <c r="C19" s="29">
        <v>17</v>
      </c>
    </row>
    <row r="20" spans="1:5" ht="15" customHeight="1" x14ac:dyDescent="0.25">
      <c r="A20" s="29" t="s">
        <v>138</v>
      </c>
      <c r="B20" s="29">
        <v>69</v>
      </c>
      <c r="C20" s="29">
        <v>21</v>
      </c>
    </row>
    <row r="21" spans="1:5" ht="15" customHeight="1" x14ac:dyDescent="0.25">
      <c r="A21" s="29" t="s">
        <v>139</v>
      </c>
      <c r="B21" s="29">
        <v>44</v>
      </c>
      <c r="C21" s="29">
        <v>17</v>
      </c>
    </row>
    <row r="22" spans="1:5" ht="15" customHeight="1" x14ac:dyDescent="0.25">
      <c r="A22" s="29" t="s">
        <v>140</v>
      </c>
      <c r="B22" s="29">
        <v>185.8</v>
      </c>
      <c r="C22" s="29">
        <v>87</v>
      </c>
    </row>
    <row r="23" spans="1:5" ht="15" customHeight="1" x14ac:dyDescent="0.25">
      <c r="A23" s="29" t="s">
        <v>141</v>
      </c>
      <c r="B23" s="29">
        <v>119.2</v>
      </c>
      <c r="C23" s="29">
        <v>37</v>
      </c>
    </row>
    <row r="24" spans="1:5" ht="15" customHeight="1" x14ac:dyDescent="0.25">
      <c r="A24" s="29" t="s">
        <v>142</v>
      </c>
      <c r="B24" s="29">
        <v>17.8</v>
      </c>
      <c r="C24" s="29">
        <v>16</v>
      </c>
    </row>
    <row r="25" spans="1:5" ht="15" customHeight="1" x14ac:dyDescent="0.25">
      <c r="A25" s="29" t="s">
        <v>143</v>
      </c>
      <c r="B25" s="29">
        <v>70.2</v>
      </c>
      <c r="C25" s="29">
        <v>41</v>
      </c>
    </row>
    <row r="26" spans="1:5" ht="15" customHeight="1" x14ac:dyDescent="0.25">
      <c r="A26" s="29" t="s">
        <v>144</v>
      </c>
      <c r="B26" s="29">
        <v>25.2</v>
      </c>
      <c r="C26" s="29">
        <v>20</v>
      </c>
    </row>
    <row r="27" spans="1:5" ht="15" customHeight="1" x14ac:dyDescent="0.25">
      <c r="A27" s="29" t="s">
        <v>145</v>
      </c>
      <c r="B27" s="29">
        <v>54.4</v>
      </c>
      <c r="C27" s="29">
        <v>29</v>
      </c>
    </row>
    <row r="28" spans="1:5" ht="15" customHeight="1" x14ac:dyDescent="0.25">
      <c r="A28" s="29" t="s">
        <v>146</v>
      </c>
      <c r="B28" s="32">
        <v>48.6</v>
      </c>
      <c r="C28" s="29">
        <v>30</v>
      </c>
    </row>
    <row r="29" spans="1:5" ht="15" customHeight="1" x14ac:dyDescent="0.25">
      <c r="A29" s="29" t="s">
        <v>147</v>
      </c>
      <c r="B29" s="29">
        <v>91.4</v>
      </c>
      <c r="C29" s="29">
        <v>22</v>
      </c>
    </row>
    <row r="30" spans="1:5" ht="15" customHeight="1" x14ac:dyDescent="0.2">
      <c r="A30" s="128"/>
      <c r="B30" s="129"/>
      <c r="C30" s="129"/>
      <c r="D30" s="130"/>
      <c r="E30" s="33"/>
    </row>
    <row r="31" spans="1:5" ht="15" customHeight="1" x14ac:dyDescent="0.25">
      <c r="A31" s="31" t="s">
        <v>148</v>
      </c>
      <c r="B31" s="34">
        <f>(1-(1.2*SUM(C18:C29))/8760)</f>
        <v>0.95383561643835613</v>
      </c>
      <c r="D31" s="3"/>
    </row>
  </sheetData>
  <sheetProtection algorithmName="SHA-512" hashValue="0UdvgQhnJgBicMoODize6pC51T3R2HHczbupBNNUy6HE4gMhIF8r4TGaH0s6tyTBgyQKKFpt/X+of+9MWg97Pg==" saltValue="HWVNAqUCu/qWMw2fEiAgLw==" spinCount="100000" sheet="1" objects="1" scenarios="1"/>
  <mergeCells count="16">
    <mergeCell ref="A16:C16"/>
    <mergeCell ref="A30:D30"/>
    <mergeCell ref="B2:B3"/>
    <mergeCell ref="A5:J5"/>
    <mergeCell ref="A9:A11"/>
    <mergeCell ref="B9:O9"/>
    <mergeCell ref="B10:H10"/>
    <mergeCell ref="J10:L10"/>
    <mergeCell ref="M10:O10"/>
    <mergeCell ref="F2:G2"/>
    <mergeCell ref="H2:J2"/>
    <mergeCell ref="K2:Q2"/>
    <mergeCell ref="A2:A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9"/>
  <sheetViews>
    <sheetView workbookViewId="0">
      <selection activeCell="E25" sqref="E25"/>
    </sheetView>
  </sheetViews>
  <sheetFormatPr defaultRowHeight="15" customHeight="1" x14ac:dyDescent="0.25"/>
  <cols>
    <col min="1" max="1" width="30.42578125" style="74" customWidth="1"/>
    <col min="2" max="2" width="17" style="74" customWidth="1"/>
    <col min="3" max="3" width="14.140625" style="74" customWidth="1"/>
    <col min="4" max="4" width="24.85546875" style="74" customWidth="1"/>
    <col min="5" max="5" width="12.140625" style="74" customWidth="1"/>
    <col min="6" max="6" width="13.140625" style="74" customWidth="1"/>
    <col min="7" max="7" width="11.85546875" style="74" customWidth="1"/>
    <col min="8" max="8" width="11.42578125" style="74" customWidth="1"/>
    <col min="9" max="9" width="11.5703125" style="74" customWidth="1"/>
    <col min="10" max="11" width="11.85546875" style="74" customWidth="1"/>
    <col min="12" max="12" width="8.85546875" style="74" customWidth="1"/>
    <col min="13" max="13" width="8" style="74" customWidth="1"/>
    <col min="14" max="15" width="13" style="74" customWidth="1"/>
    <col min="16" max="16" width="12.140625" style="74" customWidth="1"/>
    <col min="17" max="17" width="13.28515625" style="74" customWidth="1"/>
    <col min="18" max="19" width="10.5703125" style="74" customWidth="1"/>
    <col min="20" max="20" width="10.7109375" style="74" customWidth="1"/>
    <col min="21" max="21" width="9.7109375" style="74" customWidth="1"/>
    <col min="22" max="23" width="15" style="74" customWidth="1"/>
    <col min="24" max="24" width="15.42578125" style="74" customWidth="1"/>
    <col min="25" max="25" width="9.85546875" style="74" customWidth="1"/>
    <col min="26" max="26" width="14.140625" style="74" customWidth="1"/>
    <col min="27" max="27" width="14.85546875" style="74" customWidth="1"/>
    <col min="28" max="28" width="14.42578125" style="74" customWidth="1"/>
    <col min="29" max="29" width="9.140625" style="74"/>
    <col min="30" max="30" width="14.5703125" style="74" bestFit="1" customWidth="1"/>
    <col min="31" max="16384" width="9.140625" style="74"/>
  </cols>
  <sheetData>
    <row r="1" spans="1:31" ht="15" customHeight="1" x14ac:dyDescent="0.25">
      <c r="A1" s="45" t="s">
        <v>184</v>
      </c>
      <c r="B1" s="73">
        <f>(0.82+0.865)/2</f>
        <v>0.84250000000000003</v>
      </c>
    </row>
    <row r="2" spans="1:31" ht="15" customHeight="1" x14ac:dyDescent="0.25">
      <c r="A2" s="74" t="s">
        <v>185</v>
      </c>
      <c r="B2" s="75">
        <f>B1*B3</f>
        <v>7.03100287</v>
      </c>
    </row>
    <row r="3" spans="1:31" ht="15" customHeight="1" x14ac:dyDescent="0.25">
      <c r="A3" s="45" t="s">
        <v>186</v>
      </c>
      <c r="B3" s="76">
        <v>8.3454040000000003</v>
      </c>
    </row>
    <row r="4" spans="1:31" ht="15" customHeight="1" x14ac:dyDescent="0.25">
      <c r="A4" s="45" t="s">
        <v>187</v>
      </c>
      <c r="B4" s="75">
        <v>3.28084</v>
      </c>
      <c r="AD4"/>
      <c r="AE4"/>
    </row>
    <row r="5" spans="1:31" ht="15" customHeight="1" x14ac:dyDescent="0.25">
      <c r="A5" s="45" t="s">
        <v>188</v>
      </c>
      <c r="B5" s="75">
        <v>35.314700000000002</v>
      </c>
      <c r="AD5"/>
      <c r="AE5" s="77"/>
    </row>
    <row r="6" spans="1:31" ht="15" customHeight="1" x14ac:dyDescent="0.25">
      <c r="A6" s="45" t="s">
        <v>189</v>
      </c>
      <c r="B6" s="75">
        <v>264.17200000000003</v>
      </c>
      <c r="AD6"/>
      <c r="AE6"/>
    </row>
    <row r="7" spans="1:31" ht="15" customHeight="1" x14ac:dyDescent="0.25">
      <c r="AD7"/>
      <c r="AE7" s="77"/>
    </row>
    <row r="8" spans="1:31" ht="15" customHeight="1" x14ac:dyDescent="0.25">
      <c r="A8" s="132" t="s">
        <v>190</v>
      </c>
      <c r="B8" s="132" t="s">
        <v>191</v>
      </c>
      <c r="C8" s="132" t="s">
        <v>192</v>
      </c>
      <c r="D8" s="132" t="s">
        <v>193</v>
      </c>
      <c r="E8" s="132" t="s">
        <v>194</v>
      </c>
      <c r="F8" s="135" t="s">
        <v>195</v>
      </c>
      <c r="G8" s="136"/>
      <c r="H8" s="132" t="s">
        <v>196</v>
      </c>
      <c r="I8" s="132" t="s">
        <v>197</v>
      </c>
      <c r="J8" s="132" t="s">
        <v>198</v>
      </c>
      <c r="K8" s="132" t="s">
        <v>199</v>
      </c>
      <c r="L8" s="132" t="s">
        <v>200</v>
      </c>
      <c r="M8" s="132" t="s">
        <v>201</v>
      </c>
      <c r="N8" s="132" t="s">
        <v>202</v>
      </c>
      <c r="O8" s="132" t="s">
        <v>203</v>
      </c>
      <c r="P8" s="132" t="s">
        <v>204</v>
      </c>
      <c r="Q8" s="132" t="s">
        <v>205</v>
      </c>
      <c r="R8" s="132" t="s">
        <v>206</v>
      </c>
      <c r="S8" s="132" t="s">
        <v>207</v>
      </c>
      <c r="T8" s="132" t="s">
        <v>208</v>
      </c>
      <c r="U8" s="132" t="s">
        <v>209</v>
      </c>
      <c r="V8" s="132" t="s">
        <v>210</v>
      </c>
      <c r="W8" s="132" t="s">
        <v>211</v>
      </c>
      <c r="X8" s="132" t="s">
        <v>212</v>
      </c>
      <c r="Y8" s="132" t="s">
        <v>213</v>
      </c>
      <c r="Z8" s="137" t="s">
        <v>214</v>
      </c>
      <c r="AA8" s="137" t="s">
        <v>215</v>
      </c>
      <c r="AB8" s="137" t="s">
        <v>216</v>
      </c>
      <c r="AC8" s="78"/>
      <c r="AD8"/>
      <c r="AE8" s="77"/>
    </row>
    <row r="9" spans="1:31" ht="15" customHeight="1" x14ac:dyDescent="0.25">
      <c r="A9" s="133"/>
      <c r="B9" s="133"/>
      <c r="C9" s="133"/>
      <c r="D9" s="134"/>
      <c r="E9" s="133"/>
      <c r="F9" s="79" t="s">
        <v>217</v>
      </c>
      <c r="G9" s="79" t="s">
        <v>218</v>
      </c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8"/>
      <c r="AA9" s="138"/>
      <c r="AB9" s="138"/>
      <c r="AC9" s="78"/>
      <c r="AD9"/>
      <c r="AE9"/>
    </row>
    <row r="10" spans="1:31" s="91" customFormat="1" ht="15" customHeight="1" x14ac:dyDescent="0.25">
      <c r="A10" s="80" t="s">
        <v>219</v>
      </c>
      <c r="B10" s="81" t="s">
        <v>220</v>
      </c>
      <c r="C10" s="82" t="s">
        <v>221</v>
      </c>
      <c r="D10" s="82" t="s">
        <v>222</v>
      </c>
      <c r="E10" s="83" t="s">
        <v>223</v>
      </c>
      <c r="F10" s="84" t="s">
        <v>224</v>
      </c>
      <c r="G10" s="85" t="s">
        <v>225</v>
      </c>
      <c r="H10" s="86">
        <v>13.5</v>
      </c>
      <c r="I10" s="86">
        <f>H10*$B$4</f>
        <v>44.291339999999998</v>
      </c>
      <c r="J10" s="86" t="s">
        <v>130</v>
      </c>
      <c r="K10" s="86" t="s">
        <v>130</v>
      </c>
      <c r="L10" s="86">
        <v>4.6500000000000004</v>
      </c>
      <c r="M10" s="86">
        <f t="shared" ref="M10:M12" si="0">L10*$B$4</f>
        <v>15.255906000000001</v>
      </c>
      <c r="N10" s="86" t="s">
        <v>130</v>
      </c>
      <c r="O10" s="86" t="s">
        <v>130</v>
      </c>
      <c r="P10" s="86" t="s">
        <v>130</v>
      </c>
      <c r="Q10" s="86" t="s">
        <v>130</v>
      </c>
      <c r="R10" s="87">
        <v>235</v>
      </c>
      <c r="S10" s="87">
        <f t="shared" ref="S10:S12" si="1">R10*$B$5</f>
        <v>8298.9544999999998</v>
      </c>
      <c r="T10" s="87">
        <f t="shared" ref="T10:T12" si="2">R10*$B$6</f>
        <v>62080.420000000006</v>
      </c>
      <c r="U10" s="87">
        <v>223.25</v>
      </c>
      <c r="V10" s="87">
        <f t="shared" ref="V10:V12" si="3">U10*$B$6</f>
        <v>58976.399000000005</v>
      </c>
      <c r="W10" s="87">
        <f>B1*10668.17798308</f>
        <v>8987.9399507449016</v>
      </c>
      <c r="X10" s="87">
        <f>W10*8.45</f>
        <v>75948.092583794409</v>
      </c>
      <c r="Y10" s="88">
        <f>(5.614*X10)/S10</f>
        <v>51.376663381564725</v>
      </c>
      <c r="Z10" s="89">
        <v>187.07</v>
      </c>
      <c r="AA10" s="89">
        <f>Z10*0.453592/8760</f>
        <v>9.6864675159817337E-3</v>
      </c>
      <c r="AB10" s="89">
        <f>AA10/1000*8760</f>
        <v>8.4853455439999989E-2</v>
      </c>
      <c r="AC10" s="90"/>
      <c r="AD10"/>
      <c r="AE10"/>
    </row>
    <row r="11" spans="1:31" s="91" customFormat="1" ht="15" customHeight="1" x14ac:dyDescent="0.25">
      <c r="A11" s="80" t="s">
        <v>226</v>
      </c>
      <c r="B11" s="81" t="s">
        <v>220</v>
      </c>
      <c r="C11" s="82" t="s">
        <v>221</v>
      </c>
      <c r="D11" s="82" t="s">
        <v>222</v>
      </c>
      <c r="E11" s="83" t="s">
        <v>223</v>
      </c>
      <c r="F11" s="84" t="s">
        <v>224</v>
      </c>
      <c r="G11" s="84" t="s">
        <v>227</v>
      </c>
      <c r="H11" s="86">
        <v>14.7</v>
      </c>
      <c r="I11" s="86">
        <f>H11*$B$4</f>
        <v>48.228347999999997</v>
      </c>
      <c r="J11" s="86" t="s">
        <v>130</v>
      </c>
      <c r="K11" s="86" t="s">
        <v>130</v>
      </c>
      <c r="L11" s="86">
        <v>4.79</v>
      </c>
      <c r="M11" s="86">
        <f t="shared" si="0"/>
        <v>15.7152236</v>
      </c>
      <c r="N11" s="86" t="s">
        <v>130</v>
      </c>
      <c r="O11" s="86" t="s">
        <v>130</v>
      </c>
      <c r="P11" s="86" t="s">
        <v>130</v>
      </c>
      <c r="Q11" s="86" t="s">
        <v>130</v>
      </c>
      <c r="R11" s="87">
        <v>270</v>
      </c>
      <c r="S11" s="87">
        <f t="shared" si="1"/>
        <v>9534.969000000001</v>
      </c>
      <c r="T11" s="87">
        <f t="shared" si="2"/>
        <v>71326.44</v>
      </c>
      <c r="U11" s="87">
        <v>256.5</v>
      </c>
      <c r="V11" s="87">
        <f t="shared" si="3"/>
        <v>67760.118000000002</v>
      </c>
      <c r="W11" s="87">
        <f>B1*12257.0555550281</f>
        <v>10326.569305111176</v>
      </c>
      <c r="X11" s="87">
        <f t="shared" ref="X11:X12" si="4">W11*8.45</f>
        <v>87259.510628189426</v>
      </c>
      <c r="Y11" s="88">
        <f t="shared" ref="Y11:Y12" si="5">(5.614*X11)/S11</f>
        <v>51.376663381564782</v>
      </c>
      <c r="Z11" s="89">
        <v>215.33</v>
      </c>
      <c r="AA11" s="89">
        <f t="shared" ref="AA11:AA12" si="6">Z11*0.453592/8760</f>
        <v>1.1149767735159818E-2</v>
      </c>
      <c r="AB11" s="89">
        <f t="shared" ref="AB11:AB12" si="7">AA11/1000*8760</f>
        <v>9.7671965360000002E-2</v>
      </c>
      <c r="AC11" s="90"/>
      <c r="AD11"/>
      <c r="AE11"/>
    </row>
    <row r="12" spans="1:31" s="94" customFormat="1" ht="15" customHeight="1" x14ac:dyDescent="0.25">
      <c r="A12" s="80" t="s">
        <v>228</v>
      </c>
      <c r="B12" s="81" t="s">
        <v>220</v>
      </c>
      <c r="C12" s="82" t="s">
        <v>221</v>
      </c>
      <c r="D12" s="82" t="s">
        <v>222</v>
      </c>
      <c r="E12" s="83" t="s">
        <v>223</v>
      </c>
      <c r="F12" s="84" t="s">
        <v>229</v>
      </c>
      <c r="G12" s="84" t="s">
        <v>227</v>
      </c>
      <c r="H12" s="92" t="s">
        <v>130</v>
      </c>
      <c r="I12" s="92" t="s">
        <v>130</v>
      </c>
      <c r="J12" s="86">
        <v>13.05</v>
      </c>
      <c r="K12" s="86">
        <f>J12*$B$4</f>
        <v>42.814962000000001</v>
      </c>
      <c r="L12" s="86">
        <v>10.65</v>
      </c>
      <c r="M12" s="86">
        <f t="shared" si="0"/>
        <v>34.940946000000004</v>
      </c>
      <c r="N12" s="86">
        <v>36.037547000000004</v>
      </c>
      <c r="O12" s="86">
        <f t="shared" ref="O12" si="8">N12*$B$4</f>
        <v>118.23342569948001</v>
      </c>
      <c r="P12" s="86">
        <f>N12*0.55</f>
        <v>19.820650850000003</v>
      </c>
      <c r="Q12" s="86">
        <f t="shared" ref="Q12" si="9">P12*$B$4</f>
        <v>65.028384134714017</v>
      </c>
      <c r="R12" s="87">
        <v>1030.23</v>
      </c>
      <c r="S12" s="87">
        <f t="shared" si="1"/>
        <v>36382.263381000004</v>
      </c>
      <c r="T12" s="87">
        <f t="shared" si="2"/>
        <v>272157.91956000001</v>
      </c>
      <c r="U12" s="87">
        <v>978.5</v>
      </c>
      <c r="V12" s="87">
        <f t="shared" si="3"/>
        <v>258492.30200000003</v>
      </c>
      <c r="W12" s="87">
        <f>B1*12257.0555550281</f>
        <v>10326.569305111176</v>
      </c>
      <c r="X12" s="87">
        <f t="shared" si="4"/>
        <v>87259.510628189426</v>
      </c>
      <c r="Y12" s="88">
        <f t="shared" si="5"/>
        <v>13.464662369589792</v>
      </c>
      <c r="Z12" s="89">
        <v>297.3</v>
      </c>
      <c r="AA12" s="89">
        <f t="shared" si="6"/>
        <v>1.5394166849315069E-2</v>
      </c>
      <c r="AB12" s="89">
        <f t="shared" si="7"/>
        <v>0.13485290160000002</v>
      </c>
      <c r="AC12" s="93"/>
      <c r="AD12"/>
      <c r="AE12"/>
    </row>
    <row r="13" spans="1:31" ht="15" customHeight="1" x14ac:dyDescent="0.25">
      <c r="A13" s="139" t="s">
        <v>230</v>
      </c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95">
        <f>SUM(Z10:Z12)</f>
        <v>699.7</v>
      </c>
      <c r="AA13" s="95">
        <f>SUM(AA10:AA12)</f>
        <v>3.6230402100456624E-2</v>
      </c>
      <c r="AB13" s="96">
        <f>SUM(AB10:AB12)</f>
        <v>0.31737832240000002</v>
      </c>
    </row>
    <row r="14" spans="1:31" ht="15" customHeight="1" x14ac:dyDescent="0.25">
      <c r="R14" s="97"/>
      <c r="S14" s="97"/>
      <c r="T14" s="97"/>
      <c r="U14" s="97"/>
      <c r="V14" s="97"/>
      <c r="W14" s="97"/>
      <c r="X14" s="97"/>
      <c r="Y14" s="97"/>
      <c r="AB14" s="98"/>
    </row>
    <row r="15" spans="1:31" ht="15" customHeight="1" x14ac:dyDescent="0.25">
      <c r="D15" s="99"/>
      <c r="AB15" s="100"/>
    </row>
    <row r="16" spans="1:31" ht="15" customHeight="1" x14ac:dyDescent="0.25">
      <c r="Y16" s="97"/>
    </row>
    <row r="29" spans="16:16" ht="15" customHeight="1" x14ac:dyDescent="0.25">
      <c r="P29" s="101"/>
    </row>
  </sheetData>
  <sheetProtection algorithmName="SHA-512" hashValue="/RkH3vTMDT+2r9q8sTb3LmUXN2nF/rLYkmZqA1A/qvgU/HPHso/XPZHaEqsEmNpgpB5EaryqFgW9hip0VO/MsA==" saltValue="NsfSueEB3r0WRmbABGxBsA==" spinCount="100000" sheet="1" objects="1" scenarios="1"/>
  <mergeCells count="28">
    <mergeCell ref="Z8:Z9"/>
    <mergeCell ref="AA8:AA9"/>
    <mergeCell ref="AB8:AB9"/>
    <mergeCell ref="A13:Y13"/>
    <mergeCell ref="T8:T9"/>
    <mergeCell ref="U8:U9"/>
    <mergeCell ref="V8:V9"/>
    <mergeCell ref="W8:W9"/>
    <mergeCell ref="X8:X9"/>
    <mergeCell ref="Y8:Y9"/>
    <mergeCell ref="N8:N9"/>
    <mergeCell ref="O8:O9"/>
    <mergeCell ref="P8:P9"/>
    <mergeCell ref="Q8:Q9"/>
    <mergeCell ref="R8:R9"/>
    <mergeCell ref="S8:S9"/>
    <mergeCell ref="M8:M9"/>
    <mergeCell ref="A8:A9"/>
    <mergeCell ref="B8:B9"/>
    <mergeCell ref="C8:C9"/>
    <mergeCell ref="D8:D9"/>
    <mergeCell ref="E8:E9"/>
    <mergeCell ref="F8:G8"/>
    <mergeCell ref="H8:H9"/>
    <mergeCell ref="I8:I9"/>
    <mergeCell ref="J8:J9"/>
    <mergeCell ref="K8:K9"/>
    <mergeCell ref="L8:L9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I16" sqref="I16"/>
    </sheetView>
  </sheetViews>
  <sheetFormatPr defaultRowHeight="15" customHeight="1" x14ac:dyDescent="0.25"/>
  <cols>
    <col min="1" max="1" width="18.7109375" style="39" customWidth="1"/>
    <col min="2" max="2" width="9.140625" style="39" customWidth="1"/>
    <col min="3" max="16384" width="9.140625" style="39"/>
  </cols>
  <sheetData>
    <row r="1" spans="1:12" ht="15" customHeight="1" x14ac:dyDescent="0.25">
      <c r="A1" s="140" t="s">
        <v>162</v>
      </c>
      <c r="B1" s="115" t="s">
        <v>5</v>
      </c>
      <c r="C1" s="115"/>
      <c r="D1" s="115"/>
      <c r="E1" s="115"/>
      <c r="F1" s="115"/>
      <c r="G1" s="115"/>
      <c r="H1" s="115"/>
    </row>
    <row r="2" spans="1:12" ht="15" customHeight="1" x14ac:dyDescent="0.25">
      <c r="A2" s="141"/>
      <c r="B2" s="46" t="s">
        <v>9</v>
      </c>
      <c r="C2" s="46" t="s">
        <v>163</v>
      </c>
      <c r="D2" s="46" t="s">
        <v>164</v>
      </c>
      <c r="E2" s="46" t="s">
        <v>165</v>
      </c>
      <c r="F2" s="46" t="s">
        <v>166</v>
      </c>
      <c r="G2" s="46" t="s">
        <v>10</v>
      </c>
      <c r="H2" s="46" t="s">
        <v>174</v>
      </c>
    </row>
    <row r="3" spans="1:12" ht="15" customHeight="1" x14ac:dyDescent="0.25">
      <c r="A3" s="41" t="s">
        <v>170</v>
      </c>
      <c r="B3" s="42">
        <f>'Emissão Navios'!H4+'Emissão Navios'!E11</f>
        <v>10.204580908530595</v>
      </c>
      <c r="C3" s="42">
        <f>'Emissão Navios'!I4+'Emissão Navios'!F11</f>
        <v>10.204580908530595</v>
      </c>
      <c r="D3" s="42">
        <f>'Emissão Navios'!J4+'Emissão Navios'!G11</f>
        <v>10.204580908530595</v>
      </c>
      <c r="E3" s="42">
        <f>'Emissão Navios'!K4+'Emissão Navios'!H11</f>
        <v>67.971002737372586</v>
      </c>
      <c r="F3" s="42">
        <f>'Emissão Navios'!L4+'Emissão Navios'!I11</f>
        <v>68.166330229610068</v>
      </c>
      <c r="G3" s="42">
        <f>'Emissão Navios'!M4+'Emissão Navios'!J11</f>
        <v>9.1838315487264275</v>
      </c>
      <c r="H3" s="42">
        <f>'Emissão Navios'!N4+'Emissão Navios'!K11</f>
        <v>6.4936229145757203</v>
      </c>
    </row>
    <row r="4" spans="1:12" ht="15" customHeight="1" x14ac:dyDescent="0.25">
      <c r="A4" s="43" t="s">
        <v>167</v>
      </c>
      <c r="B4" s="42">
        <f>'Emissão Máq e Equip'!J5</f>
        <v>5.5375786181108624E-2</v>
      </c>
      <c r="C4" s="42">
        <f>'Emissão Máq e Equip'!K5</f>
        <v>5.5375786181108624E-2</v>
      </c>
      <c r="D4" s="42">
        <f>'Emissão Máq e Equip'!L5</f>
        <v>5.5375786181108624E-2</v>
      </c>
      <c r="E4" s="42">
        <f>'Emissão Máq e Equip'!M5</f>
        <v>1.0594644653523462</v>
      </c>
      <c r="F4" s="42">
        <f>'Emissão Máq e Equip'!N5</f>
        <v>8.8988336405581171E-4</v>
      </c>
      <c r="G4" s="42">
        <f>'Emissão Máq e Equip'!O5</f>
        <v>0.45877108252595988</v>
      </c>
      <c r="H4" s="42">
        <f>'Emissão Máq e Equip'!P5</f>
        <v>0.12576305788555919</v>
      </c>
    </row>
    <row r="5" spans="1:12" ht="15" customHeight="1" x14ac:dyDescent="0.25">
      <c r="A5" s="45" t="s">
        <v>168</v>
      </c>
      <c r="B5" s="42">
        <f>'Emissão Vias'!K5</f>
        <v>2.0424714843405516</v>
      </c>
      <c r="C5" s="42">
        <f>'Emissão Vias'!L5</f>
        <v>0.39255143978548623</v>
      </c>
      <c r="D5" s="42">
        <f>'Emissão Vias'!M5</f>
        <v>9.5364978215296853E-2</v>
      </c>
      <c r="E5" s="42">
        <f>'Emissão Vias'!N5</f>
        <v>1.3586285141846685E-2</v>
      </c>
      <c r="F5" s="42">
        <f>'Emissão Vias'!O5</f>
        <v>5.2580338154171275E-4</v>
      </c>
      <c r="G5" s="42">
        <f>'Emissão Vias'!P5</f>
        <v>2.5959325187595232E-3</v>
      </c>
      <c r="H5" s="42">
        <f>'Emissão Vias'!Q5</f>
        <v>6.1915851609491157E-4</v>
      </c>
    </row>
    <row r="6" spans="1:12" ht="15" customHeight="1" x14ac:dyDescent="0.25">
      <c r="A6" s="45" t="s">
        <v>171</v>
      </c>
      <c r="B6" s="42" t="s">
        <v>130</v>
      </c>
      <c r="C6" s="42" t="s">
        <v>130</v>
      </c>
      <c r="D6" s="42" t="s">
        <v>130</v>
      </c>
      <c r="E6" s="42" t="s">
        <v>130</v>
      </c>
      <c r="F6" s="42" t="s">
        <v>130</v>
      </c>
      <c r="G6" s="42" t="s">
        <v>130</v>
      </c>
      <c r="H6" s="34">
        <v>3.6230402100456624E-2</v>
      </c>
    </row>
    <row r="7" spans="1:12" ht="15" customHeight="1" x14ac:dyDescent="0.25">
      <c r="A7" s="65" t="s">
        <v>172</v>
      </c>
      <c r="B7" s="65">
        <f>SUM(B3:B6)</f>
        <v>12.302428179052256</v>
      </c>
      <c r="C7" s="65">
        <f t="shared" ref="C7:H7" si="0">SUM(C3:C6)</f>
        <v>10.652508134497189</v>
      </c>
      <c r="D7" s="65">
        <f t="shared" si="0"/>
        <v>10.355321672927001</v>
      </c>
      <c r="E7" s="65">
        <f t="shared" si="0"/>
        <v>69.044053487866776</v>
      </c>
      <c r="F7" s="65">
        <f t="shared" si="0"/>
        <v>68.167745916355656</v>
      </c>
      <c r="G7" s="65">
        <f t="shared" si="0"/>
        <v>9.6451985637711477</v>
      </c>
      <c r="H7" s="65">
        <f t="shared" si="0"/>
        <v>6.6562355330778313</v>
      </c>
    </row>
    <row r="11" spans="1:12" ht="15" customHeight="1" x14ac:dyDescent="0.25">
      <c r="B11" s="42"/>
    </row>
    <row r="14" spans="1:12" ht="15" customHeight="1" x14ac:dyDescent="0.25">
      <c r="L14" s="39" t="s">
        <v>169</v>
      </c>
    </row>
  </sheetData>
  <sheetProtection algorithmName="SHA-512" hashValue="U2EJ/qnAcK7rPl74qDeJNeZKk9RQXrCxGZ7MEOapeoVauUyHw8j1Hj1Q2LV4CPcP/CiwnDsmy3isbiyr5IwbBA==" saltValue="R4OvAr56ZRom5nx6FrdlCw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FE-Equipamentos</vt:lpstr>
      <vt:lpstr>Emissão Navios</vt:lpstr>
      <vt:lpstr>Emissão Máq e Equip</vt:lpstr>
      <vt:lpstr>Emissão Vias</vt:lpstr>
      <vt:lpstr>Tanque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Mergulhão</dc:creator>
  <cp:lastModifiedBy>Gabriel Aarão Gonçalves</cp:lastModifiedBy>
  <dcterms:created xsi:type="dcterms:W3CDTF">2018-12-26T19:01:04Z</dcterms:created>
  <dcterms:modified xsi:type="dcterms:W3CDTF">2019-06-07T11:30:07Z</dcterms:modified>
</cp:coreProperties>
</file>