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N:\Clientes\PRJ1301096-Estudo QAr RGV\02-Inventário\Memorial de Cálculo\2 Memorial_IEMA_R1\Café Número Um\"/>
    </mc:Choice>
  </mc:AlternateContent>
  <bookViews>
    <workbookView xWindow="0" yWindow="0" windowWidth="24000" windowHeight="9135" activeTab="6"/>
  </bookViews>
  <sheets>
    <sheet name="FE-Combustão" sheetId="2" r:id="rId1"/>
    <sheet name="FE-Transferência" sheetId="12" r:id="rId2"/>
    <sheet name="Dados" sheetId="7" r:id="rId3"/>
    <sheet name="Monitoramento" sheetId="3" r:id="rId4"/>
    <sheet name="Emissão Chaminé" sheetId="8" r:id="rId5"/>
    <sheet name="Emissão Transferência" sheetId="11" r:id="rId6"/>
    <sheet name="Resumo" sheetId="13" r:id="rId7"/>
    <sheet name="ppm to mg.m-3" sheetId="6" state="hidden" r:id="rId8"/>
  </sheet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G9" i="11" l="1"/>
  <c r="F5" i="13"/>
  <c r="U9" i="8" l="1"/>
  <c r="T9" i="8"/>
  <c r="S9" i="8"/>
  <c r="C3" i="13" l="1"/>
  <c r="D3" i="13"/>
  <c r="G3" i="13"/>
  <c r="B3" i="13"/>
  <c r="G5" i="13"/>
  <c r="R9" i="8" l="1"/>
  <c r="F9" i="11" l="1"/>
  <c r="B36" i="7" l="1"/>
  <c r="J9" i="8" s="1"/>
  <c r="W9" i="8" l="1"/>
  <c r="B4" i="8" l="1"/>
  <c r="I9" i="8" l="1"/>
  <c r="H9" i="8"/>
  <c r="B3" i="8"/>
  <c r="B35" i="7" l="1"/>
  <c r="G9" i="8" l="1"/>
  <c r="N20" i="3"/>
  <c r="N21" i="3"/>
  <c r="F20" i="3"/>
  <c r="N11" i="3"/>
  <c r="N10" i="3"/>
  <c r="N25" i="3"/>
  <c r="N24" i="3"/>
  <c r="N23" i="3"/>
  <c r="N22" i="3"/>
  <c r="N19" i="3"/>
  <c r="N18" i="3"/>
  <c r="N17" i="3"/>
  <c r="N16" i="3"/>
  <c r="N15" i="3"/>
  <c r="N14" i="3"/>
  <c r="N12" i="3"/>
  <c r="N9" i="3"/>
  <c r="N8" i="3"/>
  <c r="N7" i="3"/>
  <c r="F14" i="3"/>
  <c r="F15" i="3"/>
  <c r="F16" i="3"/>
  <c r="F17" i="3"/>
  <c r="F18" i="3"/>
  <c r="F19" i="3"/>
  <c r="F22" i="3"/>
  <c r="F23" i="3"/>
  <c r="B18" i="7" l="1"/>
  <c r="B2" i="11" s="1"/>
  <c r="C9" i="11" s="1"/>
  <c r="G10" i="11" l="1"/>
  <c r="B4" i="13" s="1"/>
  <c r="B5" i="13" s="1"/>
  <c r="H9" i="11"/>
  <c r="H10" i="11" s="1"/>
  <c r="C4" i="13" s="1"/>
  <c r="C5" i="13" s="1"/>
  <c r="I9" i="11"/>
  <c r="I10" i="11" s="1"/>
  <c r="D4" i="13" s="1"/>
  <c r="D5" i="13" s="1"/>
  <c r="D9" i="8"/>
  <c r="F13" i="6" l="1"/>
  <c r="F21" i="6" l="1"/>
  <c r="F20" i="6"/>
  <c r="F14" i="6"/>
  <c r="F18" i="6"/>
  <c r="F17" i="6"/>
  <c r="F15" i="6"/>
  <c r="F16" i="6"/>
  <c r="F19" i="6"/>
  <c r="F25" i="3"/>
  <c r="F24" i="3"/>
  <c r="F12" i="3"/>
  <c r="F11" i="3"/>
  <c r="F9" i="3"/>
  <c r="F8" i="3"/>
  <c r="F7" i="3"/>
  <c r="G17" i="6" l="1"/>
  <c r="H17" i="6" s="1"/>
  <c r="J17" i="6" s="1"/>
  <c r="G13" i="6"/>
  <c r="H13" i="6" s="1"/>
  <c r="J13" i="6" s="1"/>
  <c r="G20" i="6"/>
  <c r="H20" i="6" s="1"/>
  <c r="J20" i="6" s="1"/>
  <c r="G18" i="6"/>
  <c r="H18" i="6" s="1"/>
  <c r="J18" i="6"/>
  <c r="G16" i="6"/>
  <c r="H16" i="6" s="1"/>
  <c r="J16" i="6" s="1"/>
  <c r="G15" i="6"/>
  <c r="H15" i="6" s="1"/>
  <c r="J15" i="6" s="1"/>
  <c r="G14" i="6"/>
  <c r="H14" i="6" s="1"/>
  <c r="J14" i="6" s="1"/>
  <c r="G21" i="6"/>
  <c r="H21" i="6" s="1"/>
  <c r="J21" i="6" s="1"/>
  <c r="G19" i="6"/>
  <c r="H19" i="6" s="1"/>
  <c r="J19" i="6" s="1"/>
  <c r="C14" i="2" l="1"/>
  <c r="Q9" i="8" s="1"/>
  <c r="X9" i="8" s="1"/>
  <c r="X10" i="8" s="1"/>
  <c r="H3" i="13" s="1"/>
  <c r="H5" i="13" s="1"/>
  <c r="C13" i="2"/>
  <c r="C12" i="2"/>
  <c r="C11" i="2"/>
  <c r="O9" i="8" s="1"/>
  <c r="V9" i="8" s="1"/>
  <c r="V10" i="8" s="1"/>
  <c r="F3" i="13" s="1"/>
  <c r="C10" i="2"/>
  <c r="C9" i="2"/>
  <c r="C8" i="2"/>
  <c r="C7" i="2"/>
  <c r="C6" i="2"/>
  <c r="C5" i="2"/>
  <c r="C4" i="2"/>
  <c r="W10" i="8"/>
  <c r="U10" i="8"/>
  <c r="E3" i="13" s="1"/>
  <c r="E5" i="13" s="1"/>
  <c r="R10" i="8" l="1"/>
  <c r="T10" i="8"/>
  <c r="S10" i="8"/>
</calcChain>
</file>

<file path=xl/comments1.xml><?xml version="1.0" encoding="utf-8"?>
<comments xmlns="http://schemas.openxmlformats.org/spreadsheetml/2006/main">
  <authors>
    <author>Gabriel Aarão Gonçalves</author>
  </authors>
  <commentList>
    <comment ref="B36" authorId="0" shapeId="0">
      <text>
        <r>
          <rPr>
            <sz val="9"/>
            <color indexed="81"/>
            <rFont val="Segoe UI"/>
            <family val="2"/>
          </rPr>
          <t xml:space="preserve">Fonte: Altura da chaminé obtida pelas informações da amostragem realizada pela SBR na chaminé do torrador da Café Número Um.
</t>
        </r>
      </text>
    </comment>
  </commentList>
</comments>
</file>

<file path=xl/comments2.xml><?xml version="1.0" encoding="utf-8"?>
<comments xmlns="http://schemas.openxmlformats.org/spreadsheetml/2006/main">
  <authors>
    <author>Vanessa Brusco Filete</author>
    <author>Andrielly Moutinho Knupp</author>
    <author>Gabriel Aarão Gonçalves</author>
  </authors>
  <commentList>
    <comment ref="B1" authorId="0" shapeId="0">
      <text>
        <r>
          <rPr>
            <sz val="9"/>
            <color indexed="81"/>
            <rFont val="Segoe UI"/>
            <family val="2"/>
          </rPr>
          <t>08:00 às 17:00h</t>
        </r>
      </text>
    </comment>
    <comment ref="B4" authorId="1" shapeId="0">
      <text>
        <r>
          <rPr>
            <sz val="9"/>
            <color indexed="81"/>
            <rFont val="Segoe UI"/>
            <family val="2"/>
          </rPr>
          <t>Fator de Conversão de MW para Btu/hr</t>
        </r>
        <r>
          <rPr>
            <sz val="9"/>
            <color indexed="81"/>
            <rFont val="Segoe UI"/>
            <family val="2"/>
          </rPr>
          <t xml:space="preserve">
</t>
        </r>
      </text>
    </comment>
    <comment ref="L8" authorId="1" shapeId="0">
      <text>
        <r>
          <rPr>
            <sz val="9"/>
            <color indexed="81"/>
            <rFont val="Segoe UI"/>
            <family val="2"/>
          </rPr>
          <t>GÁS NATURAL: All PM (total, condensible, and filterable) is assumed to be less than 1.0 micrometer in diameter. Therefore, the PM emission factors presented here may be used to estimate PM10, PM2.5 or PM1 emissions. Total PM is the sum of the filterable PM and condensible PM (Table 1.4-2 do AP-42).
Portanto, PM = PM10 = PM2.5</t>
        </r>
      </text>
    </comment>
    <comment ref="M8" authorId="1" shapeId="0">
      <text>
        <r>
          <rPr>
            <sz val="9"/>
            <color indexed="81"/>
            <rFont val="Segoe UI"/>
            <family val="2"/>
          </rPr>
          <t>GÁS NATURAL: All PM (total, condensible, and filterable) is assumed to be less than 1.0 micrometer in diameter. Therefore, the PM emission factors presented here may be used to estimate PM10, PM2.5 or PM1 emissions. Total PM is the sum of the filterable PM and condensible PM (Table 1.4-2 do AP-42).
Portanto, PM = PM10 = PM2.5</t>
        </r>
      </text>
    </comment>
    <comment ref="R8" authorId="2" shapeId="0">
      <text>
        <r>
          <rPr>
            <sz val="9"/>
            <color indexed="81"/>
            <rFont val="Segoe UI"/>
            <family val="2"/>
          </rPr>
          <t xml:space="preserve">Não há dados de monitoramento de PM para o ano de 2015. Portanto, foi considerada a média da taxa de emissão referente aos dados de monitoramento do ano de 2016 e 2017.
</t>
        </r>
      </text>
    </comment>
    <comment ref="S8" authorId="1" shapeId="0">
      <text>
        <r>
          <rPr>
            <sz val="9"/>
            <color indexed="81"/>
            <rFont val="Segoe UI"/>
            <family val="2"/>
          </rPr>
          <t>GÁS NATURAL: All PM (total, condensible, and filterable) is assumed to be less than 1.0 micrometer in diameter. Therefore, the PM emission factors presented here may be used to estimate PM10, PM2.5 or PM1 emissions. Total PM is the sum of the filterable PM and condensible PM (Table 1.4-2 do AP-42).
Portanto, PM = PM10 = PM2.5</t>
        </r>
      </text>
    </comment>
    <comment ref="T8" authorId="1" shapeId="0">
      <text>
        <r>
          <rPr>
            <sz val="9"/>
            <color indexed="81"/>
            <rFont val="Segoe UI"/>
            <family val="2"/>
          </rPr>
          <t>GÁS NATURAL: All PM (total, condensible, and filterable) is assumed to be less than 1.0 micrometer in diameter. Therefore, the PM emission factors presented here may be used to estimate PM10, PM2.5 or PM1 emissions. Total PM is the sum of the filterable PM and condensible PM (Table 1.4-2 do AP-42).
Portanto, PM = PM10 = PM2.5</t>
        </r>
      </text>
    </comment>
    <comment ref="U8" authorId="2" shapeId="0">
      <text>
        <r>
          <rPr>
            <sz val="9"/>
            <color indexed="81"/>
            <rFont val="Segoe UI"/>
            <family val="2"/>
          </rPr>
          <t>Não há dados de monitoramento de NOx para o ano de 2015. Portanto, foi considerada a média da taxa de emissão referente aos dados de monitoramento do ano de 2016 e 2017.</t>
        </r>
      </text>
    </comment>
    <comment ref="W8" authorId="2" shapeId="0">
      <text>
        <r>
          <rPr>
            <sz val="9"/>
            <color indexed="81"/>
            <rFont val="Segoe UI"/>
            <family val="2"/>
          </rPr>
          <t xml:space="preserve">Não há dados de monitoramento de CO para o ano de 2015. Portanto, foi considerada a média da taxa de emissão referente aos dados de monitoramento do ano de 2016 e 2017.
</t>
        </r>
      </text>
    </comment>
    <comment ref="H9" authorId="2" shapeId="0">
      <text>
        <r>
          <rPr>
            <sz val="9"/>
            <color indexed="81"/>
            <rFont val="Segoe UI"/>
            <family val="2"/>
          </rPr>
          <t>Média dos dados de vazão do monitoramento de julho de 2016 e dezembro de 2017</t>
        </r>
      </text>
    </comment>
    <comment ref="I9" authorId="2" shapeId="0">
      <text>
        <r>
          <rPr>
            <sz val="9"/>
            <color indexed="81"/>
            <rFont val="Segoe UI"/>
            <family val="2"/>
          </rPr>
          <t>Média dos dados de temperatura do monitoramento de julho de 2016 e dezembro de 2017</t>
        </r>
      </text>
    </comment>
    <comment ref="J9" authorId="2" shapeId="0">
      <text>
        <r>
          <rPr>
            <sz val="9"/>
            <color indexed="81"/>
            <rFont val="Segoe UI"/>
            <family val="2"/>
          </rPr>
          <t xml:space="preserve">Fonte: Altura da chaminé obtida pelas informações da amostragem realizada pela SBR na chaminé do torrador da Café Número Um.
</t>
        </r>
      </text>
    </comment>
  </commentList>
</comments>
</file>

<file path=xl/comments3.xml><?xml version="1.0" encoding="utf-8"?>
<comments xmlns="http://schemas.openxmlformats.org/spreadsheetml/2006/main">
  <authors>
    <author>Vanessa Brusco Filete</author>
    <author>Gabriel Aarão Gonçalves</author>
  </authors>
  <commentList>
    <comment ref="B1" authorId="0" shapeId="0">
      <text>
        <r>
          <rPr>
            <sz val="9"/>
            <color indexed="81"/>
            <rFont val="Segoe UI"/>
            <family val="2"/>
          </rPr>
          <t xml:space="preserve"> 08:00 às 17:00h </t>
        </r>
      </text>
    </comment>
    <comment ref="F8" authorId="1" shapeId="0">
      <text>
        <r>
          <rPr>
            <sz val="9"/>
            <color indexed="81"/>
            <rFont val="Segoe UI"/>
            <family val="2"/>
          </rPr>
          <t xml:space="preserve">O fator de emissão refere-se para uma atividade de triagem, manuseio e armazenamento de grãos de café verde com filtro de mangas. Uma vez que não há fator de emissão para essa atividade com enclausuramento, foi considerado este fator de emissão para a atividade de armazenamento de café com o enclausuramento. </t>
        </r>
      </text>
    </comment>
    <comment ref="H9" authorId="1" shapeId="0">
      <text>
        <r>
          <rPr>
            <sz val="9"/>
            <color indexed="81"/>
            <rFont val="Segoe UI"/>
            <family val="2"/>
          </rPr>
          <t xml:space="preserve"> Não há fator de emissão para PM10. Portanto, foi considerado a distrbuição de tamanho de partículas de atividades manuseio de grãos para PM10. Fonte: AP-42 (1996): https://www3.epa.gov/ttn/chief/ap42/appendix/appb-2.pdf.
Tabela B.2.2. Página B.2-16 
</t>
        </r>
      </text>
    </comment>
    <comment ref="I9" authorId="1" shapeId="0">
      <text>
        <r>
          <rPr>
            <sz val="9"/>
            <color indexed="81"/>
            <rFont val="Segoe UI"/>
            <family val="2"/>
          </rPr>
          <t xml:space="preserve"> Não há fator de emissão para PM2.5. Portanto, foi considerado a distrbuição de tamanho de partículas de atividades manuseio de grãos para PM2.5. Fonte: AP-42 (1996): https://www3.epa.gov/ttn/chief/ap42/appendix/appb-2.pdf.
Tabela B.2.2. Página B.2-16 
</t>
        </r>
      </text>
    </comment>
  </commentList>
</comments>
</file>

<file path=xl/sharedStrings.xml><?xml version="1.0" encoding="utf-8"?>
<sst xmlns="http://schemas.openxmlformats.org/spreadsheetml/2006/main" count="293" uniqueCount="168">
  <si>
    <t>Fonte Emissora</t>
  </si>
  <si>
    <t>Taxa de Emissão [kg/h]</t>
  </si>
  <si>
    <t>PM</t>
  </si>
  <si>
    <t>Unidade</t>
  </si>
  <si>
    <t>Amostragem</t>
  </si>
  <si>
    <t>Média</t>
  </si>
  <si>
    <t>mg/Nm³</t>
  </si>
  <si>
    <t>ºC</t>
  </si>
  <si>
    <t>Emisison Factor Rating</t>
  </si>
  <si>
    <t>B</t>
  </si>
  <si>
    <t>E</t>
  </si>
  <si>
    <r>
      <t>PM</t>
    </r>
    <r>
      <rPr>
        <b/>
        <vertAlign val="subscript"/>
        <sz val="8"/>
        <color theme="0"/>
        <rFont val="Arial"/>
        <family val="2"/>
      </rPr>
      <t>10</t>
    </r>
  </si>
  <si>
    <r>
      <t>PM</t>
    </r>
    <r>
      <rPr>
        <b/>
        <vertAlign val="subscript"/>
        <sz val="8"/>
        <color theme="0"/>
        <rFont val="Arial"/>
        <family val="2"/>
      </rPr>
      <t>2,5</t>
    </r>
  </si>
  <si>
    <t>NOx</t>
  </si>
  <si>
    <t>Gás Natural</t>
  </si>
  <si>
    <t>CO</t>
  </si>
  <si>
    <r>
      <t>NO</t>
    </r>
    <r>
      <rPr>
        <b/>
        <vertAlign val="subscript"/>
        <sz val="8"/>
        <color theme="0"/>
        <rFont val="Arial"/>
        <family val="2"/>
      </rPr>
      <t>X</t>
    </r>
  </si>
  <si>
    <r>
      <t>SO</t>
    </r>
    <r>
      <rPr>
        <b/>
        <vertAlign val="subscript"/>
        <sz val="8"/>
        <color theme="0"/>
        <rFont val="Arial"/>
        <family val="2"/>
      </rPr>
      <t>2</t>
    </r>
  </si>
  <si>
    <r>
      <t>Emission Factor (lb/10</t>
    </r>
    <r>
      <rPr>
        <vertAlign val="superscript"/>
        <sz val="8"/>
        <color theme="1"/>
        <rFont val="Arial"/>
        <family val="2"/>
      </rPr>
      <t>6</t>
    </r>
    <r>
      <rPr>
        <sz val="8"/>
        <color theme="1"/>
        <rFont val="Arial"/>
        <family val="2"/>
      </rPr>
      <t xml:space="preserve"> scf)</t>
    </r>
  </si>
  <si>
    <t>A</t>
  </si>
  <si>
    <t>D</t>
  </si>
  <si>
    <t>C</t>
  </si>
  <si>
    <t>Pollutant</t>
  </si>
  <si>
    <t>Lead</t>
  </si>
  <si>
    <r>
      <t>CO</t>
    </r>
    <r>
      <rPr>
        <vertAlign val="subscript"/>
        <sz val="8"/>
        <color theme="1"/>
        <rFont val="Arial"/>
        <family val="2"/>
      </rPr>
      <t>2</t>
    </r>
  </si>
  <si>
    <r>
      <t>N</t>
    </r>
    <r>
      <rPr>
        <vertAlign val="subscript"/>
        <sz val="8"/>
        <color theme="1"/>
        <rFont val="Arial"/>
        <family val="2"/>
      </rPr>
      <t>2</t>
    </r>
    <r>
      <rPr>
        <sz val="8"/>
        <color theme="1"/>
        <rFont val="Arial"/>
        <family val="2"/>
      </rPr>
      <t>O (Uncontrolled)</t>
    </r>
  </si>
  <si>
    <r>
      <t>N</t>
    </r>
    <r>
      <rPr>
        <vertAlign val="subscript"/>
        <sz val="8"/>
        <color theme="1"/>
        <rFont val="Arial"/>
        <family val="2"/>
      </rPr>
      <t>2</t>
    </r>
    <r>
      <rPr>
        <sz val="8"/>
        <color theme="1"/>
        <rFont val="Arial"/>
        <family val="2"/>
      </rPr>
      <t>O (Controlled-low-NOx burner)</t>
    </r>
  </si>
  <si>
    <t>PM (Total)</t>
  </si>
  <si>
    <t>PM (Condensable)</t>
  </si>
  <si>
    <t>PM (Filterable)</t>
  </si>
  <si>
    <t>TOC</t>
  </si>
  <si>
    <t>Methane</t>
  </si>
  <si>
    <t>VOC</t>
  </si>
  <si>
    <t>TABLE 1.4-2. EMISSION FACTORS FOR CRITERIA POLLUTANTS AND GREENHOUSE GASES FROM NATURAL GAS COMBUSTION</t>
  </si>
  <si>
    <r>
      <t>Emission Factor (kg/10</t>
    </r>
    <r>
      <rPr>
        <vertAlign val="superscript"/>
        <sz val="8"/>
        <color theme="1"/>
        <rFont val="Arial"/>
        <family val="2"/>
      </rPr>
      <t>6</t>
    </r>
    <r>
      <rPr>
        <sz val="8"/>
        <color theme="1"/>
        <rFont val="Arial"/>
        <family val="2"/>
      </rPr>
      <t xml:space="preserve"> m³)</t>
    </r>
  </si>
  <si>
    <t>TOTAL</t>
  </si>
  <si>
    <t xml:space="preserve">All PM (total, condensible, and filterable) is assumed to be less than 1.0 micrometer in diameter.
Therefore, the PM emission factors presented here may be used to estimate PM10, PM2.5 or PM1
emissions. Total PM is the sum of the filterable PM and condensible PM. </t>
  </si>
  <si>
    <t>Consumo Combustível [m³/h]</t>
  </si>
  <si>
    <t>Março</t>
  </si>
  <si>
    <t>Abril</t>
  </si>
  <si>
    <t>Maio</t>
  </si>
  <si>
    <t>Junho</t>
  </si>
  <si>
    <t>Julho</t>
  </si>
  <si>
    <t>Agosto</t>
  </si>
  <si>
    <t>Setembro</t>
  </si>
  <si>
    <t>Outubro</t>
  </si>
  <si>
    <t>Novembro</t>
  </si>
  <si>
    <t>Dezembro</t>
  </si>
  <si>
    <t>Janeiro</t>
  </si>
  <si>
    <t>Fevereiro</t>
  </si>
  <si>
    <t>Mês</t>
  </si>
  <si>
    <t>Chaminé do Secador de Borra</t>
  </si>
  <si>
    <t xml:space="preserve">Parâmetros </t>
  </si>
  <si>
    <t>Dados de Medição</t>
  </si>
  <si>
    <t>Temperatura dos Gases</t>
  </si>
  <si>
    <t>Velocidade do Gás</t>
  </si>
  <si>
    <t>m/s</t>
  </si>
  <si>
    <t>Umidade do Gás</t>
  </si>
  <si>
    <t>%</t>
  </si>
  <si>
    <t>Vazão nas Condições da Chaminé</t>
  </si>
  <si>
    <t>m³/h</t>
  </si>
  <si>
    <t>Nm³/h</t>
  </si>
  <si>
    <t>Variação Isocinética</t>
  </si>
  <si>
    <t>Poluentes</t>
  </si>
  <si>
    <t>Material Particulado</t>
  </si>
  <si>
    <r>
      <t xml:space="preserve">Concentração </t>
    </r>
    <r>
      <rPr>
        <vertAlign val="superscript"/>
        <sz val="8"/>
        <color theme="1"/>
        <rFont val="Arial"/>
        <family val="2"/>
      </rPr>
      <t>(a)</t>
    </r>
  </si>
  <si>
    <r>
      <t xml:space="preserve">Concentração </t>
    </r>
    <r>
      <rPr>
        <vertAlign val="superscript"/>
        <sz val="8"/>
        <color theme="1"/>
        <rFont val="Arial"/>
        <family val="2"/>
      </rPr>
      <t>(b)</t>
    </r>
  </si>
  <si>
    <t>Taxa de Emissão</t>
  </si>
  <si>
    <t>kg/h</t>
  </si>
  <si>
    <r>
      <t>O</t>
    </r>
    <r>
      <rPr>
        <vertAlign val="subscript"/>
        <sz val="8"/>
        <color theme="1"/>
        <rFont val="Arial"/>
        <family val="2"/>
      </rPr>
      <t>2</t>
    </r>
  </si>
  <si>
    <t>Teor</t>
  </si>
  <si>
    <t>ppm</t>
  </si>
  <si>
    <t>Chaminé do Silo de Borra Úmida</t>
  </si>
  <si>
    <r>
      <rPr>
        <vertAlign val="superscript"/>
        <sz val="8"/>
        <color theme="1"/>
        <rFont val="Arial"/>
        <family val="2"/>
      </rPr>
      <t>(a)</t>
    </r>
    <r>
      <rPr>
        <sz val="8"/>
        <color theme="1"/>
        <rFont val="Arial"/>
        <family val="2"/>
      </rPr>
      <t xml:space="preserve"> nas condições normais de temperatura e pressão (0°C e 1 atm).</t>
    </r>
  </si>
  <si>
    <r>
      <rPr>
        <vertAlign val="superscript"/>
        <sz val="8"/>
        <color theme="1"/>
        <rFont val="Arial"/>
        <family val="2"/>
      </rPr>
      <t>(b)</t>
    </r>
    <r>
      <rPr>
        <sz val="8"/>
        <color theme="1"/>
        <rFont val="Arial"/>
        <family val="2"/>
      </rPr>
      <t xml:space="preserve"> nas condições normais de temperatura e pressão (0°C e 1 atm), corrigido a 8% de excesso de O</t>
    </r>
    <r>
      <rPr>
        <vertAlign val="subscript"/>
        <sz val="8"/>
        <color theme="1"/>
        <rFont val="Arial"/>
        <family val="2"/>
      </rPr>
      <t>2</t>
    </r>
  </si>
  <si>
    <t>Chaminé da Caldeira Bremmer</t>
  </si>
  <si>
    <t>Chaminé do Multiciclone da Torre I</t>
  </si>
  <si>
    <t>Chaminé do Multiciclone da Torre II</t>
  </si>
  <si>
    <t>Chaminé do Torrador I</t>
  </si>
  <si>
    <t>Chaminé do Torrador II</t>
  </si>
  <si>
    <t>Chaminé do Gerador I</t>
  </si>
  <si>
    <t>Chaminé do Gerador II</t>
  </si>
  <si>
    <t>-</t>
  </si>
  <si>
    <t>Tipo de Combustível</t>
  </si>
  <si>
    <t>Equipamento de Controle</t>
  </si>
  <si>
    <t>Conversão de lb/ton para kg/t:</t>
  </si>
  <si>
    <t>Equação Geral:</t>
  </si>
  <si>
    <t>Onde:
E - emissão
EF - fator de Emissão
ER - eficiência de Redução de Emissão</t>
  </si>
  <si>
    <t>Conversão ppm para mg/m³:</t>
  </si>
  <si>
    <t>NO2</t>
  </si>
  <si>
    <t>NO</t>
  </si>
  <si>
    <t>O3</t>
  </si>
  <si>
    <t>H2S</t>
  </si>
  <si>
    <t>SO2</t>
  </si>
  <si>
    <t>HCl</t>
  </si>
  <si>
    <t>HF</t>
  </si>
  <si>
    <t>C3H8</t>
  </si>
  <si>
    <t>Benzeno</t>
  </si>
  <si>
    <t>CO2</t>
  </si>
  <si>
    <t>Concentração CO [ppm]</t>
  </si>
  <si>
    <t>Pressão [atm]</t>
  </si>
  <si>
    <t>Concentração CO [mg/m³]</t>
  </si>
  <si>
    <t xml:space="preserve">Temperatura [K] </t>
  </si>
  <si>
    <t xml:space="preserve">Temperatura [ºC] </t>
  </si>
  <si>
    <t>Fonte</t>
  </si>
  <si>
    <r>
      <t>Onde:
MW (g/mol) - massa molar
P (atm) - pressão do gás
P</t>
    </r>
    <r>
      <rPr>
        <vertAlign val="subscript"/>
        <sz val="8"/>
        <color theme="1"/>
        <rFont val="Arial"/>
        <family val="2"/>
      </rPr>
      <t>0</t>
    </r>
    <r>
      <rPr>
        <sz val="8"/>
        <color theme="1"/>
        <rFont val="Arial"/>
        <family val="2"/>
      </rPr>
      <t xml:space="preserve"> - 1 atm (CNTP)
T (K) - temperatura do gás 
T</t>
    </r>
    <r>
      <rPr>
        <vertAlign val="subscript"/>
        <sz val="8"/>
        <color theme="1"/>
        <rFont val="Arial"/>
        <family val="2"/>
      </rPr>
      <t>0</t>
    </r>
    <r>
      <rPr>
        <sz val="8"/>
        <color theme="1"/>
        <rFont val="Arial"/>
        <family val="2"/>
      </rPr>
      <t xml:space="preserve"> - 298,15 K (25 ºC) (CNTP) </t>
    </r>
  </si>
  <si>
    <t>Massa Molar - MW [g/mol]</t>
  </si>
  <si>
    <t>Total</t>
  </si>
  <si>
    <t>Café em Grão Cru [toneladas]</t>
  </si>
  <si>
    <t>Ano 2015</t>
  </si>
  <si>
    <t>Chaminé do Torrador de Café</t>
  </si>
  <si>
    <t>Tipo de combustível</t>
  </si>
  <si>
    <t>Local de consumo</t>
  </si>
  <si>
    <t>Torrador de Café</t>
  </si>
  <si>
    <t>Consumo (m³/ano)</t>
  </si>
  <si>
    <r>
      <t xml:space="preserve">Concentração </t>
    </r>
    <r>
      <rPr>
        <vertAlign val="superscript"/>
        <sz val="8"/>
        <color theme="1"/>
        <rFont val="Arial"/>
        <family val="2"/>
      </rPr>
      <t>(c)</t>
    </r>
  </si>
  <si>
    <r>
      <rPr>
        <vertAlign val="superscript"/>
        <sz val="8"/>
        <color theme="1"/>
        <rFont val="Arial"/>
        <family val="2"/>
      </rPr>
      <t>(c)</t>
    </r>
    <r>
      <rPr>
        <sz val="8"/>
        <color theme="1"/>
        <rFont val="Arial"/>
        <family val="2"/>
      </rPr>
      <t xml:space="preserve"> nas condições normais de temperatura e pressão (0°C e 1 atm), corrigido a 3% de excesso de O</t>
    </r>
    <r>
      <rPr>
        <vertAlign val="subscript"/>
        <sz val="8"/>
        <color theme="1"/>
        <rFont val="Arial"/>
        <family val="2"/>
      </rPr>
      <t>2</t>
    </r>
  </si>
  <si>
    <t>Chaminé do Torrador</t>
  </si>
  <si>
    <t>Vazão Normal Base Seca (Qnbs)</t>
  </si>
  <si>
    <t>Monitoramento de Emissões Atmosféricas - jul/2016</t>
  </si>
  <si>
    <t>Monitoramento de Emissões Atmosféricas - dez/2017</t>
  </si>
  <si>
    <t>Informações do combustível</t>
  </si>
  <si>
    <t>Nº de diâmetros a jusante</t>
  </si>
  <si>
    <t>Nº de diâmetros a montante</t>
  </si>
  <si>
    <t>Equipamento de controle</t>
  </si>
  <si>
    <t>Plataforma de amostragem</t>
  </si>
  <si>
    <t>Não possui</t>
  </si>
  <si>
    <t>Diâmetro da chaminé (m)</t>
  </si>
  <si>
    <t>Potência Térmica Nominal (MW)</t>
  </si>
  <si>
    <t>Informações da  chaminé/fonte</t>
  </si>
  <si>
    <t>Potência Térmica Nominal (MMBtu/hr)</t>
  </si>
  <si>
    <r>
      <t>SO</t>
    </r>
    <r>
      <rPr>
        <b/>
        <vertAlign val="subscript"/>
        <sz val="8"/>
        <color theme="1"/>
        <rFont val="Arial"/>
        <family val="2"/>
      </rPr>
      <t>2</t>
    </r>
  </si>
  <si>
    <r>
      <t>Fator de Emissão [kg/10</t>
    </r>
    <r>
      <rPr>
        <b/>
        <vertAlign val="superscript"/>
        <sz val="8"/>
        <color theme="0"/>
        <rFont val="Arial"/>
        <family val="2"/>
      </rPr>
      <t>6</t>
    </r>
    <r>
      <rPr>
        <b/>
        <sz val="8"/>
        <color theme="0"/>
        <rFont val="Arial"/>
        <family val="2"/>
      </rPr>
      <t xml:space="preserve"> m³]</t>
    </r>
  </si>
  <si>
    <t>Consumo de combustível (m³/h):</t>
  </si>
  <si>
    <t xml:space="preserve">Altura da chaminé </t>
  </si>
  <si>
    <t>Enclausuramento</t>
  </si>
  <si>
    <t>Recebimento de grãos</t>
  </si>
  <si>
    <t>Quantidade de café em grão cru (t/h):</t>
  </si>
  <si>
    <t>Table 9.13.2-1. EMISSION FACTORS FOR COFFEE ROASTING OPERATIONS</t>
  </si>
  <si>
    <t>Batch roaster with thermal oxidizer</t>
  </si>
  <si>
    <t>Source</t>
  </si>
  <si>
    <t>Continuous cooler with cyclone</t>
  </si>
  <si>
    <t>Continuous roaster</t>
  </si>
  <si>
    <t>Continuous roaster with thermal oxidizer</t>
  </si>
  <si>
    <t>Green coffee bean screening, handling, and storage system with fabric filter</t>
  </si>
  <si>
    <t>Destoner</t>
  </si>
  <si>
    <t>Equilibration</t>
  </si>
  <si>
    <t>Filterable PM (lb/ton)</t>
  </si>
  <si>
    <t>Condensible PM (lb/ton)</t>
  </si>
  <si>
    <t>ND</t>
  </si>
  <si>
    <t>Quantidade de café em grão cru [t/h]</t>
  </si>
  <si>
    <t>Fator de Emissão [lb/ton]</t>
  </si>
  <si>
    <r>
      <t>PM</t>
    </r>
    <r>
      <rPr>
        <b/>
        <vertAlign val="subscript"/>
        <sz val="8"/>
        <color theme="0"/>
        <rFont val="Arial"/>
        <family val="2"/>
      </rPr>
      <t>2.5</t>
    </r>
  </si>
  <si>
    <t>Chaminé</t>
  </si>
  <si>
    <t>Transferências</t>
  </si>
  <si>
    <t xml:space="preserve"> </t>
  </si>
  <si>
    <t>Fonte: AP-42 (USEPA, 1998) - https://www3.epa.gov/ttn/chief/ap42/ch01/final/c01s04.pdf</t>
  </si>
  <si>
    <t>Fonte: AP-42 (USEPA, 1995) - https://www3.epa.gov/ttn/chief/ap42/ch09/final/c9s13-2.pdf</t>
  </si>
  <si>
    <t>Fonte: Informações enviadas pelo empreendimento através do Ofício IEMA N° 103/2017</t>
  </si>
  <si>
    <t>Funcionamento (horas):</t>
  </si>
  <si>
    <t>Potência Térmical Nominal (MMBtu/hr):</t>
  </si>
  <si>
    <t>Latitude [º]</t>
  </si>
  <si>
    <t>Longitude [º]</t>
  </si>
  <si>
    <t>Diâmetro [m]</t>
  </si>
  <si>
    <t>Vazão [m³/h]</t>
  </si>
  <si>
    <t>Temperatura [ºC]</t>
  </si>
  <si>
    <t>Altura [m]</t>
  </si>
  <si>
    <t>Conversão (lb/ton para kg/t):</t>
  </si>
</sst>
</file>

<file path=xl/styles.xml><?xml version="1.0" encoding="utf-8"?>
<styleSheet xmlns="http://schemas.openxmlformats.org/spreadsheetml/2006/main" xmlns:mc="http://schemas.openxmlformats.org/markup-compatibility/2006" xmlns:x14ac="http://schemas.microsoft.com/office/spreadsheetml/2009/9/ac" mc:Ignorable="x14ac">
  <numFmts count="10">
    <numFmt numFmtId="43" formatCode="_-* #,##0.00_-;\-* #,##0.00_-;_-* &quot;-&quot;??_-;_-@_-"/>
    <numFmt numFmtId="164" formatCode="0.0000"/>
    <numFmt numFmtId="165" formatCode="#,##0.000"/>
    <numFmt numFmtId="166" formatCode="0.000000"/>
    <numFmt numFmtId="167" formatCode="#,##0.0"/>
    <numFmt numFmtId="168" formatCode="#,##0.00000"/>
    <numFmt numFmtId="169" formatCode="#,##0.0000"/>
    <numFmt numFmtId="170" formatCode="0.0"/>
    <numFmt numFmtId="171" formatCode="[&gt;=0.005]\ #,##0.00;[&lt;0.005]&quot;&lt;0,01&quot;"/>
    <numFmt numFmtId="172" formatCode="[&gt;=0.005]\ #,##0.0000;[&lt;0.005]&quot;&lt;0,01&quot;"/>
  </numFmts>
  <fonts count="15" x14ac:knownFonts="1">
    <font>
      <sz val="11"/>
      <color theme="1"/>
      <name val="Calibri"/>
      <family val="2"/>
      <scheme val="minor"/>
    </font>
    <font>
      <sz val="8"/>
      <color theme="1"/>
      <name val="Arial"/>
      <family val="2"/>
    </font>
    <font>
      <sz val="11"/>
      <color theme="1"/>
      <name val="Calibri"/>
      <family val="2"/>
      <scheme val="minor"/>
    </font>
    <font>
      <b/>
      <sz val="8"/>
      <color theme="1"/>
      <name val="Arial"/>
      <family val="2"/>
    </font>
    <font>
      <vertAlign val="subscript"/>
      <sz val="8"/>
      <color theme="1"/>
      <name val="Arial"/>
      <family val="2"/>
    </font>
    <font>
      <sz val="9"/>
      <color indexed="81"/>
      <name val="Segoe UI"/>
      <family val="2"/>
    </font>
    <font>
      <b/>
      <sz val="8"/>
      <color theme="0"/>
      <name val="Arial"/>
      <family val="2"/>
    </font>
    <font>
      <b/>
      <vertAlign val="subscript"/>
      <sz val="8"/>
      <color theme="0"/>
      <name val="Arial"/>
      <family val="2"/>
    </font>
    <font>
      <vertAlign val="superscript"/>
      <sz val="8"/>
      <color theme="1"/>
      <name val="Arial"/>
      <family val="2"/>
    </font>
    <font>
      <sz val="8"/>
      <name val="Arial"/>
      <family val="2"/>
    </font>
    <font>
      <sz val="7"/>
      <color theme="1"/>
      <name val="Arial"/>
      <family val="2"/>
    </font>
    <font>
      <b/>
      <i/>
      <sz val="8"/>
      <color theme="1"/>
      <name val="Arial"/>
      <family val="2"/>
    </font>
    <font>
      <b/>
      <vertAlign val="subscript"/>
      <sz val="8"/>
      <color theme="1"/>
      <name val="Arial"/>
      <family val="2"/>
    </font>
    <font>
      <b/>
      <vertAlign val="superscript"/>
      <sz val="8"/>
      <color theme="0"/>
      <name val="Arial"/>
      <family val="2"/>
    </font>
    <font>
      <sz val="8"/>
      <color rgb="FFFF0000"/>
      <name val="Arial"/>
      <family val="2"/>
    </font>
  </fonts>
  <fills count="5">
    <fill>
      <patternFill patternType="none"/>
    </fill>
    <fill>
      <patternFill patternType="gray125"/>
    </fill>
    <fill>
      <patternFill patternType="solid">
        <fgColor rgb="FF4F81BD"/>
        <bgColor indexed="64"/>
      </patternFill>
    </fill>
    <fill>
      <patternFill patternType="solid">
        <fgColor rgb="FFDCE6F1"/>
        <bgColor indexed="64"/>
      </patternFill>
    </fill>
    <fill>
      <patternFill patternType="solid">
        <fgColor theme="0"/>
        <bgColor indexed="64"/>
      </patternFill>
    </fill>
  </fills>
  <borders count="19">
    <border>
      <left/>
      <right/>
      <top/>
      <bottom/>
      <diagonal/>
    </border>
    <border>
      <left style="thin">
        <color rgb="FFD9D9D9"/>
      </left>
      <right style="thin">
        <color rgb="FFD9D9D9"/>
      </right>
      <top style="thin">
        <color rgb="FFD9D9D9"/>
      </top>
      <bottom style="thin">
        <color rgb="FFD9D9D9"/>
      </bottom>
      <diagonal/>
    </border>
    <border>
      <left style="thin">
        <color indexed="64"/>
      </left>
      <right style="thin">
        <color indexed="64"/>
      </right>
      <top style="thin">
        <color indexed="64"/>
      </top>
      <bottom style="thin">
        <color indexed="64"/>
      </bottom>
      <diagonal/>
    </border>
    <border>
      <left style="thin">
        <color rgb="FFD9D9D9"/>
      </left>
      <right/>
      <top/>
      <bottom/>
      <diagonal/>
    </border>
    <border>
      <left/>
      <right style="thin">
        <color rgb="FFD9D9D9"/>
      </right>
      <top style="thin">
        <color rgb="FFD9D9D9"/>
      </top>
      <bottom style="thin">
        <color rgb="FFD9D9D9"/>
      </bottom>
      <diagonal/>
    </border>
    <border>
      <left style="thin">
        <color rgb="FFD9D9D9"/>
      </left>
      <right style="thin">
        <color rgb="FFD9D9D9"/>
      </right>
      <top style="thin">
        <color rgb="FFD9D9D9"/>
      </top>
      <bottom/>
      <diagonal/>
    </border>
    <border>
      <left style="thin">
        <color rgb="FFD9D9D9"/>
      </left>
      <right/>
      <top style="thin">
        <color rgb="FFD9D9D9"/>
      </top>
      <bottom style="thin">
        <color rgb="FFD9D9D9"/>
      </bottom>
      <diagonal/>
    </border>
    <border>
      <left/>
      <right/>
      <top style="thin">
        <color rgb="FFD9D9D9"/>
      </top>
      <bottom style="thin">
        <color rgb="FFD9D9D9"/>
      </bottom>
      <diagonal/>
    </border>
    <border>
      <left style="thin">
        <color indexed="64"/>
      </left>
      <right style="thin">
        <color indexed="64"/>
      </right>
      <top/>
      <bottom style="thin">
        <color indexed="64"/>
      </bottom>
      <diagonal/>
    </border>
    <border>
      <left style="thin">
        <color rgb="FFD9D9D9"/>
      </left>
      <right/>
      <top/>
      <bottom style="thin">
        <color rgb="FFD9D9D9"/>
      </bottom>
      <diagonal/>
    </border>
    <border>
      <left/>
      <right/>
      <top/>
      <bottom style="thin">
        <color rgb="FFD9D9D9"/>
      </bottom>
      <diagonal/>
    </border>
    <border>
      <left style="thin">
        <color rgb="FFD9D9D9"/>
      </left>
      <right/>
      <top style="thin">
        <color rgb="FFD9D9D9"/>
      </top>
      <bottom/>
      <diagonal/>
    </border>
    <border>
      <left/>
      <right style="thin">
        <color rgb="FFD9D9D9"/>
      </right>
      <top style="thin">
        <color rgb="FFD9D9D9"/>
      </top>
      <bottom/>
      <diagonal/>
    </border>
    <border>
      <left/>
      <right style="thin">
        <color rgb="FFD9D9D9"/>
      </right>
      <top/>
      <bottom/>
      <diagonal/>
    </border>
    <border>
      <left/>
      <right style="thin">
        <color rgb="FFD9D9D9"/>
      </right>
      <top/>
      <bottom style="thin">
        <color rgb="FFD9D9D9"/>
      </bottom>
      <diagonal/>
    </border>
    <border>
      <left/>
      <right/>
      <top style="thin">
        <color rgb="FFD9D9D9"/>
      </top>
      <bottom/>
      <diagonal/>
    </border>
    <border>
      <left style="thin">
        <color indexed="64"/>
      </left>
      <right style="thin">
        <color indexed="64"/>
      </right>
      <top style="thin">
        <color indexed="64"/>
      </top>
      <bottom/>
      <diagonal/>
    </border>
    <border>
      <left style="thin">
        <color rgb="FFDEDAC4"/>
      </left>
      <right style="thin">
        <color rgb="FFDEDAC4"/>
      </right>
      <top style="thin">
        <color rgb="FFDEDAC4"/>
      </top>
      <bottom style="thin">
        <color rgb="FFDEDAC4"/>
      </bottom>
      <diagonal/>
    </border>
    <border>
      <left style="thin">
        <color rgb="FFD9D9D9"/>
      </left>
      <right style="thin">
        <color rgb="FFD9D9D9"/>
      </right>
      <top/>
      <bottom style="thin">
        <color rgb="FFD9D9D9"/>
      </bottom>
      <diagonal/>
    </border>
  </borders>
  <cellStyleXfs count="2">
    <xf numFmtId="0" fontId="0" fillId="0" borderId="0"/>
    <xf numFmtId="43" fontId="2" fillId="0" borderId="0" applyFont="0" applyFill="0" applyBorder="0" applyAlignment="0" applyProtection="0"/>
  </cellStyleXfs>
  <cellXfs count="123">
    <xf numFmtId="0" fontId="0" fillId="0" borderId="0" xfId="0"/>
    <xf numFmtId="0" fontId="1" fillId="0" borderId="0" xfId="0" applyFont="1"/>
    <xf numFmtId="0" fontId="1" fillId="0" borderId="0" xfId="0" applyFont="1" applyAlignment="1">
      <alignment vertical="center"/>
    </xf>
    <xf numFmtId="0" fontId="1" fillId="0" borderId="0" xfId="0" applyFont="1" applyFill="1" applyAlignment="1">
      <alignment vertical="center"/>
    </xf>
    <xf numFmtId="0" fontId="1" fillId="0" borderId="0" xfId="0" applyFont="1" applyAlignment="1">
      <alignment horizontal="left"/>
    </xf>
    <xf numFmtId="0" fontId="1" fillId="0" borderId="0" xfId="0" applyFont="1" applyAlignment="1">
      <alignment horizontal="center"/>
    </xf>
    <xf numFmtId="0" fontId="1" fillId="0" borderId="1" xfId="0" applyFont="1" applyBorder="1" applyAlignment="1">
      <alignment horizontal="center" vertical="center"/>
    </xf>
    <xf numFmtId="0" fontId="1" fillId="0" borderId="1" xfId="0" applyFont="1" applyBorder="1" applyAlignment="1">
      <alignment vertical="center"/>
    </xf>
    <xf numFmtId="3" fontId="1" fillId="0" borderId="1" xfId="0" applyNumberFormat="1" applyFont="1" applyBorder="1" applyAlignment="1">
      <alignment horizontal="center" vertical="center"/>
    </xf>
    <xf numFmtId="2" fontId="1" fillId="0" borderId="0" xfId="0" applyNumberFormat="1" applyFont="1"/>
    <xf numFmtId="0" fontId="1" fillId="0" borderId="2" xfId="0" applyFont="1" applyBorder="1" applyAlignment="1">
      <alignment horizontal="left" vertical="center"/>
    </xf>
    <xf numFmtId="4" fontId="1" fillId="0" borderId="2" xfId="1" applyNumberFormat="1" applyFont="1" applyBorder="1" applyAlignment="1">
      <alignment horizontal="center" vertical="center"/>
    </xf>
    <xf numFmtId="0" fontId="1" fillId="3" borderId="5" xfId="0" applyFont="1" applyFill="1" applyBorder="1" applyAlignment="1">
      <alignment horizontal="center" vertical="center" wrapText="1"/>
    </xf>
    <xf numFmtId="165" fontId="1" fillId="0" borderId="1" xfId="0" applyNumberFormat="1" applyFont="1" applyBorder="1" applyAlignment="1">
      <alignment horizontal="center" vertical="center"/>
    </xf>
    <xf numFmtId="3" fontId="1" fillId="0" borderId="0" xfId="0" applyNumberFormat="1" applyFont="1" applyAlignment="1">
      <alignment horizontal="center" vertical="center"/>
    </xf>
    <xf numFmtId="0" fontId="1" fillId="0" borderId="0" xfId="0" applyFont="1" applyFill="1" applyAlignment="1">
      <alignment horizontal="center" vertical="center"/>
    </xf>
    <xf numFmtId="0" fontId="3" fillId="0" borderId="0" xfId="0" applyFont="1"/>
    <xf numFmtId="3" fontId="3" fillId="0" borderId="1" xfId="0" applyNumberFormat="1" applyFont="1" applyBorder="1" applyAlignment="1">
      <alignment horizontal="center" vertical="center"/>
    </xf>
    <xf numFmtId="0" fontId="3" fillId="0" borderId="0" xfId="0" applyFont="1" applyAlignment="1">
      <alignment horizontal="center" vertical="center"/>
    </xf>
    <xf numFmtId="0" fontId="3" fillId="0" borderId="1" xfId="0" applyFont="1" applyBorder="1" applyAlignment="1">
      <alignment vertical="center"/>
    </xf>
    <xf numFmtId="0" fontId="3" fillId="0" borderId="1" xfId="0" applyFont="1" applyBorder="1" applyAlignment="1">
      <alignment horizontal="center" vertical="center"/>
    </xf>
    <xf numFmtId="0" fontId="1" fillId="0" borderId="0" xfId="0" applyFont="1" applyAlignment="1">
      <alignment vertical="center" wrapText="1"/>
    </xf>
    <xf numFmtId="0" fontId="9" fillId="0" borderId="0" xfId="0" applyFont="1" applyFill="1" applyAlignment="1">
      <alignment vertical="center"/>
    </xf>
    <xf numFmtId="0" fontId="3" fillId="0" borderId="0" xfId="0" applyFont="1" applyAlignment="1">
      <alignment vertical="center"/>
    </xf>
    <xf numFmtId="0" fontId="10" fillId="0" borderId="0" xfId="0" applyFont="1" applyAlignment="1">
      <alignment vertical="center"/>
    </xf>
    <xf numFmtId="166" fontId="1" fillId="0" borderId="0" xfId="0" applyNumberFormat="1" applyFont="1" applyAlignment="1">
      <alignment horizontal="center" vertical="center"/>
    </xf>
    <xf numFmtId="2" fontId="0" fillId="0" borderId="0" xfId="0" applyNumberFormat="1"/>
    <xf numFmtId="4" fontId="1" fillId="0" borderId="0" xfId="0" applyNumberFormat="1" applyFont="1" applyAlignment="1">
      <alignment horizontal="center" vertical="center"/>
    </xf>
    <xf numFmtId="2" fontId="1" fillId="0" borderId="0" xfId="0" applyNumberFormat="1" applyFont="1" applyAlignment="1">
      <alignment horizontal="center" vertical="center"/>
    </xf>
    <xf numFmtId="2" fontId="1" fillId="0" borderId="0" xfId="0" applyNumberFormat="1" applyFont="1" applyFill="1" applyAlignment="1">
      <alignment horizontal="center" vertical="center"/>
    </xf>
    <xf numFmtId="4" fontId="1" fillId="0" borderId="0" xfId="0" applyNumberFormat="1" applyFont="1"/>
    <xf numFmtId="0" fontId="1" fillId="4" borderId="11" xfId="0" applyFont="1" applyFill="1" applyBorder="1"/>
    <xf numFmtId="0" fontId="1" fillId="4" borderId="12" xfId="0" applyFont="1" applyFill="1" applyBorder="1"/>
    <xf numFmtId="0" fontId="1" fillId="4" borderId="3" xfId="0" applyFont="1" applyFill="1" applyBorder="1"/>
    <xf numFmtId="0" fontId="1" fillId="4" borderId="13" xfId="0" applyFont="1" applyFill="1" applyBorder="1"/>
    <xf numFmtId="1" fontId="1" fillId="0" borderId="0" xfId="0" applyNumberFormat="1" applyFont="1"/>
    <xf numFmtId="0" fontId="1" fillId="0" borderId="0" xfId="0" applyFont="1" applyFill="1"/>
    <xf numFmtId="2" fontId="1" fillId="0" borderId="0" xfId="0" applyNumberFormat="1" applyFont="1" applyFill="1"/>
    <xf numFmtId="168" fontId="1" fillId="0" borderId="0" xfId="0" applyNumberFormat="1" applyFont="1" applyAlignment="1">
      <alignment horizontal="center" vertical="center"/>
    </xf>
    <xf numFmtId="164" fontId="1" fillId="0" borderId="0" xfId="0" applyNumberFormat="1" applyFont="1"/>
    <xf numFmtId="0" fontId="1" fillId="0" borderId="0" xfId="0" applyFont="1" applyAlignment="1">
      <alignment horizontal="center" vertical="center"/>
    </xf>
    <xf numFmtId="3" fontId="1" fillId="0" borderId="0" xfId="0" applyNumberFormat="1" applyFont="1" applyFill="1" applyAlignment="1">
      <alignment horizontal="center" vertical="center"/>
    </xf>
    <xf numFmtId="169" fontId="1" fillId="0" borderId="0" xfId="0" applyNumberFormat="1" applyFont="1"/>
    <xf numFmtId="167" fontId="1" fillId="0" borderId="0" xfId="0" applyNumberFormat="1" applyFont="1" applyFill="1" applyAlignment="1">
      <alignment horizontal="center" vertical="center"/>
    </xf>
    <xf numFmtId="0" fontId="1" fillId="0" borderId="0" xfId="0" applyFont="1" applyAlignment="1"/>
    <xf numFmtId="4" fontId="1" fillId="0" borderId="0" xfId="0" applyNumberFormat="1" applyFont="1" applyFill="1" applyAlignment="1">
      <alignment horizontal="center" vertical="center"/>
    </xf>
    <xf numFmtId="0" fontId="14" fillId="0" borderId="0" xfId="0" applyFont="1" applyAlignment="1">
      <alignment vertical="center"/>
    </xf>
    <xf numFmtId="165" fontId="1" fillId="0" borderId="0" xfId="0" applyNumberFormat="1" applyFont="1" applyFill="1" applyAlignment="1">
      <alignment horizontal="center" vertical="center"/>
    </xf>
    <xf numFmtId="0" fontId="6" fillId="2" borderId="1" xfId="0" applyFont="1" applyFill="1" applyBorder="1" applyAlignment="1">
      <alignment horizontal="center" vertical="center"/>
    </xf>
    <xf numFmtId="171" fontId="1" fillId="0" borderId="1" xfId="0" applyNumberFormat="1" applyFont="1" applyFill="1" applyBorder="1" applyAlignment="1">
      <alignment horizontal="center" vertical="center"/>
    </xf>
    <xf numFmtId="171" fontId="1" fillId="3" borderId="1" xfId="0" applyNumberFormat="1" applyFont="1" applyFill="1" applyBorder="1" applyAlignment="1">
      <alignment horizontal="center" vertical="center"/>
    </xf>
    <xf numFmtId="4" fontId="1" fillId="3" borderId="1" xfId="0" applyNumberFormat="1" applyFont="1" applyFill="1" applyBorder="1" applyAlignment="1">
      <alignment horizontal="center" vertical="center"/>
    </xf>
    <xf numFmtId="0" fontId="1" fillId="3" borderId="1" xfId="0" applyFont="1" applyFill="1" applyBorder="1" applyAlignment="1">
      <alignment horizontal="center" vertical="center" wrapText="1"/>
    </xf>
    <xf numFmtId="0" fontId="1" fillId="3" borderId="11" xfId="0" applyFont="1" applyFill="1" applyBorder="1" applyAlignment="1">
      <alignment horizontal="center" vertical="center" wrapText="1"/>
    </xf>
    <xf numFmtId="0" fontId="1" fillId="0" borderId="0" xfId="0" applyFont="1" applyBorder="1" applyAlignment="1">
      <alignment horizontal="center" vertical="center"/>
    </xf>
    <xf numFmtId="0" fontId="1" fillId="0" borderId="2" xfId="0" applyFont="1" applyBorder="1" applyAlignment="1">
      <alignment horizontal="center" vertical="center"/>
    </xf>
    <xf numFmtId="0" fontId="1" fillId="0" borderId="0" xfId="0" applyFont="1" applyAlignment="1">
      <alignment horizontal="center" vertical="center"/>
    </xf>
    <xf numFmtId="0" fontId="0" fillId="0" borderId="0" xfId="0" applyAlignment="1">
      <alignment vertical="center"/>
    </xf>
    <xf numFmtId="0" fontId="1" fillId="0" borderId="0" xfId="0" applyFont="1" applyAlignment="1">
      <alignment horizontal="left" vertical="center"/>
    </xf>
    <xf numFmtId="3" fontId="1" fillId="0" borderId="2" xfId="1" applyNumberFormat="1" applyFont="1" applyBorder="1" applyAlignment="1">
      <alignment horizontal="center" vertical="center"/>
    </xf>
    <xf numFmtId="4" fontId="3" fillId="0" borderId="2" xfId="1" applyNumberFormat="1" applyFont="1" applyBorder="1" applyAlignment="1">
      <alignment horizontal="center" vertical="center"/>
    </xf>
    <xf numFmtId="165" fontId="1" fillId="0" borderId="2" xfId="1" applyNumberFormat="1" applyFont="1" applyBorder="1" applyAlignment="1">
      <alignment horizontal="center" vertical="center"/>
    </xf>
    <xf numFmtId="165" fontId="1" fillId="0" borderId="2" xfId="0" applyNumberFormat="1" applyFont="1" applyBorder="1" applyAlignment="1">
      <alignment horizontal="center" vertical="center"/>
    </xf>
    <xf numFmtId="0" fontId="1" fillId="0" borderId="0" xfId="0" applyFont="1" applyBorder="1" applyAlignment="1">
      <alignment horizontal="left" vertical="center"/>
    </xf>
    <xf numFmtId="165" fontId="1" fillId="0" borderId="0" xfId="0" applyNumberFormat="1" applyFont="1" applyBorder="1" applyAlignment="1">
      <alignment horizontal="center" vertical="center"/>
    </xf>
    <xf numFmtId="1" fontId="9" fillId="0" borderId="14" xfId="0" applyNumberFormat="1" applyFont="1" applyFill="1" applyBorder="1" applyAlignment="1">
      <alignment horizontal="center" vertical="center"/>
    </xf>
    <xf numFmtId="2" fontId="1" fillId="0" borderId="18" xfId="0" applyNumberFormat="1" applyFont="1" applyBorder="1" applyAlignment="1">
      <alignment horizontal="center" vertical="center"/>
    </xf>
    <xf numFmtId="1" fontId="1" fillId="0" borderId="18" xfId="0" applyNumberFormat="1" applyFont="1" applyFill="1" applyBorder="1" applyAlignment="1">
      <alignment horizontal="center" vertical="center"/>
    </xf>
    <xf numFmtId="164" fontId="1" fillId="0" borderId="18" xfId="0" applyNumberFormat="1" applyFont="1" applyBorder="1" applyAlignment="1">
      <alignment horizontal="center" vertical="center"/>
    </xf>
    <xf numFmtId="0" fontId="6" fillId="2" borderId="17" xfId="0" applyNumberFormat="1" applyFont="1" applyFill="1" applyBorder="1" applyAlignment="1" applyProtection="1">
      <alignment horizontal="center" vertical="center" wrapText="1"/>
    </xf>
    <xf numFmtId="0" fontId="6" fillId="2" borderId="17" xfId="0" applyFont="1" applyFill="1" applyBorder="1" applyAlignment="1">
      <alignment horizontal="center" vertical="center"/>
    </xf>
    <xf numFmtId="171" fontId="1" fillId="3" borderId="0" xfId="0" applyNumberFormat="1" applyFont="1" applyFill="1" applyAlignment="1">
      <alignment horizontal="center" vertical="center"/>
    </xf>
    <xf numFmtId="172" fontId="1" fillId="0" borderId="18" xfId="0" applyNumberFormat="1" applyFont="1" applyBorder="1" applyAlignment="1">
      <alignment horizontal="center" vertical="center"/>
    </xf>
    <xf numFmtId="172" fontId="1" fillId="0" borderId="0" xfId="0" applyNumberFormat="1" applyFont="1" applyAlignment="1">
      <alignment horizontal="center" vertical="center"/>
    </xf>
    <xf numFmtId="172" fontId="1" fillId="0" borderId="0" xfId="0" applyNumberFormat="1" applyFont="1" applyFill="1" applyAlignment="1">
      <alignment horizontal="center" vertical="center"/>
    </xf>
    <xf numFmtId="170" fontId="9" fillId="0" borderId="14" xfId="0" applyNumberFormat="1" applyFont="1" applyFill="1" applyBorder="1" applyAlignment="1">
      <alignment horizontal="center" vertical="center"/>
    </xf>
    <xf numFmtId="171" fontId="1" fillId="0" borderId="4" xfId="0" applyNumberFormat="1" applyFont="1" applyFill="1" applyBorder="1" applyAlignment="1">
      <alignment horizontal="center" vertical="center"/>
    </xf>
    <xf numFmtId="0" fontId="1" fillId="0" borderId="17" xfId="0" applyFont="1" applyBorder="1" applyAlignment="1">
      <alignment horizontal="left" vertical="center"/>
    </xf>
    <xf numFmtId="0" fontId="11" fillId="4" borderId="11" xfId="0" applyFont="1" applyFill="1" applyBorder="1" applyAlignment="1">
      <alignment horizontal="center" vertical="center"/>
    </xf>
    <xf numFmtId="0" fontId="11" fillId="4" borderId="3" xfId="0" applyFont="1" applyFill="1" applyBorder="1" applyAlignment="1">
      <alignment horizontal="center" vertical="center"/>
    </xf>
    <xf numFmtId="0" fontId="11" fillId="4" borderId="9" xfId="0" applyFont="1" applyFill="1" applyBorder="1" applyAlignment="1">
      <alignment horizontal="center" vertical="center"/>
    </xf>
    <xf numFmtId="0" fontId="1" fillId="4" borderId="11" xfId="0" applyFont="1" applyFill="1" applyBorder="1" applyAlignment="1">
      <alignment horizontal="left" vertical="center" wrapText="1"/>
    </xf>
    <xf numFmtId="0" fontId="1" fillId="4" borderId="12" xfId="0" applyFont="1" applyFill="1" applyBorder="1" applyAlignment="1">
      <alignment horizontal="left" vertical="center" wrapText="1"/>
    </xf>
    <xf numFmtId="0" fontId="1" fillId="4" borderId="3" xfId="0" applyFont="1" applyFill="1" applyBorder="1" applyAlignment="1">
      <alignment horizontal="left" vertical="center" wrapText="1"/>
    </xf>
    <xf numFmtId="0" fontId="1" fillId="4" borderId="13" xfId="0" applyFont="1" applyFill="1" applyBorder="1" applyAlignment="1">
      <alignment horizontal="left" vertical="center" wrapText="1"/>
    </xf>
    <xf numFmtId="0" fontId="1" fillId="4" borderId="9" xfId="0" applyFont="1" applyFill="1" applyBorder="1" applyAlignment="1">
      <alignment horizontal="left" vertical="center" wrapText="1"/>
    </xf>
    <xf numFmtId="0" fontId="1" fillId="4" borderId="14" xfId="0" applyFont="1" applyFill="1" applyBorder="1" applyAlignment="1">
      <alignment horizontal="left" vertical="center" wrapText="1"/>
    </xf>
    <xf numFmtId="0" fontId="1" fillId="3" borderId="1" xfId="0" applyFont="1" applyFill="1" applyBorder="1" applyAlignment="1">
      <alignment horizontal="center" vertical="center" wrapText="1"/>
    </xf>
    <xf numFmtId="0" fontId="1" fillId="3" borderId="1" xfId="0" applyFont="1" applyFill="1" applyBorder="1" applyAlignment="1">
      <alignment horizontal="center" vertical="center"/>
    </xf>
    <xf numFmtId="0" fontId="1" fillId="0" borderId="0" xfId="0" applyFont="1" applyAlignment="1">
      <alignment horizontal="left" vertical="center" wrapText="1"/>
    </xf>
    <xf numFmtId="0" fontId="1" fillId="3" borderId="11" xfId="0" applyFont="1" applyFill="1" applyBorder="1" applyAlignment="1">
      <alignment horizontal="center" vertical="center" wrapText="1"/>
    </xf>
    <xf numFmtId="0" fontId="1" fillId="3" borderId="15" xfId="0" applyFont="1" applyFill="1" applyBorder="1" applyAlignment="1">
      <alignment horizontal="center" vertical="center" wrapText="1"/>
    </xf>
    <xf numFmtId="0" fontId="1" fillId="3" borderId="12" xfId="0" applyFont="1" applyFill="1" applyBorder="1" applyAlignment="1">
      <alignment horizontal="center" vertical="center" wrapText="1"/>
    </xf>
    <xf numFmtId="0" fontId="1" fillId="0" borderId="2" xfId="0" applyFont="1" applyBorder="1" applyAlignment="1">
      <alignment horizontal="center" vertical="center"/>
    </xf>
    <xf numFmtId="0" fontId="1" fillId="0" borderId="2" xfId="0" applyFont="1" applyBorder="1" applyAlignment="1">
      <alignment horizontal="left" vertical="center"/>
    </xf>
    <xf numFmtId="0" fontId="1" fillId="0" borderId="0" xfId="0" applyFont="1" applyBorder="1" applyAlignment="1">
      <alignment horizontal="center" vertical="center"/>
    </xf>
    <xf numFmtId="0" fontId="1" fillId="0" borderId="16" xfId="0" applyFont="1" applyBorder="1" applyAlignment="1">
      <alignment horizontal="center" vertical="center"/>
    </xf>
    <xf numFmtId="0" fontId="1" fillId="0" borderId="8" xfId="0" applyFont="1" applyBorder="1" applyAlignment="1">
      <alignment horizontal="center" vertical="center"/>
    </xf>
    <xf numFmtId="4" fontId="1" fillId="0" borderId="16" xfId="1" applyNumberFormat="1" applyFont="1" applyBorder="1" applyAlignment="1">
      <alignment horizontal="center" vertical="center"/>
    </xf>
    <xf numFmtId="4" fontId="1" fillId="0" borderId="8" xfId="1" applyNumberFormat="1" applyFont="1" applyBorder="1" applyAlignment="1">
      <alignment horizontal="center" vertical="center"/>
    </xf>
    <xf numFmtId="0" fontId="1" fillId="3" borderId="0" xfId="0" applyFont="1" applyFill="1" applyAlignment="1">
      <alignment horizontal="center" vertical="center"/>
    </xf>
    <xf numFmtId="0" fontId="6" fillId="2" borderId="17" xfId="0" applyNumberFormat="1" applyFont="1" applyFill="1" applyBorder="1" applyAlignment="1" applyProtection="1">
      <alignment horizontal="center" vertical="center" wrapText="1"/>
    </xf>
    <xf numFmtId="0" fontId="6" fillId="2" borderId="17" xfId="0" applyFont="1" applyFill="1" applyBorder="1" applyAlignment="1">
      <alignment horizontal="center" vertical="center"/>
    </xf>
    <xf numFmtId="0" fontId="6" fillId="2" borderId="12" xfId="0" applyNumberFormat="1" applyFont="1" applyFill="1" applyBorder="1" applyAlignment="1" applyProtection="1">
      <alignment horizontal="center" vertical="center" wrapText="1"/>
    </xf>
    <xf numFmtId="0" fontId="6" fillId="2" borderId="13" xfId="0" applyNumberFormat="1" applyFont="1" applyFill="1" applyBorder="1" applyAlignment="1" applyProtection="1">
      <alignment horizontal="center" vertical="center" wrapText="1"/>
    </xf>
    <xf numFmtId="0" fontId="6" fillId="2" borderId="1" xfId="0" applyFont="1" applyFill="1" applyBorder="1" applyAlignment="1">
      <alignment horizontal="center" vertical="center"/>
    </xf>
    <xf numFmtId="0" fontId="1" fillId="4" borderId="6" xfId="0" applyFont="1" applyFill="1" applyBorder="1" applyAlignment="1">
      <alignment horizontal="center" vertical="center"/>
    </xf>
    <xf numFmtId="0" fontId="1" fillId="4" borderId="7" xfId="0" applyFont="1" applyFill="1" applyBorder="1" applyAlignment="1">
      <alignment horizontal="center" vertical="center"/>
    </xf>
    <xf numFmtId="0" fontId="1" fillId="4" borderId="4" xfId="0" applyFont="1" applyFill="1" applyBorder="1" applyAlignment="1">
      <alignment horizontal="center" vertical="center"/>
    </xf>
    <xf numFmtId="0" fontId="1" fillId="0" borderId="0" xfId="0" applyFont="1" applyAlignment="1">
      <alignment horizontal="center" vertical="center"/>
    </xf>
    <xf numFmtId="0" fontId="1" fillId="4" borderId="11" xfId="0" applyFont="1" applyFill="1" applyBorder="1" applyAlignment="1">
      <alignment horizontal="center"/>
    </xf>
    <xf numFmtId="0" fontId="1" fillId="4" borderId="15" xfId="0" applyFont="1" applyFill="1" applyBorder="1" applyAlignment="1">
      <alignment horizontal="center"/>
    </xf>
    <xf numFmtId="0" fontId="1" fillId="4" borderId="12" xfId="0" applyFont="1" applyFill="1" applyBorder="1" applyAlignment="1">
      <alignment horizontal="center"/>
    </xf>
    <xf numFmtId="0" fontId="1" fillId="4" borderId="3" xfId="0" applyFont="1" applyFill="1" applyBorder="1" applyAlignment="1">
      <alignment horizontal="center"/>
    </xf>
    <xf numFmtId="0" fontId="1" fillId="4" borderId="0" xfId="0" applyFont="1" applyFill="1" applyBorder="1" applyAlignment="1">
      <alignment horizontal="center"/>
    </xf>
    <xf numFmtId="0" fontId="1" fillId="4" borderId="13" xfId="0" applyFont="1" applyFill="1" applyBorder="1" applyAlignment="1">
      <alignment horizontal="center"/>
    </xf>
    <xf numFmtId="0" fontId="1" fillId="4" borderId="9" xfId="0" applyFont="1" applyFill="1" applyBorder="1" applyAlignment="1">
      <alignment horizontal="center"/>
    </xf>
    <xf numFmtId="0" fontId="1" fillId="4" borderId="10" xfId="0" applyFont="1" applyFill="1" applyBorder="1" applyAlignment="1">
      <alignment horizontal="center"/>
    </xf>
    <xf numFmtId="0" fontId="1" fillId="4" borderId="14" xfId="0" applyFont="1" applyFill="1" applyBorder="1" applyAlignment="1">
      <alignment horizontal="center"/>
    </xf>
    <xf numFmtId="0" fontId="1" fillId="4" borderId="15" xfId="0" applyFont="1" applyFill="1" applyBorder="1" applyAlignment="1">
      <alignment horizontal="left" vertical="center" wrapText="1"/>
    </xf>
    <xf numFmtId="0" fontId="1" fillId="4" borderId="0" xfId="0" applyFont="1" applyFill="1" applyBorder="1" applyAlignment="1">
      <alignment horizontal="left" vertical="center" wrapText="1"/>
    </xf>
    <xf numFmtId="0" fontId="1" fillId="4" borderId="10" xfId="0" applyFont="1" applyFill="1" applyBorder="1" applyAlignment="1">
      <alignment horizontal="left" vertical="center" wrapText="1"/>
    </xf>
    <xf numFmtId="0" fontId="1" fillId="0" borderId="0" xfId="0" applyFont="1" applyAlignment="1">
      <alignment horizontal="center" vertical="center" wrapText="1"/>
    </xf>
  </cellXfs>
  <cellStyles count="2">
    <cellStyle name="Normal" xfId="0" builtinId="0"/>
    <cellStyle name="Vírgula" xfId="1" builtinId="3"/>
  </cellStyles>
  <dxfs count="0"/>
  <tableStyles count="0" defaultTableStyle="TableStyleMedium2" defaultPivotStyle="PivotStyleLight16"/>
  <colors>
    <mruColors>
      <color rgb="FFDCE6F1"/>
      <color rgb="FFD9D9D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oneCellAnchor>
    <xdr:from>
      <xdr:col>1</xdr:col>
      <xdr:colOff>190500</xdr:colOff>
      <xdr:row>19</xdr:row>
      <xdr:rowOff>138112</xdr:rowOff>
    </xdr:from>
    <xdr:ext cx="1609725" cy="316946"/>
    <mc:AlternateContent xmlns:mc="http://schemas.openxmlformats.org/markup-compatibility/2006" xmlns:a14="http://schemas.microsoft.com/office/drawing/2010/main">
      <mc:Choice Requires="a14">
        <xdr:sp macro="" textlink="">
          <xdr:nvSpPr>
            <xdr:cNvPr id="2" name="CaixaDeTexto 1"/>
            <xdr:cNvSpPr txBox="1"/>
          </xdr:nvSpPr>
          <xdr:spPr>
            <a:xfrm>
              <a:off x="2667000" y="23588662"/>
              <a:ext cx="1609725" cy="3169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r>
                      <a:rPr lang="pt-BR" sz="1100" b="0" i="1">
                        <a:latin typeface="Cambria Math" panose="02040503050406030204" pitchFamily="18" charset="0"/>
                      </a:rPr>
                      <m:t>𝐸</m:t>
                    </m:r>
                    <m:r>
                      <a:rPr lang="pt-BR" sz="1100" b="0" i="1">
                        <a:latin typeface="Cambria Math" panose="02040503050406030204" pitchFamily="18" charset="0"/>
                      </a:rPr>
                      <m:t>=</m:t>
                    </m:r>
                    <m:r>
                      <a:rPr lang="pt-BR" sz="1100" b="0" i="1">
                        <a:latin typeface="Cambria Math" panose="02040503050406030204" pitchFamily="18" charset="0"/>
                      </a:rPr>
                      <m:t>𝐴</m:t>
                    </m:r>
                    <m:r>
                      <a:rPr lang="pt-BR" sz="1100" b="0" i="1">
                        <a:latin typeface="Cambria Math" panose="02040503050406030204" pitchFamily="18" charset="0"/>
                      </a:rPr>
                      <m:t> </m:t>
                    </m:r>
                    <m:r>
                      <a:rPr lang="pt-BR" sz="1100" b="0" i="1">
                        <a:latin typeface="Cambria Math" panose="02040503050406030204" pitchFamily="18" charset="0"/>
                      </a:rPr>
                      <m:t>𝑥</m:t>
                    </m:r>
                    <m:r>
                      <a:rPr lang="pt-BR" sz="1100" b="0" i="1">
                        <a:latin typeface="Cambria Math" panose="02040503050406030204" pitchFamily="18" charset="0"/>
                      </a:rPr>
                      <m:t> </m:t>
                    </m:r>
                    <m:r>
                      <a:rPr lang="pt-BR" sz="1100" b="0" i="1">
                        <a:latin typeface="Cambria Math" panose="02040503050406030204" pitchFamily="18" charset="0"/>
                      </a:rPr>
                      <m:t>𝐸𝐹</m:t>
                    </m:r>
                    <m:r>
                      <a:rPr lang="pt-BR" sz="1100" b="0" i="1">
                        <a:latin typeface="Cambria Math" panose="02040503050406030204" pitchFamily="18" charset="0"/>
                      </a:rPr>
                      <m:t> </m:t>
                    </m:r>
                    <m:r>
                      <a:rPr lang="pt-BR" sz="1100" b="0" i="1">
                        <a:latin typeface="Cambria Math" panose="02040503050406030204" pitchFamily="18" charset="0"/>
                      </a:rPr>
                      <m:t>𝑥</m:t>
                    </m:r>
                    <m:r>
                      <a:rPr lang="pt-BR" sz="1100" b="0" i="1">
                        <a:latin typeface="Cambria Math" panose="02040503050406030204" pitchFamily="18" charset="0"/>
                      </a:rPr>
                      <m:t> (1−</m:t>
                    </m:r>
                    <m:f>
                      <m:fPr>
                        <m:ctrlPr>
                          <a:rPr lang="pt-BR" sz="1100" b="0" i="1">
                            <a:latin typeface="Cambria Math" panose="02040503050406030204" pitchFamily="18" charset="0"/>
                          </a:rPr>
                        </m:ctrlPr>
                      </m:fPr>
                      <m:num>
                        <m:r>
                          <a:rPr lang="pt-BR" sz="1100" b="0" i="1">
                            <a:latin typeface="Cambria Math" panose="02040503050406030204" pitchFamily="18" charset="0"/>
                          </a:rPr>
                          <m:t>𝐸𝑅</m:t>
                        </m:r>
                      </m:num>
                      <m:den>
                        <m:r>
                          <a:rPr lang="pt-BR" sz="1100" b="0" i="1">
                            <a:latin typeface="Cambria Math" panose="02040503050406030204" pitchFamily="18" charset="0"/>
                          </a:rPr>
                          <m:t>100</m:t>
                        </m:r>
                      </m:den>
                    </m:f>
                    <m:r>
                      <a:rPr lang="pt-BR" sz="1100" b="0" i="1">
                        <a:latin typeface="Cambria Math" panose="02040503050406030204" pitchFamily="18" charset="0"/>
                      </a:rPr>
                      <m:t>)</m:t>
                    </m:r>
                  </m:oMath>
                </m:oMathPara>
              </a14:m>
              <a:endParaRPr lang="pt-BR" sz="1100"/>
            </a:p>
          </xdr:txBody>
        </xdr:sp>
      </mc:Choice>
      <mc:Fallback xmlns="">
        <xdr:sp macro="" textlink="">
          <xdr:nvSpPr>
            <xdr:cNvPr id="2" name="CaixaDeTexto 1"/>
            <xdr:cNvSpPr txBox="1"/>
          </xdr:nvSpPr>
          <xdr:spPr>
            <a:xfrm>
              <a:off x="2667000" y="23588662"/>
              <a:ext cx="1609725" cy="3169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r>
                <a:rPr lang="pt-BR" sz="1100" b="0" i="0">
                  <a:latin typeface="Cambria Math" panose="02040503050406030204" pitchFamily="18" charset="0"/>
                </a:rPr>
                <a:t>𝐸=𝐴 𝑥 𝐸𝐹 𝑥 (1−𝐸𝑅/100)</a:t>
              </a:r>
              <a:endParaRPr lang="pt-BR" sz="1100"/>
            </a:p>
          </xdr:txBody>
        </xdr:sp>
      </mc:Fallback>
    </mc:AlternateContent>
    <xdr:clientData/>
  </xdr:oneCellAnchor>
</xdr:wsDr>
</file>

<file path=xl/drawings/drawing2.xml><?xml version="1.0" encoding="utf-8"?>
<xdr:wsDr xmlns:xdr="http://schemas.openxmlformats.org/drawingml/2006/spreadsheetDrawing" xmlns:a="http://schemas.openxmlformats.org/drawingml/2006/main">
  <xdr:oneCellAnchor>
    <xdr:from>
      <xdr:col>1</xdr:col>
      <xdr:colOff>438150</xdr:colOff>
      <xdr:row>1</xdr:row>
      <xdr:rowOff>119062</xdr:rowOff>
    </xdr:from>
    <xdr:ext cx="2695575" cy="380361"/>
    <mc:AlternateContent xmlns:mc="http://schemas.openxmlformats.org/markup-compatibility/2006" xmlns:a14="http://schemas.microsoft.com/office/drawing/2010/main">
      <mc:Choice Requires="a14">
        <xdr:sp macro="" textlink="">
          <xdr:nvSpPr>
            <xdr:cNvPr id="2" name="CaixaDeTexto 1"/>
            <xdr:cNvSpPr txBox="1"/>
          </xdr:nvSpPr>
          <xdr:spPr>
            <a:xfrm>
              <a:off x="1819275" y="309562"/>
              <a:ext cx="2695575" cy="38036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f>
                      <m:fPr>
                        <m:ctrlPr>
                          <a:rPr lang="pt-BR" sz="1100" b="0" i="1">
                            <a:latin typeface="Cambria Math" panose="02040503050406030204" pitchFamily="18" charset="0"/>
                          </a:rPr>
                        </m:ctrlPr>
                      </m:fPr>
                      <m:num>
                        <m:r>
                          <a:rPr lang="pt-BR" sz="1100" b="0" i="1">
                            <a:latin typeface="Cambria Math" panose="02040503050406030204" pitchFamily="18" charset="0"/>
                          </a:rPr>
                          <m:t>𝑚𝑔</m:t>
                        </m:r>
                      </m:num>
                      <m:den>
                        <m:sSup>
                          <m:sSupPr>
                            <m:ctrlPr>
                              <a:rPr lang="pt-BR" sz="1100" b="0" i="1">
                                <a:latin typeface="Cambria Math" panose="02040503050406030204" pitchFamily="18" charset="0"/>
                              </a:rPr>
                            </m:ctrlPr>
                          </m:sSupPr>
                          <m:e>
                            <m:r>
                              <a:rPr lang="pt-BR" sz="1100" b="0" i="1">
                                <a:latin typeface="Cambria Math" panose="02040503050406030204" pitchFamily="18" charset="0"/>
                              </a:rPr>
                              <m:t>𝑚</m:t>
                            </m:r>
                          </m:e>
                          <m:sup>
                            <m:r>
                              <a:rPr lang="pt-BR" sz="1100" b="0" i="1">
                                <a:latin typeface="Cambria Math" panose="02040503050406030204" pitchFamily="18" charset="0"/>
                              </a:rPr>
                              <m:t>3</m:t>
                            </m:r>
                          </m:sup>
                        </m:sSup>
                      </m:den>
                    </m:f>
                    <m:r>
                      <a:rPr lang="pt-BR" sz="1100" b="0" i="1">
                        <a:latin typeface="Cambria Math" panose="02040503050406030204" pitchFamily="18" charset="0"/>
                      </a:rPr>
                      <m:t>=</m:t>
                    </m:r>
                    <m:r>
                      <a:rPr lang="pt-BR" sz="1100" b="0" i="1">
                        <a:latin typeface="Cambria Math" panose="02040503050406030204" pitchFamily="18" charset="0"/>
                      </a:rPr>
                      <m:t>𝑝𝑝𝑚</m:t>
                    </m:r>
                    <m:r>
                      <a:rPr lang="pt-BR" sz="1100" b="0" i="1">
                        <a:latin typeface="Cambria Math" panose="02040503050406030204" pitchFamily="18" charset="0"/>
                      </a:rPr>
                      <m:t> . 0,04087 . </m:t>
                    </m:r>
                    <m:r>
                      <a:rPr lang="pt-BR" sz="1100" b="0" i="1">
                        <a:latin typeface="Cambria Math" panose="02040503050406030204" pitchFamily="18" charset="0"/>
                      </a:rPr>
                      <m:t>𝑀𝑊</m:t>
                    </m:r>
                    <m:r>
                      <a:rPr lang="pt-BR" sz="1100" b="0" i="1">
                        <a:latin typeface="Cambria Math" panose="02040503050406030204" pitchFamily="18" charset="0"/>
                      </a:rPr>
                      <m:t> . </m:t>
                    </m:r>
                    <m:d>
                      <m:dPr>
                        <m:begChr m:val="["/>
                        <m:endChr m:val="]"/>
                        <m:ctrlPr>
                          <a:rPr lang="pt-BR" sz="1100" b="0" i="1">
                            <a:latin typeface="Cambria Math" panose="02040503050406030204" pitchFamily="18" charset="0"/>
                          </a:rPr>
                        </m:ctrlPr>
                      </m:dPr>
                      <m:e>
                        <m:d>
                          <m:dPr>
                            <m:ctrlPr>
                              <a:rPr lang="pt-BR" sz="1100" b="0" i="1">
                                <a:latin typeface="Cambria Math" panose="02040503050406030204" pitchFamily="18" charset="0"/>
                              </a:rPr>
                            </m:ctrlPr>
                          </m:dPr>
                          <m:e>
                            <m:f>
                              <m:fPr>
                                <m:ctrlPr>
                                  <a:rPr lang="pt-BR" sz="1100" b="0" i="1">
                                    <a:latin typeface="Cambria Math" panose="02040503050406030204" pitchFamily="18" charset="0"/>
                                  </a:rPr>
                                </m:ctrlPr>
                              </m:fPr>
                              <m:num>
                                <m:r>
                                  <a:rPr lang="pt-BR" sz="1100" b="0" i="1">
                                    <a:latin typeface="Cambria Math" panose="02040503050406030204" pitchFamily="18" charset="0"/>
                                  </a:rPr>
                                  <m:t>𝑃</m:t>
                                </m:r>
                              </m:num>
                              <m:den>
                                <m:sSub>
                                  <m:sSubPr>
                                    <m:ctrlPr>
                                      <a:rPr lang="pt-BR" sz="1100" b="0" i="1">
                                        <a:latin typeface="Cambria Math" panose="02040503050406030204" pitchFamily="18" charset="0"/>
                                      </a:rPr>
                                    </m:ctrlPr>
                                  </m:sSubPr>
                                  <m:e>
                                    <m:r>
                                      <a:rPr lang="pt-BR" sz="1100" b="0" i="1">
                                        <a:latin typeface="Cambria Math" panose="02040503050406030204" pitchFamily="18" charset="0"/>
                                      </a:rPr>
                                      <m:t>𝑃</m:t>
                                    </m:r>
                                  </m:e>
                                  <m:sub>
                                    <m:r>
                                      <a:rPr lang="pt-BR" sz="1100" b="0" i="1">
                                        <a:latin typeface="Cambria Math" panose="02040503050406030204" pitchFamily="18" charset="0"/>
                                      </a:rPr>
                                      <m:t>0</m:t>
                                    </m:r>
                                  </m:sub>
                                </m:sSub>
                              </m:den>
                            </m:f>
                          </m:e>
                        </m:d>
                        <m:r>
                          <a:rPr lang="pt-BR" sz="1100" b="0" i="1">
                            <a:latin typeface="Cambria Math" panose="02040503050406030204" pitchFamily="18" charset="0"/>
                          </a:rPr>
                          <m:t>. </m:t>
                        </m:r>
                        <m:d>
                          <m:dPr>
                            <m:ctrlPr>
                              <a:rPr lang="pt-BR" sz="1100" b="0" i="1">
                                <a:solidFill>
                                  <a:schemeClr val="tx1"/>
                                </a:solidFill>
                                <a:effectLst/>
                                <a:latin typeface="Cambria Math" panose="02040503050406030204" pitchFamily="18" charset="0"/>
                                <a:ea typeface="+mn-ea"/>
                                <a:cs typeface="+mn-cs"/>
                              </a:rPr>
                            </m:ctrlPr>
                          </m:dPr>
                          <m:e>
                            <m:f>
                              <m:fPr>
                                <m:ctrlPr>
                                  <a:rPr lang="pt-BR" sz="1100" b="0" i="1">
                                    <a:solidFill>
                                      <a:schemeClr val="tx1"/>
                                    </a:solidFill>
                                    <a:effectLst/>
                                    <a:latin typeface="Cambria Math" panose="02040503050406030204" pitchFamily="18" charset="0"/>
                                    <a:ea typeface="+mn-ea"/>
                                    <a:cs typeface="+mn-cs"/>
                                  </a:rPr>
                                </m:ctrlPr>
                              </m:fPr>
                              <m:num>
                                <m:sSub>
                                  <m:sSubPr>
                                    <m:ctrlPr>
                                      <a:rPr lang="pt-BR" sz="1100" b="0" i="1">
                                        <a:solidFill>
                                          <a:schemeClr val="tx1"/>
                                        </a:solidFill>
                                        <a:effectLst/>
                                        <a:latin typeface="Cambria Math" panose="02040503050406030204" pitchFamily="18" charset="0"/>
                                        <a:ea typeface="+mn-ea"/>
                                        <a:cs typeface="+mn-cs"/>
                                      </a:rPr>
                                    </m:ctrlPr>
                                  </m:sSubPr>
                                  <m:e>
                                    <m:r>
                                      <a:rPr lang="pt-BR" sz="1100" b="0" i="1">
                                        <a:solidFill>
                                          <a:schemeClr val="tx1"/>
                                        </a:solidFill>
                                        <a:effectLst/>
                                        <a:latin typeface="Cambria Math" panose="02040503050406030204" pitchFamily="18" charset="0"/>
                                        <a:ea typeface="+mn-ea"/>
                                        <a:cs typeface="+mn-cs"/>
                                      </a:rPr>
                                      <m:t>𝑇</m:t>
                                    </m:r>
                                  </m:e>
                                  <m:sub>
                                    <m:r>
                                      <a:rPr lang="pt-BR" sz="1100" b="0" i="1">
                                        <a:solidFill>
                                          <a:schemeClr val="tx1"/>
                                        </a:solidFill>
                                        <a:effectLst/>
                                        <a:latin typeface="Cambria Math" panose="02040503050406030204" pitchFamily="18" charset="0"/>
                                        <a:ea typeface="+mn-ea"/>
                                        <a:cs typeface="+mn-cs"/>
                                      </a:rPr>
                                      <m:t>0</m:t>
                                    </m:r>
                                  </m:sub>
                                </m:sSub>
                              </m:num>
                              <m:den>
                                <m:r>
                                  <a:rPr lang="pt-BR" sz="1100" b="0" i="1">
                                    <a:solidFill>
                                      <a:schemeClr val="tx1"/>
                                    </a:solidFill>
                                    <a:effectLst/>
                                    <a:latin typeface="Cambria Math" panose="02040503050406030204" pitchFamily="18" charset="0"/>
                                    <a:ea typeface="+mn-ea"/>
                                    <a:cs typeface="+mn-cs"/>
                                  </a:rPr>
                                  <m:t>𝑇</m:t>
                                </m:r>
                              </m:den>
                            </m:f>
                          </m:e>
                        </m:d>
                      </m:e>
                    </m:d>
                  </m:oMath>
                </m:oMathPara>
              </a14:m>
              <a:endParaRPr lang="pt-BR" sz="1100"/>
            </a:p>
          </xdr:txBody>
        </xdr:sp>
      </mc:Choice>
      <mc:Fallback xmlns="">
        <xdr:sp macro="" textlink="">
          <xdr:nvSpPr>
            <xdr:cNvPr id="2" name="CaixaDeTexto 1"/>
            <xdr:cNvSpPr txBox="1"/>
          </xdr:nvSpPr>
          <xdr:spPr>
            <a:xfrm>
              <a:off x="1819275" y="309562"/>
              <a:ext cx="2695575" cy="38036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r>
                <a:rPr lang="pt-BR" sz="1100" b="0" i="0">
                  <a:latin typeface="Cambria Math" panose="02040503050406030204" pitchFamily="18" charset="0"/>
                </a:rPr>
                <a:t>𝑚𝑔/𝑚^3 =𝑝𝑝𝑚 . 0,04087 . 𝑀𝑊 . [(𝑃/𝑃_0 ). </a:t>
              </a:r>
              <a:r>
                <a:rPr lang="pt-BR" sz="1100" b="0" i="0">
                  <a:solidFill>
                    <a:schemeClr val="tx1"/>
                  </a:solidFill>
                  <a:effectLst/>
                  <a:latin typeface="+mn-lt"/>
                  <a:ea typeface="+mn-ea"/>
                  <a:cs typeface="+mn-cs"/>
                </a:rPr>
                <a:t>(</a:t>
              </a:r>
              <a:r>
                <a:rPr lang="pt-BR" sz="1100" b="0" i="0">
                  <a:solidFill>
                    <a:schemeClr val="tx1"/>
                  </a:solidFill>
                  <a:effectLst/>
                  <a:latin typeface="Cambria Math" panose="02040503050406030204" pitchFamily="18" charset="0"/>
                  <a:ea typeface="+mn-ea"/>
                  <a:cs typeface="+mn-cs"/>
                </a:rPr>
                <a:t>𝑇_0</a:t>
              </a:r>
              <a:r>
                <a:rPr lang="pt-BR" sz="1100" b="0" i="0">
                  <a:solidFill>
                    <a:schemeClr val="tx1"/>
                  </a:solidFill>
                  <a:effectLst/>
                  <a:latin typeface="+mn-lt"/>
                  <a:ea typeface="+mn-ea"/>
                  <a:cs typeface="+mn-cs"/>
                </a:rPr>
                <a:t>/</a:t>
              </a:r>
              <a:r>
                <a:rPr lang="pt-BR" sz="1100" b="0" i="0">
                  <a:solidFill>
                    <a:schemeClr val="tx1"/>
                  </a:solidFill>
                  <a:effectLst/>
                  <a:latin typeface="Cambria Math" panose="02040503050406030204" pitchFamily="18" charset="0"/>
                  <a:ea typeface="+mn-ea"/>
                  <a:cs typeface="+mn-cs"/>
                </a:rPr>
                <a:t>𝑇</a:t>
              </a:r>
              <a:r>
                <a:rPr lang="pt-BR" sz="1100" b="0" i="0">
                  <a:solidFill>
                    <a:schemeClr val="tx1"/>
                  </a:solidFill>
                  <a:effectLst/>
                  <a:latin typeface="+mn-lt"/>
                  <a:ea typeface="+mn-ea"/>
                  <a:cs typeface="+mn-cs"/>
                </a:rPr>
                <a:t>)</a:t>
              </a:r>
              <a:r>
                <a:rPr lang="pt-BR" sz="1100" b="0" i="0">
                  <a:solidFill>
                    <a:schemeClr val="tx1"/>
                  </a:solidFill>
                  <a:effectLst/>
                  <a:latin typeface="Cambria Math" panose="02040503050406030204" pitchFamily="18" charset="0"/>
                  <a:ea typeface="+mn-ea"/>
                  <a:cs typeface="+mn-cs"/>
                </a:rPr>
                <a:t>]</a:t>
              </a:r>
              <a:endParaRPr lang="pt-BR" sz="1100"/>
            </a:p>
          </xdr:txBody>
        </xdr:sp>
      </mc:Fallback>
    </mc:AlternateContent>
    <xdr:clientData/>
  </xdr:oneCellAnchor>
</xdr:wsDr>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Escritório">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17"/>
  <sheetViews>
    <sheetView zoomScaleNormal="100" workbookViewId="0">
      <selection activeCell="A15" sqref="A15:D17"/>
    </sheetView>
  </sheetViews>
  <sheetFormatPr defaultRowHeight="15" customHeight="1" x14ac:dyDescent="0.2"/>
  <cols>
    <col min="1" max="1" width="37" style="1" customWidth="1"/>
    <col min="2" max="2" width="17.7109375" style="1" customWidth="1"/>
    <col min="3" max="3" width="16" style="1" customWidth="1"/>
    <col min="4" max="4" width="17" style="1" customWidth="1"/>
    <col min="5" max="5" width="11.85546875" style="1" bestFit="1" customWidth="1"/>
    <col min="6" max="6" width="11.85546875" style="1" customWidth="1"/>
    <col min="7" max="7" width="13.140625" style="1" customWidth="1"/>
    <col min="8" max="8" width="12.28515625" style="1" customWidth="1"/>
    <col min="9" max="9" width="24.28515625" style="1" bestFit="1" customWidth="1"/>
    <col min="10" max="12" width="13.140625" style="1" customWidth="1"/>
    <col min="13" max="13" width="22.42578125" style="1" customWidth="1"/>
    <col min="14" max="16384" width="9.140625" style="1"/>
  </cols>
  <sheetData>
    <row r="1" spans="1:8" ht="15" customHeight="1" x14ac:dyDescent="0.2">
      <c r="A1" s="2" t="s">
        <v>156</v>
      </c>
    </row>
    <row r="2" spans="1:8" ht="25.5" customHeight="1" x14ac:dyDescent="0.25">
      <c r="A2" s="87" t="s">
        <v>33</v>
      </c>
      <c r="B2" s="88"/>
      <c r="C2" s="88"/>
      <c r="D2" s="88"/>
      <c r="E2"/>
      <c r="F2"/>
      <c r="G2"/>
    </row>
    <row r="3" spans="1:8" ht="25.5" customHeight="1" x14ac:dyDescent="0.25">
      <c r="A3" s="12" t="s">
        <v>22</v>
      </c>
      <c r="B3" s="52" t="s">
        <v>18</v>
      </c>
      <c r="C3" s="52" t="s">
        <v>34</v>
      </c>
      <c r="D3" s="52" t="s">
        <v>8</v>
      </c>
      <c r="E3"/>
      <c r="F3"/>
      <c r="G3"/>
    </row>
    <row r="4" spans="1:8" ht="22.5" customHeight="1" x14ac:dyDescent="0.25">
      <c r="A4" s="7" t="s">
        <v>24</v>
      </c>
      <c r="B4" s="6">
        <v>120</v>
      </c>
      <c r="C4" s="8">
        <f>B4*16</f>
        <v>1920</v>
      </c>
      <c r="D4" s="6" t="s">
        <v>19</v>
      </c>
      <c r="E4"/>
      <c r="F4"/>
      <c r="G4"/>
      <c r="H4" s="5"/>
    </row>
    <row r="5" spans="1:8" ht="15" customHeight="1" x14ac:dyDescent="0.25">
      <c r="A5" s="7" t="s">
        <v>23</v>
      </c>
      <c r="B5" s="6">
        <v>5.0000000000000001E-4</v>
      </c>
      <c r="C5" s="13">
        <f>B5*16</f>
        <v>8.0000000000000002E-3</v>
      </c>
      <c r="D5" s="6" t="s">
        <v>20</v>
      </c>
      <c r="E5"/>
      <c r="F5"/>
      <c r="G5"/>
    </row>
    <row r="6" spans="1:8" ht="15" customHeight="1" x14ac:dyDescent="0.25">
      <c r="A6" s="7" t="s">
        <v>25</v>
      </c>
      <c r="B6" s="6">
        <v>2.2000000000000002</v>
      </c>
      <c r="C6" s="8">
        <f t="shared" ref="C6:C14" si="0">B6*16</f>
        <v>35.200000000000003</v>
      </c>
      <c r="D6" s="6" t="s">
        <v>10</v>
      </c>
      <c r="E6"/>
      <c r="F6"/>
      <c r="G6"/>
    </row>
    <row r="7" spans="1:8" ht="15" customHeight="1" x14ac:dyDescent="0.25">
      <c r="A7" s="7" t="s">
        <v>26</v>
      </c>
      <c r="B7" s="6">
        <v>0.64</v>
      </c>
      <c r="C7" s="8">
        <f t="shared" si="0"/>
        <v>10.24</v>
      </c>
      <c r="D7" s="6" t="s">
        <v>10</v>
      </c>
      <c r="E7"/>
      <c r="F7"/>
      <c r="G7"/>
    </row>
    <row r="8" spans="1:8" ht="15" customHeight="1" x14ac:dyDescent="0.25">
      <c r="A8" s="7" t="s">
        <v>27</v>
      </c>
      <c r="B8" s="6">
        <v>7.6</v>
      </c>
      <c r="C8" s="8">
        <f t="shared" si="0"/>
        <v>121.6</v>
      </c>
      <c r="D8" s="6" t="s">
        <v>20</v>
      </c>
      <c r="E8"/>
      <c r="F8"/>
      <c r="G8"/>
    </row>
    <row r="9" spans="1:8" ht="15" customHeight="1" x14ac:dyDescent="0.25">
      <c r="A9" s="7" t="s">
        <v>28</v>
      </c>
      <c r="B9" s="6">
        <v>5.7</v>
      </c>
      <c r="C9" s="8">
        <f t="shared" si="0"/>
        <v>91.2</v>
      </c>
      <c r="D9" s="6" t="s">
        <v>20</v>
      </c>
      <c r="E9"/>
      <c r="F9"/>
      <c r="G9"/>
    </row>
    <row r="10" spans="1:8" ht="15" customHeight="1" x14ac:dyDescent="0.25">
      <c r="A10" s="7" t="s">
        <v>29</v>
      </c>
      <c r="B10" s="6">
        <v>1.9</v>
      </c>
      <c r="C10" s="8">
        <f t="shared" si="0"/>
        <v>30.4</v>
      </c>
      <c r="D10" s="6" t="s">
        <v>9</v>
      </c>
      <c r="E10"/>
      <c r="F10"/>
      <c r="G10"/>
    </row>
    <row r="11" spans="1:8" ht="15" customHeight="1" x14ac:dyDescent="0.25">
      <c r="A11" s="19" t="s">
        <v>131</v>
      </c>
      <c r="B11" s="18">
        <v>0.6</v>
      </c>
      <c r="C11" s="17">
        <f t="shared" si="0"/>
        <v>9.6</v>
      </c>
      <c r="D11" s="20" t="s">
        <v>19</v>
      </c>
      <c r="E11"/>
      <c r="F11"/>
      <c r="G11"/>
    </row>
    <row r="12" spans="1:8" ht="15" customHeight="1" x14ac:dyDescent="0.25">
      <c r="A12" s="7" t="s">
        <v>30</v>
      </c>
      <c r="B12" s="56">
        <v>11</v>
      </c>
      <c r="C12" s="8">
        <f t="shared" si="0"/>
        <v>176</v>
      </c>
      <c r="D12" s="6" t="s">
        <v>9</v>
      </c>
      <c r="E12"/>
      <c r="F12"/>
      <c r="G12"/>
    </row>
    <row r="13" spans="1:8" ht="15" customHeight="1" x14ac:dyDescent="0.25">
      <c r="A13" s="2" t="s">
        <v>31</v>
      </c>
      <c r="B13" s="56">
        <v>2.2999999999999998</v>
      </c>
      <c r="C13" s="8">
        <f t="shared" si="0"/>
        <v>36.799999999999997</v>
      </c>
      <c r="D13" s="56" t="s">
        <v>9</v>
      </c>
      <c r="E13"/>
      <c r="F13"/>
      <c r="G13"/>
    </row>
    <row r="14" spans="1:8" ht="15" customHeight="1" x14ac:dyDescent="0.25">
      <c r="A14" s="23" t="s">
        <v>32</v>
      </c>
      <c r="B14" s="18">
        <v>5.5</v>
      </c>
      <c r="C14" s="17">
        <f t="shared" si="0"/>
        <v>88</v>
      </c>
      <c r="D14" s="18" t="s">
        <v>21</v>
      </c>
      <c r="E14"/>
      <c r="F14"/>
      <c r="G14"/>
    </row>
    <row r="15" spans="1:8" ht="15" customHeight="1" x14ac:dyDescent="0.25">
      <c r="A15" s="89" t="s">
        <v>36</v>
      </c>
      <c r="B15" s="89"/>
      <c r="C15" s="89"/>
      <c r="D15" s="89"/>
      <c r="E15"/>
      <c r="F15"/>
      <c r="G15"/>
    </row>
    <row r="16" spans="1:8" ht="15" customHeight="1" x14ac:dyDescent="0.25">
      <c r="A16" s="89"/>
      <c r="B16" s="89"/>
      <c r="C16" s="89"/>
      <c r="D16" s="89"/>
      <c r="E16"/>
      <c r="F16"/>
      <c r="G16"/>
    </row>
    <row r="17" spans="1:14" ht="15" customHeight="1" x14ac:dyDescent="0.25">
      <c r="A17" s="89"/>
      <c r="B17" s="89"/>
      <c r="C17" s="89"/>
      <c r="D17" s="89"/>
      <c r="E17"/>
      <c r="F17"/>
      <c r="G17"/>
    </row>
    <row r="18" spans="1:14" ht="15" customHeight="1" x14ac:dyDescent="0.25">
      <c r="A18"/>
      <c r="B18"/>
      <c r="C18"/>
      <c r="D18"/>
      <c r="E18"/>
      <c r="F18"/>
      <c r="G18"/>
      <c r="I18" s="21"/>
      <c r="J18" s="21"/>
      <c r="K18" s="21"/>
      <c r="L18" s="21"/>
    </row>
    <row r="19" spans="1:14" ht="15" customHeight="1" x14ac:dyDescent="0.25">
      <c r="A19"/>
      <c r="B19"/>
      <c r="C19"/>
      <c r="D19"/>
      <c r="E19"/>
      <c r="F19"/>
      <c r="G19"/>
      <c r="I19" s="21"/>
      <c r="J19" s="21"/>
      <c r="K19" s="21"/>
      <c r="L19" s="21"/>
    </row>
    <row r="20" spans="1:14" ht="15" customHeight="1" x14ac:dyDescent="0.25">
      <c r="A20" s="78" t="s">
        <v>86</v>
      </c>
      <c r="B20" s="31"/>
      <c r="C20" s="32"/>
      <c r="D20"/>
      <c r="E20"/>
      <c r="F20"/>
      <c r="G20"/>
    </row>
    <row r="21" spans="1:14" ht="15" customHeight="1" x14ac:dyDescent="0.2">
      <c r="A21" s="79"/>
      <c r="B21" s="33"/>
      <c r="C21" s="34"/>
    </row>
    <row r="22" spans="1:14" ht="15" customHeight="1" x14ac:dyDescent="0.25">
      <c r="A22" s="79"/>
      <c r="B22" s="33"/>
      <c r="C22" s="34"/>
      <c r="D22"/>
      <c r="E22"/>
      <c r="F22"/>
      <c r="G22"/>
      <c r="H22"/>
      <c r="I22"/>
      <c r="J22"/>
      <c r="K22"/>
      <c r="L22"/>
    </row>
    <row r="23" spans="1:14" ht="15" customHeight="1" x14ac:dyDescent="0.25">
      <c r="A23" s="79"/>
      <c r="B23" s="81" t="s">
        <v>87</v>
      </c>
      <c r="C23" s="82"/>
      <c r="D23"/>
      <c r="E23"/>
      <c r="F23"/>
      <c r="G23"/>
      <c r="H23"/>
      <c r="I23"/>
      <c r="J23"/>
      <c r="K23"/>
      <c r="L23"/>
      <c r="M23"/>
      <c r="N23"/>
    </row>
    <row r="24" spans="1:14" ht="30.75" customHeight="1" x14ac:dyDescent="0.25">
      <c r="A24" s="79"/>
      <c r="B24" s="83"/>
      <c r="C24" s="84"/>
      <c r="D24"/>
      <c r="E24"/>
      <c r="F24"/>
      <c r="G24"/>
      <c r="H24"/>
      <c r="I24"/>
      <c r="J24"/>
      <c r="K24"/>
      <c r="L24"/>
      <c r="M24" s="24"/>
    </row>
    <row r="25" spans="1:14" ht="15" customHeight="1" x14ac:dyDescent="0.25">
      <c r="A25" s="80"/>
      <c r="B25" s="85"/>
      <c r="C25" s="86"/>
      <c r="D25"/>
      <c r="E25"/>
      <c r="F25"/>
      <c r="G25"/>
      <c r="H25"/>
      <c r="I25"/>
      <c r="J25"/>
      <c r="K25"/>
      <c r="L25"/>
    </row>
    <row r="26" spans="1:14" ht="15" customHeight="1" x14ac:dyDescent="0.25">
      <c r="D26"/>
      <c r="E26"/>
      <c r="F26"/>
      <c r="G26"/>
      <c r="H26"/>
      <c r="I26"/>
      <c r="J26"/>
      <c r="K26"/>
      <c r="L26"/>
    </row>
    <row r="27" spans="1:14" ht="15" customHeight="1" x14ac:dyDescent="0.25">
      <c r="D27"/>
      <c r="E27"/>
      <c r="F27"/>
      <c r="G27"/>
      <c r="H27"/>
      <c r="I27"/>
      <c r="J27"/>
      <c r="K27"/>
      <c r="L27"/>
    </row>
    <row r="28" spans="1:14" ht="15" customHeight="1" x14ac:dyDescent="0.25">
      <c r="D28"/>
      <c r="E28"/>
      <c r="F28"/>
      <c r="G28"/>
      <c r="H28"/>
      <c r="I28"/>
      <c r="J28"/>
      <c r="K28"/>
      <c r="L28"/>
    </row>
    <row r="29" spans="1:14" ht="15" customHeight="1" x14ac:dyDescent="0.25">
      <c r="A29"/>
      <c r="B29"/>
      <c r="C29"/>
      <c r="D29"/>
      <c r="E29"/>
      <c r="F29"/>
      <c r="G29"/>
      <c r="H29"/>
      <c r="I29"/>
      <c r="J29"/>
      <c r="K29"/>
      <c r="L29"/>
    </row>
    <row r="30" spans="1:14" ht="15" customHeight="1" x14ac:dyDescent="0.25">
      <c r="A30"/>
      <c r="B30"/>
      <c r="C30"/>
      <c r="D30"/>
      <c r="E30"/>
      <c r="F30"/>
      <c r="G30"/>
      <c r="H30"/>
      <c r="I30"/>
      <c r="J30"/>
      <c r="K30"/>
      <c r="L30"/>
    </row>
    <row r="31" spans="1:14" ht="15" customHeight="1" x14ac:dyDescent="0.25">
      <c r="A31"/>
      <c r="B31"/>
      <c r="C31"/>
      <c r="D31"/>
      <c r="E31"/>
      <c r="F31"/>
      <c r="G31"/>
      <c r="H31"/>
      <c r="I31"/>
      <c r="J31"/>
      <c r="K31"/>
      <c r="L31"/>
    </row>
    <row r="32" spans="1:14" ht="15" customHeight="1" x14ac:dyDescent="0.25">
      <c r="D32"/>
      <c r="E32"/>
      <c r="F32"/>
      <c r="G32"/>
      <c r="H32"/>
      <c r="I32"/>
      <c r="J32"/>
      <c r="K32"/>
      <c r="L32"/>
    </row>
    <row r="33" spans="1:14" ht="15" customHeight="1" x14ac:dyDescent="0.25">
      <c r="D33"/>
      <c r="E33"/>
      <c r="F33"/>
      <c r="G33"/>
      <c r="H33"/>
      <c r="I33"/>
      <c r="J33"/>
      <c r="K33"/>
      <c r="L33"/>
    </row>
    <row r="34" spans="1:14" ht="15" customHeight="1" x14ac:dyDescent="0.25">
      <c r="D34"/>
      <c r="E34"/>
      <c r="F34"/>
      <c r="G34"/>
      <c r="H34"/>
      <c r="I34"/>
      <c r="J34"/>
      <c r="K34"/>
      <c r="L34"/>
    </row>
    <row r="35" spans="1:14" ht="15" customHeight="1" x14ac:dyDescent="0.25">
      <c r="D35"/>
      <c r="E35"/>
      <c r="F35"/>
      <c r="G35"/>
      <c r="H35"/>
      <c r="I35"/>
      <c r="J35"/>
      <c r="K35"/>
      <c r="L35"/>
    </row>
    <row r="36" spans="1:14" x14ac:dyDescent="0.25">
      <c r="D36"/>
      <c r="E36"/>
      <c r="F36"/>
      <c r="G36"/>
      <c r="H36"/>
      <c r="I36"/>
      <c r="J36"/>
      <c r="K36"/>
      <c r="L36"/>
    </row>
    <row r="37" spans="1:14" ht="15" customHeight="1" x14ac:dyDescent="0.25">
      <c r="D37"/>
      <c r="E37"/>
      <c r="F37"/>
      <c r="G37"/>
      <c r="H37"/>
      <c r="I37"/>
      <c r="J37"/>
      <c r="K37"/>
      <c r="L37"/>
    </row>
    <row r="38" spans="1:14" ht="15" customHeight="1" x14ac:dyDescent="0.25">
      <c r="A38"/>
      <c r="B38"/>
      <c r="C38"/>
      <c r="D38"/>
      <c r="E38"/>
      <c r="F38"/>
      <c r="G38"/>
      <c r="H38"/>
      <c r="I38"/>
      <c r="J38"/>
      <c r="K38"/>
      <c r="L38"/>
      <c r="M38"/>
      <c r="N38"/>
    </row>
    <row r="39" spans="1:14" ht="15" customHeight="1" x14ac:dyDescent="0.25">
      <c r="A39"/>
      <c r="B39"/>
      <c r="C39"/>
      <c r="D39"/>
      <c r="E39"/>
      <c r="F39"/>
      <c r="G39"/>
      <c r="H39"/>
      <c r="I39"/>
      <c r="J39"/>
      <c r="K39"/>
      <c r="L39"/>
      <c r="M39"/>
      <c r="N39"/>
    </row>
    <row r="40" spans="1:14" x14ac:dyDescent="0.25">
      <c r="A40"/>
      <c r="B40"/>
      <c r="C40"/>
      <c r="D40"/>
      <c r="E40"/>
      <c r="F40"/>
      <c r="G40"/>
      <c r="H40"/>
      <c r="I40"/>
      <c r="J40"/>
      <c r="K40"/>
      <c r="L40"/>
      <c r="M40"/>
      <c r="N40"/>
    </row>
    <row r="41" spans="1:14" ht="15" customHeight="1" x14ac:dyDescent="0.25">
      <c r="A41"/>
      <c r="B41"/>
      <c r="C41"/>
      <c r="D41"/>
      <c r="E41"/>
      <c r="F41"/>
      <c r="G41"/>
      <c r="H41"/>
      <c r="I41"/>
      <c r="J41"/>
      <c r="K41"/>
      <c r="L41"/>
      <c r="M41"/>
      <c r="N41"/>
    </row>
    <row r="42" spans="1:14" ht="15" customHeight="1" x14ac:dyDescent="0.25">
      <c r="A42"/>
      <c r="B42"/>
      <c r="C42"/>
      <c r="D42"/>
      <c r="E42"/>
      <c r="F42"/>
      <c r="G42"/>
      <c r="H42"/>
      <c r="I42"/>
      <c r="J42"/>
      <c r="K42"/>
      <c r="L42"/>
      <c r="M42"/>
      <c r="N42"/>
    </row>
    <row r="43" spans="1:14" ht="15" customHeight="1" x14ac:dyDescent="0.25">
      <c r="A43"/>
      <c r="B43"/>
      <c r="C43"/>
      <c r="D43"/>
      <c r="E43"/>
      <c r="F43"/>
      <c r="G43"/>
      <c r="H43"/>
      <c r="I43"/>
      <c r="J43"/>
      <c r="K43"/>
      <c r="L43"/>
      <c r="M43"/>
      <c r="N43"/>
    </row>
    <row r="44" spans="1:14" ht="15" customHeight="1" x14ac:dyDescent="0.25">
      <c r="A44"/>
      <c r="B44"/>
      <c r="C44"/>
      <c r="D44"/>
      <c r="E44"/>
      <c r="F44"/>
      <c r="G44"/>
      <c r="H44"/>
      <c r="I44"/>
      <c r="J44"/>
      <c r="K44"/>
      <c r="L44"/>
      <c r="M44"/>
      <c r="N44"/>
    </row>
    <row r="45" spans="1:14" ht="15" customHeight="1" x14ac:dyDescent="0.25">
      <c r="A45"/>
      <c r="B45"/>
      <c r="C45"/>
      <c r="D45"/>
      <c r="E45"/>
      <c r="F45"/>
      <c r="G45"/>
      <c r="H45"/>
      <c r="I45"/>
      <c r="J45"/>
      <c r="K45"/>
      <c r="L45"/>
      <c r="M45"/>
      <c r="N45"/>
    </row>
    <row r="46" spans="1:14" ht="15" customHeight="1" x14ac:dyDescent="0.25">
      <c r="A46"/>
      <c r="B46"/>
      <c r="C46"/>
      <c r="D46"/>
      <c r="E46"/>
      <c r="F46"/>
      <c r="G46"/>
      <c r="H46"/>
      <c r="I46"/>
      <c r="J46"/>
      <c r="K46"/>
      <c r="L46"/>
      <c r="M46"/>
      <c r="N46"/>
    </row>
    <row r="47" spans="1:14" ht="15" customHeight="1" x14ac:dyDescent="0.25">
      <c r="A47"/>
      <c r="B47"/>
      <c r="C47"/>
      <c r="D47"/>
      <c r="E47"/>
      <c r="F47"/>
      <c r="G47"/>
      <c r="H47"/>
      <c r="I47"/>
      <c r="J47"/>
      <c r="K47"/>
      <c r="L47"/>
      <c r="M47"/>
      <c r="N47"/>
    </row>
    <row r="48" spans="1:14" ht="15" customHeight="1" x14ac:dyDescent="0.25">
      <c r="A48"/>
      <c r="B48"/>
      <c r="C48"/>
      <c r="D48"/>
      <c r="E48"/>
      <c r="F48"/>
      <c r="G48"/>
      <c r="H48"/>
      <c r="I48"/>
      <c r="J48"/>
      <c r="K48"/>
      <c r="L48"/>
      <c r="M48"/>
      <c r="N48"/>
    </row>
    <row r="49" spans="1:14" x14ac:dyDescent="0.25">
      <c r="A49"/>
      <c r="B49"/>
      <c r="C49"/>
      <c r="D49"/>
      <c r="E49"/>
      <c r="F49"/>
      <c r="G49"/>
      <c r="H49"/>
      <c r="I49"/>
      <c r="J49"/>
      <c r="K49"/>
      <c r="L49"/>
      <c r="M49"/>
      <c r="N49"/>
    </row>
    <row r="50" spans="1:14" ht="15" customHeight="1" x14ac:dyDescent="0.25">
      <c r="A50"/>
      <c r="B50"/>
      <c r="C50"/>
      <c r="D50"/>
      <c r="E50"/>
      <c r="F50"/>
      <c r="G50"/>
      <c r="H50"/>
      <c r="I50"/>
      <c r="J50"/>
      <c r="K50"/>
      <c r="L50"/>
      <c r="M50"/>
      <c r="N50"/>
    </row>
    <row r="51" spans="1:14" ht="15" customHeight="1" x14ac:dyDescent="0.25">
      <c r="A51"/>
      <c r="B51"/>
      <c r="C51"/>
      <c r="D51"/>
      <c r="E51"/>
      <c r="F51"/>
      <c r="G51"/>
      <c r="H51"/>
      <c r="I51"/>
      <c r="J51"/>
      <c r="K51"/>
      <c r="L51"/>
      <c r="M51"/>
      <c r="N51"/>
    </row>
    <row r="52" spans="1:14" ht="15" customHeight="1" x14ac:dyDescent="0.25">
      <c r="A52"/>
      <c r="B52"/>
      <c r="C52"/>
      <c r="D52"/>
      <c r="E52"/>
      <c r="F52"/>
      <c r="G52"/>
      <c r="H52"/>
      <c r="I52"/>
      <c r="J52"/>
      <c r="K52"/>
      <c r="L52"/>
      <c r="M52"/>
      <c r="N52"/>
    </row>
    <row r="53" spans="1:14" ht="15" customHeight="1" x14ac:dyDescent="0.25">
      <c r="A53"/>
      <c r="B53"/>
      <c r="C53"/>
      <c r="D53"/>
      <c r="E53"/>
      <c r="F53"/>
      <c r="G53"/>
      <c r="H53"/>
      <c r="I53"/>
      <c r="J53"/>
      <c r="K53"/>
      <c r="L53"/>
      <c r="M53"/>
      <c r="N53"/>
    </row>
    <row r="54" spans="1:14" ht="15" customHeight="1" x14ac:dyDescent="0.25">
      <c r="A54"/>
      <c r="B54"/>
      <c r="C54"/>
      <c r="D54"/>
      <c r="E54"/>
      <c r="F54"/>
      <c r="G54"/>
      <c r="H54"/>
      <c r="I54"/>
      <c r="J54"/>
      <c r="K54"/>
      <c r="L54"/>
      <c r="M54"/>
      <c r="N54"/>
    </row>
    <row r="55" spans="1:14" ht="15" customHeight="1" x14ac:dyDescent="0.25">
      <c r="A55"/>
      <c r="B55"/>
      <c r="C55"/>
      <c r="D55"/>
      <c r="E55"/>
      <c r="F55"/>
      <c r="G55"/>
      <c r="H55"/>
      <c r="I55"/>
      <c r="J55"/>
      <c r="K55"/>
      <c r="L55"/>
      <c r="M55"/>
      <c r="N55"/>
    </row>
    <row r="56" spans="1:14" ht="15" customHeight="1" x14ac:dyDescent="0.25">
      <c r="A56"/>
      <c r="B56"/>
      <c r="C56"/>
      <c r="D56"/>
      <c r="E56"/>
      <c r="F56"/>
      <c r="G56"/>
      <c r="H56"/>
      <c r="I56"/>
      <c r="J56"/>
      <c r="K56"/>
      <c r="L56"/>
      <c r="M56"/>
      <c r="N56"/>
    </row>
    <row r="57" spans="1:14" ht="15" customHeight="1" x14ac:dyDescent="0.25">
      <c r="A57"/>
      <c r="B57"/>
      <c r="C57"/>
      <c r="D57"/>
      <c r="E57"/>
      <c r="F57"/>
      <c r="G57"/>
      <c r="H57"/>
      <c r="I57"/>
      <c r="J57"/>
      <c r="K57"/>
      <c r="L57"/>
      <c r="M57"/>
      <c r="N57"/>
    </row>
    <row r="58" spans="1:14" ht="15" customHeight="1" x14ac:dyDescent="0.25">
      <c r="A58"/>
      <c r="B58"/>
      <c r="C58"/>
      <c r="D58"/>
      <c r="E58"/>
      <c r="F58"/>
      <c r="G58"/>
      <c r="H58"/>
      <c r="I58"/>
      <c r="J58"/>
      <c r="K58"/>
      <c r="L58"/>
      <c r="M58"/>
      <c r="N58"/>
    </row>
    <row r="59" spans="1:14" ht="15" customHeight="1" x14ac:dyDescent="0.25">
      <c r="A59"/>
      <c r="B59"/>
      <c r="C59"/>
      <c r="D59"/>
      <c r="E59"/>
      <c r="F59"/>
      <c r="G59"/>
      <c r="H59"/>
      <c r="I59"/>
      <c r="J59"/>
      <c r="K59"/>
      <c r="L59"/>
      <c r="M59"/>
      <c r="N59"/>
    </row>
    <row r="60" spans="1:14" ht="15" customHeight="1" x14ac:dyDescent="0.25">
      <c r="A60"/>
      <c r="B60"/>
      <c r="C60"/>
      <c r="D60"/>
      <c r="E60"/>
      <c r="F60"/>
      <c r="G60"/>
      <c r="H60"/>
      <c r="I60"/>
      <c r="J60"/>
      <c r="K60"/>
      <c r="L60"/>
      <c r="M60"/>
      <c r="N60"/>
    </row>
    <row r="61" spans="1:14" ht="15" customHeight="1" x14ac:dyDescent="0.25">
      <c r="A61"/>
      <c r="B61"/>
      <c r="C61"/>
      <c r="D61"/>
      <c r="E61"/>
      <c r="F61"/>
      <c r="G61"/>
      <c r="H61"/>
      <c r="I61"/>
      <c r="J61"/>
      <c r="K61"/>
      <c r="L61"/>
      <c r="M61"/>
      <c r="N61"/>
    </row>
    <row r="62" spans="1:14" ht="15" customHeight="1" x14ac:dyDescent="0.25">
      <c r="A62"/>
      <c r="B62"/>
      <c r="C62"/>
      <c r="D62"/>
      <c r="E62"/>
      <c r="F62"/>
      <c r="G62"/>
      <c r="H62"/>
      <c r="I62"/>
      <c r="J62"/>
      <c r="K62"/>
      <c r="L62"/>
      <c r="M62"/>
      <c r="N62"/>
    </row>
    <row r="63" spans="1:14" ht="15" customHeight="1" x14ac:dyDescent="0.25">
      <c r="A63"/>
      <c r="B63"/>
      <c r="C63"/>
      <c r="D63"/>
      <c r="E63"/>
      <c r="F63"/>
      <c r="G63"/>
      <c r="H63"/>
      <c r="I63"/>
      <c r="J63"/>
      <c r="K63"/>
      <c r="L63"/>
      <c r="M63"/>
      <c r="N63"/>
    </row>
    <row r="64" spans="1:14" ht="15" customHeight="1" x14ac:dyDescent="0.25">
      <c r="A64"/>
      <c r="B64"/>
      <c r="C64"/>
      <c r="D64"/>
      <c r="E64"/>
      <c r="F64"/>
      <c r="G64"/>
      <c r="H64"/>
      <c r="I64"/>
      <c r="J64"/>
      <c r="K64"/>
      <c r="L64"/>
      <c r="M64"/>
      <c r="N64"/>
    </row>
    <row r="65" spans="1:14" s="16" customFormat="1" ht="15" customHeight="1" x14ac:dyDescent="0.25">
      <c r="A65"/>
      <c r="B65"/>
      <c r="C65"/>
      <c r="D65"/>
      <c r="E65"/>
      <c r="F65"/>
      <c r="G65"/>
      <c r="H65"/>
      <c r="I65"/>
      <c r="J65"/>
      <c r="K65"/>
      <c r="L65"/>
      <c r="M65"/>
      <c r="N65"/>
    </row>
    <row r="66" spans="1:14" ht="15" customHeight="1" x14ac:dyDescent="0.25">
      <c r="A66"/>
      <c r="B66"/>
      <c r="C66"/>
      <c r="D66"/>
      <c r="E66"/>
      <c r="F66"/>
      <c r="G66"/>
      <c r="H66"/>
      <c r="I66"/>
      <c r="J66"/>
      <c r="K66"/>
      <c r="L66"/>
      <c r="M66"/>
      <c r="N66"/>
    </row>
    <row r="67" spans="1:14" ht="15" customHeight="1" x14ac:dyDescent="0.25">
      <c r="A67"/>
      <c r="B67"/>
      <c r="C67"/>
      <c r="D67"/>
      <c r="E67"/>
      <c r="F67"/>
      <c r="G67"/>
      <c r="H67"/>
      <c r="I67"/>
      <c r="J67"/>
      <c r="K67"/>
      <c r="L67"/>
      <c r="M67"/>
      <c r="N67"/>
    </row>
    <row r="68" spans="1:14" ht="15" customHeight="1" x14ac:dyDescent="0.25">
      <c r="A68"/>
      <c r="B68"/>
      <c r="C68"/>
      <c r="D68"/>
      <c r="E68"/>
      <c r="F68"/>
      <c r="G68"/>
      <c r="H68"/>
      <c r="I68"/>
      <c r="J68"/>
      <c r="K68"/>
      <c r="L68"/>
      <c r="M68"/>
      <c r="N68"/>
    </row>
    <row r="69" spans="1:14" ht="15" customHeight="1" x14ac:dyDescent="0.25">
      <c r="A69"/>
      <c r="B69"/>
      <c r="C69"/>
      <c r="D69"/>
      <c r="E69"/>
      <c r="F69"/>
      <c r="G69"/>
      <c r="H69"/>
      <c r="I69"/>
      <c r="J69"/>
      <c r="K69"/>
      <c r="L69"/>
      <c r="M69"/>
      <c r="N69"/>
    </row>
    <row r="70" spans="1:14" ht="15" customHeight="1" x14ac:dyDescent="0.25">
      <c r="A70"/>
      <c r="B70"/>
      <c r="C70"/>
      <c r="D70"/>
      <c r="E70"/>
      <c r="F70"/>
      <c r="G70"/>
      <c r="H70"/>
      <c r="I70"/>
      <c r="J70"/>
      <c r="K70"/>
      <c r="L70"/>
      <c r="M70"/>
      <c r="N70"/>
    </row>
    <row r="71" spans="1:14" ht="15" customHeight="1" x14ac:dyDescent="0.25">
      <c r="A71"/>
      <c r="B71"/>
      <c r="C71"/>
      <c r="D71"/>
      <c r="E71"/>
      <c r="F71"/>
      <c r="G71"/>
      <c r="H71"/>
      <c r="I71"/>
      <c r="J71"/>
      <c r="K71"/>
      <c r="L71"/>
      <c r="M71"/>
      <c r="N71"/>
    </row>
    <row r="72" spans="1:14" x14ac:dyDescent="0.25">
      <c r="A72"/>
      <c r="B72"/>
      <c r="C72"/>
      <c r="D72"/>
      <c r="E72"/>
      <c r="F72"/>
      <c r="G72"/>
      <c r="H72"/>
      <c r="I72"/>
      <c r="J72"/>
      <c r="K72"/>
      <c r="L72"/>
      <c r="M72"/>
      <c r="N72"/>
    </row>
    <row r="73" spans="1:14" x14ac:dyDescent="0.25">
      <c r="A73"/>
      <c r="B73"/>
      <c r="C73"/>
      <c r="D73"/>
      <c r="E73"/>
      <c r="F73"/>
      <c r="G73"/>
      <c r="H73"/>
      <c r="I73"/>
      <c r="J73"/>
      <c r="K73"/>
      <c r="L73"/>
      <c r="M73"/>
      <c r="N73"/>
    </row>
    <row r="74" spans="1:14" x14ac:dyDescent="0.25">
      <c r="A74"/>
      <c r="B74"/>
      <c r="C74"/>
      <c r="D74"/>
      <c r="E74"/>
      <c r="F74"/>
      <c r="G74"/>
      <c r="H74"/>
      <c r="I74"/>
      <c r="J74"/>
      <c r="K74"/>
      <c r="L74"/>
      <c r="M74"/>
      <c r="N74"/>
    </row>
    <row r="75" spans="1:14" ht="15" customHeight="1" x14ac:dyDescent="0.25">
      <c r="A75"/>
      <c r="B75"/>
      <c r="C75"/>
      <c r="D75"/>
      <c r="E75"/>
      <c r="F75"/>
      <c r="G75"/>
      <c r="H75"/>
      <c r="I75"/>
      <c r="J75"/>
      <c r="K75"/>
      <c r="L75"/>
      <c r="M75"/>
      <c r="N75"/>
    </row>
    <row r="76" spans="1:14" ht="15" customHeight="1" x14ac:dyDescent="0.25">
      <c r="A76"/>
      <c r="B76"/>
      <c r="C76"/>
      <c r="D76"/>
      <c r="E76"/>
      <c r="F76"/>
      <c r="G76"/>
      <c r="H76"/>
      <c r="I76"/>
      <c r="J76"/>
      <c r="K76"/>
      <c r="L76"/>
      <c r="M76"/>
      <c r="N76"/>
    </row>
    <row r="77" spans="1:14" ht="15" customHeight="1" x14ac:dyDescent="0.25">
      <c r="A77"/>
      <c r="B77"/>
      <c r="C77"/>
      <c r="D77"/>
      <c r="E77"/>
      <c r="F77"/>
      <c r="G77"/>
      <c r="H77"/>
      <c r="I77"/>
      <c r="J77"/>
      <c r="K77"/>
      <c r="L77"/>
      <c r="M77"/>
      <c r="N77"/>
    </row>
    <row r="78" spans="1:14" ht="15" customHeight="1" x14ac:dyDescent="0.25">
      <c r="A78"/>
      <c r="B78"/>
      <c r="C78"/>
      <c r="D78"/>
      <c r="E78"/>
      <c r="F78"/>
      <c r="G78"/>
      <c r="H78"/>
      <c r="I78"/>
      <c r="J78"/>
      <c r="K78"/>
      <c r="L78"/>
      <c r="M78"/>
      <c r="N78"/>
    </row>
    <row r="79" spans="1:14" ht="15" customHeight="1" x14ac:dyDescent="0.25">
      <c r="A79"/>
      <c r="B79"/>
      <c r="C79"/>
      <c r="D79"/>
      <c r="E79"/>
      <c r="F79"/>
      <c r="G79"/>
      <c r="H79"/>
      <c r="I79"/>
      <c r="J79"/>
      <c r="K79"/>
      <c r="L79"/>
      <c r="M79"/>
      <c r="N79"/>
    </row>
    <row r="80" spans="1:14" ht="15" customHeight="1" x14ac:dyDescent="0.25">
      <c r="A80"/>
      <c r="B80"/>
      <c r="C80"/>
      <c r="D80"/>
      <c r="E80"/>
      <c r="F80"/>
      <c r="G80"/>
      <c r="H80"/>
      <c r="I80"/>
      <c r="J80"/>
      <c r="K80"/>
      <c r="L80"/>
      <c r="M80"/>
      <c r="N80"/>
    </row>
    <row r="81" spans="1:14" ht="15" customHeight="1" x14ac:dyDescent="0.25">
      <c r="A81"/>
      <c r="B81"/>
      <c r="C81"/>
      <c r="D81"/>
      <c r="E81"/>
      <c r="F81"/>
      <c r="G81"/>
      <c r="H81"/>
      <c r="I81"/>
      <c r="J81"/>
      <c r="K81"/>
      <c r="L81"/>
      <c r="M81"/>
      <c r="N81"/>
    </row>
    <row r="82" spans="1:14" x14ac:dyDescent="0.25">
      <c r="A82"/>
      <c r="B82"/>
      <c r="C82"/>
      <c r="D82"/>
      <c r="E82"/>
      <c r="F82"/>
      <c r="G82"/>
      <c r="H82"/>
      <c r="I82"/>
      <c r="J82"/>
      <c r="K82"/>
      <c r="L82"/>
      <c r="M82"/>
      <c r="N82"/>
    </row>
    <row r="83" spans="1:14" ht="15" customHeight="1" x14ac:dyDescent="0.25">
      <c r="A83"/>
      <c r="B83"/>
      <c r="C83"/>
      <c r="D83"/>
      <c r="E83"/>
      <c r="F83"/>
      <c r="G83"/>
      <c r="H83"/>
      <c r="I83"/>
      <c r="J83"/>
      <c r="K83"/>
      <c r="L83"/>
      <c r="M83"/>
      <c r="N83"/>
    </row>
    <row r="84" spans="1:14" ht="15" customHeight="1" x14ac:dyDescent="0.25">
      <c r="A84"/>
      <c r="B84"/>
      <c r="C84"/>
      <c r="D84"/>
      <c r="E84"/>
      <c r="F84"/>
      <c r="G84"/>
      <c r="H84"/>
      <c r="I84"/>
      <c r="J84"/>
      <c r="K84"/>
      <c r="L84"/>
      <c r="M84"/>
      <c r="N84"/>
    </row>
    <row r="85" spans="1:14" ht="15" customHeight="1" x14ac:dyDescent="0.25">
      <c r="A85"/>
      <c r="B85"/>
      <c r="C85"/>
      <c r="D85"/>
      <c r="E85"/>
      <c r="F85"/>
      <c r="G85"/>
      <c r="H85"/>
      <c r="I85"/>
      <c r="J85"/>
      <c r="K85"/>
      <c r="L85"/>
      <c r="M85"/>
      <c r="N85"/>
    </row>
    <row r="86" spans="1:14" ht="15" customHeight="1" x14ac:dyDescent="0.25">
      <c r="A86"/>
      <c r="B86"/>
      <c r="C86"/>
      <c r="D86"/>
      <c r="E86"/>
      <c r="F86"/>
      <c r="G86"/>
      <c r="H86"/>
      <c r="I86"/>
      <c r="J86"/>
      <c r="K86"/>
      <c r="L86"/>
      <c r="M86"/>
      <c r="N86"/>
    </row>
    <row r="87" spans="1:14" ht="15" customHeight="1" x14ac:dyDescent="0.25">
      <c r="A87"/>
      <c r="B87"/>
      <c r="C87"/>
      <c r="D87"/>
      <c r="E87"/>
      <c r="F87"/>
      <c r="G87"/>
      <c r="H87"/>
      <c r="I87"/>
      <c r="J87"/>
      <c r="K87"/>
      <c r="L87"/>
      <c r="M87"/>
      <c r="N87"/>
    </row>
    <row r="88" spans="1:14" ht="15" customHeight="1" x14ac:dyDescent="0.25">
      <c r="A88"/>
      <c r="B88"/>
      <c r="C88"/>
      <c r="D88"/>
      <c r="E88"/>
      <c r="F88"/>
      <c r="G88"/>
      <c r="H88"/>
      <c r="I88"/>
      <c r="J88"/>
      <c r="K88"/>
      <c r="L88"/>
      <c r="M88"/>
      <c r="N88"/>
    </row>
    <row r="89" spans="1:14" ht="15" customHeight="1" x14ac:dyDescent="0.25">
      <c r="A89"/>
      <c r="B89"/>
      <c r="C89"/>
      <c r="D89"/>
      <c r="E89"/>
      <c r="F89"/>
      <c r="G89"/>
      <c r="H89"/>
      <c r="I89"/>
      <c r="J89"/>
      <c r="K89"/>
      <c r="L89"/>
      <c r="M89"/>
      <c r="N89"/>
    </row>
    <row r="90" spans="1:14" ht="15" customHeight="1" x14ac:dyDescent="0.25">
      <c r="A90"/>
      <c r="B90"/>
      <c r="C90"/>
      <c r="D90"/>
      <c r="E90"/>
      <c r="F90"/>
      <c r="G90"/>
      <c r="H90"/>
      <c r="I90"/>
      <c r="J90"/>
      <c r="K90"/>
      <c r="L90"/>
      <c r="M90"/>
      <c r="N90"/>
    </row>
    <row r="91" spans="1:14" ht="15" customHeight="1" x14ac:dyDescent="0.25">
      <c r="A91"/>
      <c r="B91"/>
      <c r="C91"/>
      <c r="D91"/>
      <c r="E91"/>
      <c r="F91"/>
      <c r="G91"/>
      <c r="H91"/>
      <c r="I91"/>
      <c r="J91"/>
      <c r="K91"/>
      <c r="L91"/>
      <c r="M91"/>
      <c r="N91"/>
    </row>
    <row r="92" spans="1:14" ht="15" customHeight="1" x14ac:dyDescent="0.25">
      <c r="A92"/>
      <c r="B92"/>
      <c r="C92"/>
      <c r="D92"/>
      <c r="E92"/>
      <c r="F92"/>
      <c r="G92"/>
      <c r="H92"/>
      <c r="I92"/>
      <c r="J92"/>
      <c r="K92"/>
      <c r="L92"/>
      <c r="M92"/>
      <c r="N92"/>
    </row>
    <row r="93" spans="1:14" ht="15" customHeight="1" x14ac:dyDescent="0.25">
      <c r="A93"/>
      <c r="B93"/>
      <c r="C93"/>
      <c r="D93"/>
      <c r="E93"/>
      <c r="F93"/>
      <c r="G93"/>
      <c r="H93"/>
      <c r="I93"/>
      <c r="J93"/>
      <c r="K93"/>
      <c r="L93"/>
      <c r="M93"/>
      <c r="N93"/>
    </row>
    <row r="94" spans="1:14" ht="15" customHeight="1" x14ac:dyDescent="0.25">
      <c r="A94"/>
      <c r="B94"/>
      <c r="C94"/>
      <c r="D94"/>
      <c r="E94"/>
      <c r="F94"/>
      <c r="G94"/>
      <c r="H94"/>
      <c r="I94"/>
      <c r="J94"/>
      <c r="K94"/>
      <c r="L94"/>
      <c r="M94"/>
      <c r="N94"/>
    </row>
    <row r="95" spans="1:14" ht="15" customHeight="1" x14ac:dyDescent="0.25">
      <c r="A95"/>
      <c r="B95"/>
      <c r="C95"/>
      <c r="D95"/>
      <c r="E95"/>
      <c r="F95"/>
      <c r="G95"/>
      <c r="H95"/>
      <c r="I95"/>
      <c r="J95"/>
      <c r="K95"/>
      <c r="L95"/>
      <c r="M95"/>
      <c r="N95"/>
    </row>
    <row r="96" spans="1:14" ht="15" customHeight="1" x14ac:dyDescent="0.25">
      <c r="A96"/>
      <c r="B96"/>
      <c r="C96"/>
      <c r="D96"/>
      <c r="E96"/>
      <c r="F96"/>
      <c r="G96"/>
      <c r="H96"/>
      <c r="I96"/>
      <c r="J96"/>
      <c r="K96"/>
      <c r="L96"/>
      <c r="M96"/>
      <c r="N96"/>
    </row>
    <row r="97" spans="1:14" ht="15" customHeight="1" x14ac:dyDescent="0.25">
      <c r="A97"/>
      <c r="B97"/>
      <c r="C97"/>
      <c r="D97"/>
      <c r="E97"/>
      <c r="F97"/>
      <c r="G97"/>
      <c r="H97"/>
      <c r="I97"/>
      <c r="J97"/>
      <c r="K97"/>
      <c r="L97"/>
      <c r="M97"/>
      <c r="N97"/>
    </row>
    <row r="98" spans="1:14" ht="15" customHeight="1" x14ac:dyDescent="0.25">
      <c r="A98"/>
      <c r="B98"/>
      <c r="C98"/>
      <c r="D98"/>
      <c r="E98"/>
      <c r="F98"/>
      <c r="G98"/>
      <c r="H98"/>
      <c r="I98"/>
      <c r="J98"/>
      <c r="K98"/>
      <c r="L98"/>
      <c r="M98"/>
      <c r="N98"/>
    </row>
    <row r="99" spans="1:14" ht="15" customHeight="1" x14ac:dyDescent="0.25">
      <c r="A99"/>
      <c r="B99"/>
      <c r="C99"/>
      <c r="D99"/>
      <c r="E99"/>
      <c r="F99"/>
      <c r="G99"/>
      <c r="H99"/>
      <c r="I99"/>
      <c r="J99"/>
      <c r="K99"/>
      <c r="L99"/>
      <c r="M99"/>
      <c r="N99"/>
    </row>
    <row r="100" spans="1:14" ht="15" customHeight="1" x14ac:dyDescent="0.25">
      <c r="A100"/>
      <c r="B100"/>
      <c r="C100"/>
      <c r="D100"/>
      <c r="E100"/>
      <c r="F100"/>
      <c r="G100"/>
      <c r="H100"/>
      <c r="I100"/>
      <c r="J100"/>
      <c r="K100"/>
      <c r="L100"/>
      <c r="M100"/>
      <c r="N100"/>
    </row>
    <row r="101" spans="1:14" ht="15" customHeight="1" x14ac:dyDescent="0.25">
      <c r="A101"/>
      <c r="B101"/>
      <c r="C101"/>
      <c r="D101"/>
      <c r="E101"/>
      <c r="F101"/>
      <c r="G101"/>
      <c r="H101"/>
      <c r="I101"/>
      <c r="J101"/>
      <c r="K101"/>
      <c r="L101"/>
      <c r="M101"/>
      <c r="N101"/>
    </row>
    <row r="102" spans="1:14" ht="15" customHeight="1" x14ac:dyDescent="0.25">
      <c r="A102"/>
      <c r="B102"/>
      <c r="C102"/>
      <c r="D102"/>
      <c r="E102"/>
      <c r="F102"/>
      <c r="G102"/>
      <c r="H102"/>
      <c r="I102"/>
      <c r="J102"/>
      <c r="K102"/>
      <c r="L102"/>
      <c r="M102"/>
      <c r="N102"/>
    </row>
    <row r="103" spans="1:14" ht="36.75" customHeight="1" x14ac:dyDescent="0.25">
      <c r="A103"/>
      <c r="B103"/>
      <c r="C103"/>
      <c r="D103"/>
      <c r="E103"/>
      <c r="F103"/>
      <c r="G103"/>
      <c r="H103"/>
      <c r="I103"/>
      <c r="J103"/>
      <c r="K103"/>
      <c r="L103"/>
      <c r="M103"/>
      <c r="N103"/>
    </row>
    <row r="104" spans="1:14" ht="27" customHeight="1" x14ac:dyDescent="0.25">
      <c r="A104"/>
      <c r="B104"/>
      <c r="C104"/>
      <c r="D104"/>
      <c r="E104"/>
      <c r="F104"/>
      <c r="G104"/>
      <c r="H104"/>
      <c r="I104"/>
      <c r="J104"/>
      <c r="K104"/>
      <c r="L104"/>
      <c r="M104"/>
      <c r="N104"/>
    </row>
    <row r="105" spans="1:14" ht="15" customHeight="1" x14ac:dyDescent="0.25">
      <c r="A105"/>
      <c r="B105"/>
      <c r="C105"/>
      <c r="D105"/>
      <c r="E105"/>
      <c r="F105"/>
      <c r="G105"/>
      <c r="H105"/>
      <c r="I105"/>
      <c r="J105"/>
      <c r="K105"/>
      <c r="L105"/>
      <c r="M105"/>
      <c r="N105"/>
    </row>
    <row r="106" spans="1:14" ht="15" customHeight="1" x14ac:dyDescent="0.25">
      <c r="A106"/>
      <c r="B106"/>
      <c r="C106"/>
      <c r="D106"/>
      <c r="E106"/>
      <c r="F106"/>
      <c r="G106"/>
      <c r="H106"/>
      <c r="I106"/>
      <c r="J106"/>
      <c r="K106"/>
      <c r="L106"/>
      <c r="M106"/>
      <c r="N106"/>
    </row>
    <row r="107" spans="1:14" ht="15" customHeight="1" x14ac:dyDescent="0.25">
      <c r="A107"/>
      <c r="B107"/>
      <c r="C107"/>
      <c r="D107"/>
      <c r="E107"/>
      <c r="F107"/>
      <c r="G107"/>
      <c r="H107"/>
      <c r="I107"/>
      <c r="J107"/>
      <c r="K107"/>
      <c r="L107"/>
      <c r="M107"/>
      <c r="N107"/>
    </row>
    <row r="108" spans="1:14" ht="15" customHeight="1" x14ac:dyDescent="0.25">
      <c r="A108"/>
      <c r="B108"/>
      <c r="C108"/>
      <c r="D108"/>
      <c r="E108"/>
      <c r="F108"/>
      <c r="G108"/>
      <c r="H108"/>
      <c r="I108"/>
      <c r="J108"/>
      <c r="K108"/>
      <c r="L108"/>
      <c r="M108"/>
      <c r="N108"/>
    </row>
    <row r="109" spans="1:14" ht="15" customHeight="1" x14ac:dyDescent="0.25">
      <c r="A109"/>
      <c r="B109"/>
      <c r="C109"/>
      <c r="D109"/>
      <c r="E109"/>
      <c r="F109"/>
      <c r="G109"/>
      <c r="H109"/>
      <c r="I109"/>
      <c r="J109"/>
      <c r="K109"/>
      <c r="L109"/>
      <c r="M109"/>
      <c r="N109"/>
    </row>
    <row r="110" spans="1:14" ht="15" customHeight="1" x14ac:dyDescent="0.25">
      <c r="A110"/>
      <c r="B110"/>
      <c r="C110"/>
      <c r="D110"/>
      <c r="E110"/>
      <c r="F110"/>
      <c r="G110"/>
      <c r="H110"/>
      <c r="I110"/>
      <c r="J110"/>
      <c r="K110"/>
      <c r="L110"/>
      <c r="M110"/>
      <c r="N110"/>
    </row>
    <row r="111" spans="1:14" ht="15" customHeight="1" x14ac:dyDescent="0.25">
      <c r="A111"/>
      <c r="B111"/>
      <c r="C111"/>
      <c r="D111"/>
      <c r="E111"/>
      <c r="F111"/>
      <c r="G111"/>
      <c r="H111"/>
      <c r="I111"/>
      <c r="J111"/>
      <c r="K111"/>
      <c r="L111"/>
      <c r="M111"/>
      <c r="N111"/>
    </row>
    <row r="112" spans="1:14" ht="15" customHeight="1" x14ac:dyDescent="0.25">
      <c r="A112"/>
      <c r="B112"/>
      <c r="C112"/>
      <c r="D112"/>
      <c r="E112"/>
      <c r="F112"/>
      <c r="G112"/>
      <c r="H112"/>
      <c r="I112"/>
      <c r="J112"/>
      <c r="K112"/>
      <c r="L112"/>
      <c r="M112"/>
      <c r="N112"/>
    </row>
    <row r="113" spans="1:14" ht="15" customHeight="1" x14ac:dyDescent="0.25">
      <c r="A113"/>
      <c r="B113"/>
      <c r="C113"/>
      <c r="D113"/>
      <c r="E113"/>
      <c r="F113"/>
      <c r="G113"/>
      <c r="H113"/>
      <c r="I113"/>
      <c r="J113"/>
      <c r="K113"/>
      <c r="L113"/>
      <c r="M113"/>
      <c r="N113"/>
    </row>
    <row r="114" spans="1:14" ht="15" customHeight="1" x14ac:dyDescent="0.2">
      <c r="A114" s="21"/>
      <c r="B114" s="21"/>
      <c r="C114" s="21"/>
      <c r="D114" s="21"/>
      <c r="E114" s="21"/>
      <c r="F114" s="21"/>
      <c r="G114" s="21"/>
    </row>
    <row r="115" spans="1:14" ht="15" customHeight="1" x14ac:dyDescent="0.2">
      <c r="A115" s="21"/>
      <c r="B115" s="21"/>
      <c r="C115" s="21"/>
      <c r="D115" s="21"/>
      <c r="E115" s="21"/>
      <c r="F115" s="21"/>
      <c r="G115" s="21"/>
    </row>
    <row r="116" spans="1:14" ht="15" customHeight="1" x14ac:dyDescent="0.2">
      <c r="D116" s="21"/>
      <c r="E116" s="21"/>
      <c r="F116" s="21"/>
      <c r="G116" s="21"/>
    </row>
    <row r="117" spans="1:14" ht="15" customHeight="1" x14ac:dyDescent="0.2">
      <c r="D117" s="21"/>
      <c r="E117" s="21"/>
      <c r="F117" s="21"/>
      <c r="G117" s="21"/>
    </row>
  </sheetData>
  <sheetProtection algorithmName="SHA-512" hashValue="2H0pjQYtbP+n58i6VwzQH94EZbEYTF+/00mLUxjG3H95rZNUvne6q8IRsYcx2/j4yMaWcaNPWTBj+GWctrUNYg==" saltValue="vfyGQqH1KMqL8c+jfgl0vQ==" spinCount="100000" sheet="1" objects="1" scenarios="1"/>
  <mergeCells count="4">
    <mergeCell ref="A20:A25"/>
    <mergeCell ref="B23:C25"/>
    <mergeCell ref="A2:D2"/>
    <mergeCell ref="A15:D17"/>
  </mergeCells>
  <pageMargins left="0.511811024" right="0.511811024" top="0.78740157499999996" bottom="0.78740157499999996" header="0.31496062000000002" footer="0.31496062000000002"/>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workbookViewId="0">
      <selection activeCell="B19" sqref="B19"/>
    </sheetView>
  </sheetViews>
  <sheetFormatPr defaultRowHeight="15" x14ac:dyDescent="0.25"/>
  <cols>
    <col min="1" max="1" width="63.42578125" customWidth="1"/>
    <col min="2" max="2" width="20.28515625" customWidth="1"/>
    <col min="3" max="3" width="25.28515625" customWidth="1"/>
  </cols>
  <sheetData>
    <row r="1" spans="1:3" x14ac:dyDescent="0.25">
      <c r="A1" s="2" t="s">
        <v>157</v>
      </c>
    </row>
    <row r="2" spans="1:3" x14ac:dyDescent="0.25">
      <c r="A2" s="90" t="s">
        <v>138</v>
      </c>
      <c r="B2" s="91"/>
      <c r="C2" s="92"/>
    </row>
    <row r="3" spans="1:3" x14ac:dyDescent="0.25">
      <c r="A3" s="56" t="s">
        <v>140</v>
      </c>
      <c r="B3" s="56" t="s">
        <v>147</v>
      </c>
      <c r="C3" s="56" t="s">
        <v>148</v>
      </c>
    </row>
    <row r="4" spans="1:3" x14ac:dyDescent="0.25">
      <c r="A4" s="56" t="s">
        <v>139</v>
      </c>
      <c r="B4" s="56">
        <v>0.12</v>
      </c>
      <c r="C4" s="56" t="s">
        <v>149</v>
      </c>
    </row>
    <row r="5" spans="1:3" x14ac:dyDescent="0.25">
      <c r="A5" s="56" t="s">
        <v>141</v>
      </c>
      <c r="B5" s="56">
        <v>2.8000000000000001E-2</v>
      </c>
      <c r="C5" s="56" t="s">
        <v>149</v>
      </c>
    </row>
    <row r="6" spans="1:3" x14ac:dyDescent="0.25">
      <c r="A6" s="56" t="s">
        <v>142</v>
      </c>
      <c r="B6" s="56">
        <v>0.66</v>
      </c>
      <c r="C6" s="56" t="s">
        <v>149</v>
      </c>
    </row>
    <row r="7" spans="1:3" x14ac:dyDescent="0.25">
      <c r="A7" s="56" t="s">
        <v>143</v>
      </c>
      <c r="B7" s="56">
        <v>9.1999999999999998E-2</v>
      </c>
      <c r="C7" s="56">
        <v>0.1</v>
      </c>
    </row>
    <row r="8" spans="1:3" x14ac:dyDescent="0.25">
      <c r="A8" s="18" t="s">
        <v>144</v>
      </c>
      <c r="B8" s="18">
        <v>5.8999999999999997E-2</v>
      </c>
      <c r="C8" s="56" t="s">
        <v>149</v>
      </c>
    </row>
    <row r="9" spans="1:3" x14ac:dyDescent="0.25">
      <c r="A9" s="56" t="s">
        <v>145</v>
      </c>
      <c r="B9" s="56" t="s">
        <v>149</v>
      </c>
      <c r="C9" s="56" t="s">
        <v>149</v>
      </c>
    </row>
    <row r="10" spans="1:3" x14ac:dyDescent="0.25">
      <c r="A10" s="56" t="s">
        <v>146</v>
      </c>
      <c r="B10" s="56" t="s">
        <v>149</v>
      </c>
      <c r="C10" s="56" t="s">
        <v>149</v>
      </c>
    </row>
  </sheetData>
  <sheetProtection algorithmName="SHA-512" hashValue="3Hwps+KL8nsYsBpgxnafznGWwUSayW8iXuCOwq9cJ402zz9kuXDeLd60NXoddOjHuGLQ8/ZXkMJNfq5unQhzTA==" saltValue="cqKVpaZsymmp4icc8KC/iQ==" spinCount="100000" sheet="1" objects="1" scenarios="1"/>
  <mergeCells count="1">
    <mergeCell ref="A2:C2"/>
  </mergeCells>
  <pageMargins left="0.511811024" right="0.511811024" top="0.78740157499999996" bottom="0.78740157499999996" header="0.31496062000000002" footer="0.31496062000000002"/>
  <pageSetup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W40"/>
  <sheetViews>
    <sheetView zoomScaleNormal="100" workbookViewId="0">
      <selection activeCell="E29" sqref="E29"/>
    </sheetView>
  </sheetViews>
  <sheetFormatPr defaultRowHeight="15" x14ac:dyDescent="0.25"/>
  <cols>
    <col min="1" max="1" width="36.140625" customWidth="1"/>
    <col min="2" max="2" width="38.7109375" customWidth="1"/>
    <col min="5" max="5" width="19.7109375" bestFit="1" customWidth="1"/>
    <col min="6" max="6" width="27.28515625" bestFit="1" customWidth="1"/>
    <col min="9" max="9" width="19.7109375" bestFit="1" customWidth="1"/>
    <col min="10" max="10" width="32.140625" bestFit="1" customWidth="1"/>
  </cols>
  <sheetData>
    <row r="1" spans="1:23" x14ac:dyDescent="0.25">
      <c r="A1" s="1" t="s">
        <v>158</v>
      </c>
      <c r="B1" s="1"/>
      <c r="C1" s="1"/>
      <c r="D1" s="1"/>
      <c r="E1" s="1"/>
      <c r="F1" s="1"/>
      <c r="G1" s="1"/>
      <c r="H1" s="1"/>
      <c r="I1" s="1"/>
      <c r="J1" s="1"/>
      <c r="K1" s="1"/>
      <c r="L1" s="1"/>
      <c r="M1" s="1"/>
      <c r="N1" s="1"/>
      <c r="O1" s="1"/>
      <c r="P1" s="1"/>
      <c r="Q1" s="1"/>
      <c r="R1" s="1"/>
      <c r="S1" s="1"/>
      <c r="T1" s="1"/>
      <c r="U1" s="1"/>
      <c r="V1" s="1"/>
      <c r="W1" s="1"/>
    </row>
    <row r="2" spans="1:23" x14ac:dyDescent="0.25">
      <c r="A2" s="1"/>
      <c r="B2" s="1"/>
      <c r="C2" s="1"/>
      <c r="D2" s="1"/>
      <c r="E2" s="1"/>
      <c r="F2" s="1"/>
      <c r="G2" s="1"/>
      <c r="H2" s="1"/>
      <c r="I2" s="1"/>
      <c r="J2" s="1"/>
      <c r="K2" s="1"/>
      <c r="L2" s="1"/>
      <c r="M2" s="1"/>
      <c r="N2" s="1"/>
      <c r="O2" s="1"/>
      <c r="P2" s="1"/>
      <c r="Q2" s="1"/>
      <c r="R2" s="1"/>
      <c r="S2" s="1"/>
      <c r="T2" s="1"/>
      <c r="U2" s="1"/>
      <c r="V2" s="1"/>
      <c r="W2" s="1"/>
    </row>
    <row r="3" spans="1:23" x14ac:dyDescent="0.25">
      <c r="K3" s="1"/>
      <c r="L3" s="1"/>
      <c r="M3" s="1"/>
      <c r="N3" s="1"/>
      <c r="O3" s="1"/>
      <c r="P3" s="1"/>
      <c r="Q3" s="1"/>
      <c r="R3" s="1"/>
      <c r="S3" s="1"/>
      <c r="T3" s="1"/>
      <c r="U3" s="1"/>
      <c r="V3" s="1"/>
      <c r="W3" s="1"/>
    </row>
    <row r="4" spans="1:23" x14ac:dyDescent="0.25">
      <c r="A4" s="90" t="s">
        <v>109</v>
      </c>
      <c r="B4" s="91"/>
      <c r="C4" s="1"/>
      <c r="D4" s="1"/>
      <c r="G4" s="1"/>
      <c r="H4" s="1"/>
      <c r="K4" s="1"/>
      <c r="L4" s="1"/>
      <c r="M4" s="1"/>
      <c r="N4" s="1"/>
      <c r="O4" s="1"/>
      <c r="P4" s="1"/>
      <c r="Q4" s="1"/>
      <c r="R4" s="1"/>
      <c r="S4" s="1"/>
      <c r="T4" s="1"/>
      <c r="U4" s="1"/>
      <c r="V4" s="1"/>
      <c r="W4" s="1"/>
    </row>
    <row r="5" spans="1:23" x14ac:dyDescent="0.25">
      <c r="A5" s="53" t="s">
        <v>50</v>
      </c>
      <c r="B5" s="53" t="s">
        <v>108</v>
      </c>
      <c r="C5" s="1"/>
      <c r="D5" s="1"/>
      <c r="L5" s="1"/>
      <c r="M5" s="1"/>
      <c r="N5" s="1"/>
      <c r="O5" s="1"/>
      <c r="P5" s="1"/>
      <c r="Q5" s="1"/>
      <c r="R5" s="1"/>
      <c r="S5" s="1"/>
      <c r="T5" s="1"/>
      <c r="U5" s="1"/>
      <c r="V5" s="1"/>
      <c r="W5" s="1"/>
    </row>
    <row r="6" spans="1:23" x14ac:dyDescent="0.25">
      <c r="A6" s="56" t="s">
        <v>48</v>
      </c>
      <c r="B6" s="56">
        <v>276.88900000000001</v>
      </c>
      <c r="C6" s="1"/>
      <c r="D6" s="1"/>
      <c r="G6" s="1"/>
      <c r="H6" s="1"/>
      <c r="K6" s="1"/>
      <c r="L6" s="1"/>
      <c r="M6" s="1"/>
      <c r="N6" s="1"/>
      <c r="O6" s="1"/>
      <c r="P6" s="1"/>
      <c r="Q6" s="1"/>
      <c r="R6" s="1"/>
      <c r="S6" s="1"/>
      <c r="T6" s="1"/>
      <c r="U6" s="1"/>
      <c r="V6" s="1"/>
      <c r="W6" s="1"/>
    </row>
    <row r="7" spans="1:23" x14ac:dyDescent="0.25">
      <c r="A7" s="56" t="s">
        <v>49</v>
      </c>
      <c r="B7" s="56">
        <v>270.8</v>
      </c>
      <c r="C7" s="1"/>
      <c r="D7" s="1"/>
      <c r="G7" s="1"/>
      <c r="H7" s="1"/>
      <c r="K7" s="1"/>
      <c r="L7" s="1"/>
      <c r="M7" s="1"/>
      <c r="N7" s="1"/>
      <c r="O7" s="1"/>
      <c r="P7" s="1"/>
      <c r="Q7" s="1"/>
      <c r="R7" s="1"/>
      <c r="S7" s="1"/>
      <c r="T7" s="1"/>
      <c r="U7" s="1"/>
      <c r="V7" s="1"/>
      <c r="W7" s="1"/>
    </row>
    <row r="8" spans="1:23" x14ac:dyDescent="0.25">
      <c r="A8" s="56" t="s">
        <v>38</v>
      </c>
      <c r="B8" s="56">
        <v>311.42</v>
      </c>
      <c r="C8" s="1"/>
      <c r="D8" s="1"/>
      <c r="G8" s="1"/>
      <c r="H8" s="1"/>
      <c r="K8" s="1"/>
      <c r="L8" s="1"/>
      <c r="M8" s="1"/>
      <c r="N8" s="1"/>
      <c r="O8" s="1"/>
      <c r="P8" s="1"/>
      <c r="Q8" s="1"/>
      <c r="R8" s="1"/>
      <c r="S8" s="1"/>
      <c r="T8" s="1"/>
      <c r="U8" s="1"/>
      <c r="V8" s="1"/>
      <c r="W8" s="1"/>
    </row>
    <row r="9" spans="1:23" x14ac:dyDescent="0.25">
      <c r="A9" s="56" t="s">
        <v>39</v>
      </c>
      <c r="B9" s="56">
        <v>285.31799999999998</v>
      </c>
      <c r="C9" s="1"/>
      <c r="D9" s="1"/>
      <c r="G9" s="1"/>
      <c r="H9" s="1"/>
      <c r="K9" s="1"/>
      <c r="L9" s="1"/>
      <c r="M9" s="1"/>
      <c r="N9" s="1"/>
      <c r="O9" s="1"/>
      <c r="P9" s="1"/>
      <c r="Q9" s="1"/>
      <c r="R9" s="1"/>
      <c r="S9" s="1"/>
      <c r="T9" s="1"/>
      <c r="U9" s="1"/>
      <c r="V9" s="1"/>
      <c r="W9" s="1"/>
    </row>
    <row r="10" spans="1:23" x14ac:dyDescent="0.25">
      <c r="A10" s="56" t="s">
        <v>40</v>
      </c>
      <c r="B10" s="56">
        <v>304.93700000000001</v>
      </c>
      <c r="C10" s="1"/>
      <c r="D10" s="1"/>
      <c r="G10" s="1"/>
      <c r="H10" s="1"/>
      <c r="K10" s="1"/>
      <c r="L10" s="1"/>
      <c r="M10" s="1"/>
      <c r="N10" s="1"/>
      <c r="O10" s="1"/>
      <c r="P10" s="1"/>
      <c r="Q10" s="1"/>
      <c r="R10" s="1"/>
      <c r="S10" s="1"/>
      <c r="T10" s="1"/>
      <c r="U10" s="1"/>
      <c r="V10" s="1"/>
      <c r="W10" s="1"/>
    </row>
    <row r="11" spans="1:23" x14ac:dyDescent="0.25">
      <c r="A11" s="56" t="s">
        <v>41</v>
      </c>
      <c r="B11" s="56">
        <v>336.08499999999998</v>
      </c>
      <c r="C11" s="1"/>
      <c r="D11" s="1"/>
      <c r="G11" s="1"/>
      <c r="H11" s="1"/>
      <c r="K11" s="1"/>
      <c r="L11" s="1"/>
      <c r="M11" s="1"/>
      <c r="N11" s="1"/>
      <c r="O11" s="1"/>
      <c r="P11" s="1"/>
      <c r="Q11" s="1"/>
      <c r="R11" s="1"/>
      <c r="S11" s="1"/>
      <c r="T11" s="1"/>
      <c r="U11" s="1"/>
      <c r="V11" s="1"/>
      <c r="W11" s="1"/>
    </row>
    <row r="12" spans="1:23" x14ac:dyDescent="0.25">
      <c r="A12" s="56" t="s">
        <v>42</v>
      </c>
      <c r="B12" s="56">
        <v>412.61500000000001</v>
      </c>
      <c r="C12" s="1"/>
      <c r="D12" s="1"/>
      <c r="G12" s="1"/>
      <c r="H12" s="1"/>
      <c r="K12" s="1"/>
      <c r="L12" s="1"/>
      <c r="M12" s="1"/>
      <c r="N12" s="1"/>
      <c r="O12" s="1"/>
      <c r="P12" s="1"/>
      <c r="Q12" s="1"/>
      <c r="R12" s="1"/>
      <c r="S12" s="1"/>
      <c r="T12" s="1"/>
      <c r="U12" s="1"/>
      <c r="V12" s="1"/>
      <c r="W12" s="1"/>
    </row>
    <row r="13" spans="1:23" x14ac:dyDescent="0.25">
      <c r="A13" s="56" t="s">
        <v>43</v>
      </c>
      <c r="B13" s="56">
        <v>407.68700000000001</v>
      </c>
      <c r="C13" s="1"/>
      <c r="D13" s="1"/>
      <c r="G13" s="1"/>
      <c r="H13" s="1"/>
      <c r="K13" s="1"/>
      <c r="L13" s="1"/>
      <c r="M13" s="1"/>
      <c r="N13" s="1"/>
      <c r="O13" s="1"/>
      <c r="P13" s="1"/>
      <c r="Q13" s="1"/>
      <c r="R13" s="1"/>
      <c r="S13" s="1"/>
      <c r="T13" s="1"/>
      <c r="U13" s="1"/>
      <c r="V13" s="1"/>
      <c r="W13" s="1"/>
    </row>
    <row r="14" spans="1:23" x14ac:dyDescent="0.25">
      <c r="A14" s="56" t="s">
        <v>44</v>
      </c>
      <c r="B14" s="56">
        <v>340.95499999999998</v>
      </c>
      <c r="C14" s="1"/>
      <c r="D14" s="1"/>
      <c r="G14" s="1"/>
      <c r="H14" s="1"/>
      <c r="K14" s="1"/>
      <c r="L14" s="1"/>
      <c r="M14" s="1"/>
      <c r="N14" s="1"/>
      <c r="O14" s="1"/>
      <c r="P14" s="1"/>
      <c r="Q14" s="1"/>
      <c r="R14" s="1"/>
      <c r="S14" s="1"/>
      <c r="T14" s="1"/>
      <c r="U14" s="1"/>
      <c r="V14" s="1"/>
      <c r="W14" s="1"/>
    </row>
    <row r="15" spans="1:23" x14ac:dyDescent="0.25">
      <c r="A15" s="56" t="s">
        <v>45</v>
      </c>
      <c r="B15" s="56">
        <v>235.80799999999999</v>
      </c>
      <c r="C15" s="1"/>
      <c r="D15" s="1"/>
      <c r="G15" s="1"/>
      <c r="H15" s="1"/>
      <c r="K15" s="1"/>
      <c r="L15" s="1"/>
      <c r="M15" s="1"/>
      <c r="N15" s="1"/>
      <c r="O15" s="1"/>
      <c r="P15" s="1"/>
      <c r="Q15" s="1"/>
      <c r="R15" s="1"/>
      <c r="S15" s="1"/>
      <c r="T15" s="1"/>
      <c r="U15" s="1"/>
      <c r="V15" s="1"/>
      <c r="W15" s="1"/>
    </row>
    <row r="16" spans="1:23" x14ac:dyDescent="0.25">
      <c r="A16" s="56" t="s">
        <v>46</v>
      </c>
      <c r="B16" s="56">
        <v>355.39</v>
      </c>
      <c r="C16" s="1"/>
      <c r="D16" s="1"/>
      <c r="G16" s="1"/>
      <c r="H16" s="1"/>
      <c r="K16" s="1"/>
      <c r="L16" s="1"/>
      <c r="M16" s="1"/>
      <c r="N16" s="1"/>
      <c r="O16" s="1"/>
      <c r="P16" s="1"/>
      <c r="Q16" s="1"/>
      <c r="R16" s="1"/>
      <c r="S16" s="1"/>
      <c r="T16" s="1"/>
      <c r="U16" s="1"/>
      <c r="V16" s="1"/>
      <c r="W16" s="1"/>
    </row>
    <row r="17" spans="1:23" x14ac:dyDescent="0.25">
      <c r="A17" s="56" t="s">
        <v>47</v>
      </c>
      <c r="B17" s="56">
        <v>314.08999999999997</v>
      </c>
      <c r="C17" s="1"/>
      <c r="D17" s="1"/>
      <c r="G17" s="1"/>
      <c r="H17" s="1"/>
      <c r="K17" s="1"/>
      <c r="L17" s="1"/>
      <c r="M17" s="1"/>
      <c r="N17" s="1"/>
      <c r="O17" s="1"/>
      <c r="P17" s="1"/>
      <c r="Q17" s="1"/>
      <c r="R17" s="1"/>
      <c r="S17" s="1"/>
      <c r="T17" s="1"/>
      <c r="U17" s="1"/>
      <c r="V17" s="1"/>
      <c r="W17" s="1"/>
    </row>
    <row r="18" spans="1:23" x14ac:dyDescent="0.25">
      <c r="A18" s="53" t="s">
        <v>107</v>
      </c>
      <c r="B18" s="53">
        <f>SUM(B6:B17)</f>
        <v>3851.9940000000001</v>
      </c>
      <c r="C18" s="1"/>
      <c r="D18" s="1"/>
      <c r="K18" s="1"/>
      <c r="L18" s="1"/>
      <c r="M18" s="1"/>
      <c r="N18" s="1"/>
      <c r="O18" s="1"/>
      <c r="P18" s="1"/>
      <c r="Q18" s="1"/>
      <c r="R18" s="1"/>
      <c r="S18" s="1"/>
      <c r="T18" s="1"/>
      <c r="U18" s="1"/>
      <c r="V18" s="1"/>
      <c r="W18" s="1"/>
    </row>
    <row r="19" spans="1:23" x14ac:dyDescent="0.25">
      <c r="C19" s="1"/>
      <c r="D19" s="1"/>
      <c r="E19" s="1"/>
      <c r="F19" s="1"/>
      <c r="G19" s="1"/>
      <c r="H19" s="1"/>
      <c r="I19" s="1"/>
      <c r="J19" s="1"/>
      <c r="K19" s="1"/>
      <c r="L19" s="1"/>
      <c r="M19" s="1"/>
      <c r="N19" s="1"/>
      <c r="O19" s="1"/>
      <c r="P19" s="1"/>
      <c r="Q19" s="1"/>
      <c r="R19" s="1"/>
      <c r="S19" s="1"/>
      <c r="T19" s="1"/>
      <c r="U19" s="1"/>
      <c r="V19" s="1"/>
      <c r="W19" s="1"/>
    </row>
    <row r="20" spans="1:23" x14ac:dyDescent="0.25">
      <c r="A20" s="1"/>
      <c r="B20" s="1"/>
      <c r="C20" s="1"/>
      <c r="D20" s="1"/>
      <c r="E20" s="1"/>
      <c r="F20" s="1"/>
      <c r="G20" s="1"/>
      <c r="H20" s="1"/>
      <c r="I20" s="1"/>
      <c r="J20" s="1"/>
      <c r="K20" s="1"/>
      <c r="L20" s="1"/>
      <c r="M20" s="1"/>
      <c r="N20" s="1"/>
      <c r="O20" s="1"/>
      <c r="P20" s="1"/>
      <c r="Q20" s="1"/>
      <c r="R20" s="1"/>
      <c r="S20" s="1"/>
      <c r="T20" s="1"/>
      <c r="U20" s="1"/>
      <c r="V20" s="1"/>
      <c r="W20" s="1"/>
    </row>
    <row r="21" spans="1:23" x14ac:dyDescent="0.25">
      <c r="A21" s="1"/>
      <c r="B21" s="1"/>
      <c r="C21" s="1"/>
      <c r="D21" s="1"/>
      <c r="E21" s="1"/>
      <c r="F21" s="1"/>
      <c r="G21" s="1"/>
      <c r="H21" s="1"/>
      <c r="I21" s="1"/>
      <c r="J21" s="1"/>
      <c r="K21" s="1"/>
      <c r="L21" s="1"/>
      <c r="M21" s="1"/>
      <c r="N21" s="1"/>
      <c r="O21" s="1"/>
      <c r="P21" s="1"/>
      <c r="Q21" s="1"/>
      <c r="R21" s="1"/>
      <c r="S21" s="1"/>
      <c r="T21" s="1"/>
      <c r="U21" s="1"/>
      <c r="V21" s="1"/>
      <c r="W21" s="1"/>
    </row>
    <row r="22" spans="1:23" x14ac:dyDescent="0.25">
      <c r="A22" s="90" t="s">
        <v>121</v>
      </c>
      <c r="B22" s="91"/>
      <c r="C22" s="1"/>
      <c r="D22" s="1"/>
      <c r="E22" s="1"/>
      <c r="F22" s="1"/>
      <c r="G22" s="1"/>
      <c r="H22" s="1"/>
      <c r="I22" s="1"/>
      <c r="J22" s="1"/>
      <c r="K22" s="1"/>
      <c r="L22" s="1"/>
      <c r="M22" s="1"/>
      <c r="N22" s="1"/>
      <c r="O22" s="1"/>
      <c r="P22" s="1"/>
      <c r="Q22" s="1"/>
      <c r="R22" s="1"/>
      <c r="S22" s="1"/>
      <c r="T22" s="1"/>
      <c r="U22" s="1"/>
      <c r="V22" s="1"/>
      <c r="W22" s="1"/>
    </row>
    <row r="23" spans="1:23" x14ac:dyDescent="0.25">
      <c r="A23" s="40" t="s">
        <v>111</v>
      </c>
      <c r="B23" s="40" t="s">
        <v>14</v>
      </c>
      <c r="C23" s="1"/>
      <c r="D23" s="1"/>
      <c r="E23" s="1"/>
      <c r="F23" s="1"/>
      <c r="G23" s="1"/>
      <c r="H23" s="1"/>
      <c r="I23" s="1"/>
      <c r="J23" s="1"/>
      <c r="K23" s="1"/>
      <c r="L23" s="1"/>
      <c r="M23" s="1"/>
      <c r="N23" s="1"/>
      <c r="O23" s="1"/>
      <c r="P23" s="1"/>
      <c r="Q23" s="1"/>
      <c r="R23" s="1"/>
      <c r="S23" s="1"/>
      <c r="T23" s="1"/>
      <c r="U23" s="1"/>
      <c r="V23" s="1"/>
      <c r="W23" s="1"/>
    </row>
    <row r="24" spans="1:23" x14ac:dyDescent="0.25">
      <c r="A24" s="40" t="s">
        <v>114</v>
      </c>
      <c r="B24" s="14">
        <v>306072</v>
      </c>
      <c r="C24" s="1"/>
      <c r="D24" s="1"/>
      <c r="E24" s="1"/>
      <c r="F24" s="1"/>
      <c r="G24" s="1"/>
      <c r="H24" s="1"/>
      <c r="I24" s="1"/>
      <c r="J24" s="1"/>
      <c r="K24" s="1"/>
      <c r="L24" s="1"/>
      <c r="M24" s="1"/>
      <c r="N24" s="1"/>
      <c r="O24" s="1"/>
      <c r="P24" s="1"/>
      <c r="Q24" s="1"/>
      <c r="R24" s="1"/>
      <c r="S24" s="1"/>
      <c r="T24" s="1"/>
      <c r="U24" s="1"/>
      <c r="V24" s="1"/>
      <c r="W24" s="1"/>
    </row>
    <row r="25" spans="1:23" x14ac:dyDescent="0.25">
      <c r="A25" s="40" t="s">
        <v>112</v>
      </c>
      <c r="B25" s="40" t="s">
        <v>113</v>
      </c>
      <c r="C25" s="1"/>
      <c r="D25" s="1"/>
      <c r="E25" s="1"/>
      <c r="F25" s="1"/>
      <c r="G25" s="1"/>
      <c r="H25" s="1"/>
      <c r="I25" s="1"/>
      <c r="J25" s="1"/>
      <c r="K25" s="1"/>
      <c r="L25" s="1"/>
      <c r="M25" s="1"/>
      <c r="N25" s="1"/>
      <c r="O25" s="1"/>
      <c r="P25" s="1"/>
      <c r="Q25" s="1"/>
      <c r="R25" s="1"/>
      <c r="S25" s="1"/>
      <c r="T25" s="1"/>
      <c r="U25" s="1"/>
      <c r="V25" s="1"/>
      <c r="W25" s="1"/>
    </row>
    <row r="26" spans="1:23" x14ac:dyDescent="0.25">
      <c r="A26" s="1"/>
      <c r="B26" s="1"/>
      <c r="C26" s="1"/>
      <c r="D26" s="1"/>
      <c r="H26" s="1"/>
      <c r="I26" s="1"/>
      <c r="J26" s="1"/>
      <c r="K26" s="1"/>
      <c r="L26" s="1"/>
      <c r="M26" s="1"/>
      <c r="N26" s="1"/>
      <c r="O26" s="1"/>
      <c r="P26" s="1"/>
      <c r="Q26" s="1"/>
      <c r="R26" s="1"/>
      <c r="S26" s="1"/>
      <c r="T26" s="1"/>
      <c r="U26" s="1"/>
      <c r="V26" s="1"/>
      <c r="W26" s="1"/>
    </row>
    <row r="27" spans="1:23" x14ac:dyDescent="0.25">
      <c r="A27" s="1"/>
      <c r="B27" s="1"/>
      <c r="C27" s="1"/>
      <c r="D27" s="1"/>
      <c r="H27" s="1"/>
      <c r="I27" s="1"/>
      <c r="J27" s="1"/>
      <c r="K27" s="1"/>
      <c r="L27" s="1"/>
      <c r="M27" s="1"/>
      <c r="N27" s="1"/>
      <c r="O27" s="1"/>
      <c r="P27" s="1"/>
      <c r="Q27" s="1"/>
      <c r="R27" s="1"/>
      <c r="S27" s="1"/>
      <c r="T27" s="1"/>
      <c r="U27" s="1"/>
      <c r="V27" s="1"/>
      <c r="W27" s="1"/>
    </row>
    <row r="28" spans="1:23" x14ac:dyDescent="0.25">
      <c r="A28" s="90" t="s">
        <v>129</v>
      </c>
      <c r="B28" s="91"/>
      <c r="C28" s="1"/>
      <c r="D28" s="1"/>
      <c r="H28" s="1"/>
      <c r="I28" s="1"/>
      <c r="J28" s="1"/>
      <c r="K28" s="1"/>
      <c r="L28" s="1"/>
      <c r="M28" s="1"/>
      <c r="N28" s="1"/>
      <c r="O28" s="1"/>
      <c r="P28" s="1"/>
      <c r="Q28" s="1"/>
      <c r="R28" s="1"/>
      <c r="S28" s="1"/>
      <c r="T28" s="1"/>
      <c r="U28" s="1"/>
      <c r="V28" s="1"/>
      <c r="W28" s="1"/>
    </row>
    <row r="29" spans="1:23" x14ac:dyDescent="0.25">
      <c r="A29" s="56" t="s">
        <v>123</v>
      </c>
      <c r="B29" s="56">
        <v>3.81</v>
      </c>
      <c r="C29" s="1"/>
      <c r="D29" s="1"/>
      <c r="H29" s="1"/>
      <c r="I29" s="1"/>
      <c r="J29" s="1"/>
      <c r="K29" s="1"/>
      <c r="L29" s="1"/>
      <c r="M29" s="1"/>
      <c r="N29" s="1"/>
      <c r="O29" s="1"/>
      <c r="P29" s="1"/>
      <c r="Q29" s="1"/>
      <c r="R29" s="1"/>
      <c r="S29" s="1"/>
      <c r="T29" s="1"/>
      <c r="U29" s="1"/>
      <c r="V29" s="1"/>
      <c r="W29" s="1"/>
    </row>
    <row r="30" spans="1:23" x14ac:dyDescent="0.25">
      <c r="A30" s="56" t="s">
        <v>122</v>
      </c>
      <c r="B30" s="56">
        <v>20.95</v>
      </c>
      <c r="C30" s="1"/>
      <c r="D30" s="1"/>
      <c r="E30" s="1"/>
      <c r="F30" s="1"/>
      <c r="G30" s="1"/>
      <c r="H30" s="1"/>
      <c r="I30" s="1"/>
      <c r="J30" s="1"/>
      <c r="K30" s="1"/>
      <c r="L30" s="1"/>
      <c r="M30" s="1"/>
      <c r="N30" s="1"/>
      <c r="O30" s="1"/>
      <c r="P30" s="1"/>
      <c r="Q30" s="1"/>
      <c r="R30" s="1"/>
      <c r="S30" s="1"/>
      <c r="T30" s="1"/>
      <c r="U30" s="1"/>
      <c r="V30" s="1"/>
      <c r="W30" s="1"/>
    </row>
    <row r="31" spans="1:23" x14ac:dyDescent="0.25">
      <c r="A31" s="56" t="s">
        <v>124</v>
      </c>
      <c r="B31" s="56" t="s">
        <v>126</v>
      </c>
      <c r="C31" s="1"/>
      <c r="D31" s="1"/>
      <c r="E31" s="1"/>
      <c r="F31" s="1"/>
      <c r="G31" s="1"/>
      <c r="H31" s="1"/>
      <c r="I31" s="1"/>
      <c r="J31" s="1"/>
      <c r="K31" s="1"/>
      <c r="L31" s="1"/>
      <c r="M31" s="1"/>
      <c r="N31" s="1"/>
      <c r="O31" s="1"/>
      <c r="P31" s="1"/>
      <c r="Q31" s="1"/>
      <c r="R31" s="1"/>
      <c r="S31" s="1"/>
      <c r="T31" s="1"/>
      <c r="U31" s="1"/>
      <c r="V31" s="1"/>
      <c r="W31" s="1"/>
    </row>
    <row r="32" spans="1:23" x14ac:dyDescent="0.25">
      <c r="A32" s="56" t="s">
        <v>125</v>
      </c>
      <c r="B32" s="56" t="s">
        <v>126</v>
      </c>
      <c r="C32" s="1"/>
      <c r="D32" s="1"/>
      <c r="E32" s="1"/>
      <c r="F32" s="1"/>
      <c r="G32" s="1"/>
      <c r="H32" s="1"/>
      <c r="I32" s="1"/>
      <c r="J32" s="1"/>
      <c r="K32" s="1"/>
      <c r="L32" s="1"/>
      <c r="M32" s="1"/>
      <c r="N32" s="1"/>
      <c r="O32" s="1"/>
      <c r="P32" s="1"/>
      <c r="Q32" s="1"/>
      <c r="R32" s="1"/>
      <c r="S32" s="1"/>
      <c r="T32" s="1"/>
      <c r="U32" s="1"/>
      <c r="V32" s="1"/>
      <c r="W32" s="1"/>
    </row>
    <row r="33" spans="1:23" x14ac:dyDescent="0.25">
      <c r="A33" s="56" t="s">
        <v>127</v>
      </c>
      <c r="B33" s="56">
        <v>0.42</v>
      </c>
      <c r="C33" s="1"/>
      <c r="D33" s="1"/>
      <c r="E33" s="1"/>
      <c r="F33" s="1"/>
      <c r="G33" s="1"/>
      <c r="H33" s="1"/>
      <c r="I33" s="1"/>
      <c r="J33" s="1"/>
      <c r="K33" s="1"/>
      <c r="L33" s="1"/>
      <c r="M33" s="1"/>
      <c r="N33" s="1"/>
      <c r="O33" s="1"/>
      <c r="P33" s="1"/>
      <c r="Q33" s="1"/>
      <c r="R33" s="1"/>
      <c r="S33" s="1"/>
      <c r="T33" s="1"/>
      <c r="U33" s="1"/>
      <c r="V33" s="1"/>
      <c r="W33" s="1"/>
    </row>
    <row r="34" spans="1:23" x14ac:dyDescent="0.25">
      <c r="A34" s="56" t="s">
        <v>128</v>
      </c>
      <c r="B34" s="56">
        <v>1.53</v>
      </c>
      <c r="C34" s="1"/>
      <c r="D34" s="1"/>
      <c r="E34" s="1"/>
      <c r="F34" s="1"/>
      <c r="G34" s="1"/>
      <c r="H34" s="1"/>
      <c r="I34" s="1"/>
      <c r="J34" s="1"/>
      <c r="K34" s="1"/>
      <c r="L34" s="1"/>
      <c r="M34" s="1"/>
      <c r="N34" s="1"/>
      <c r="O34" s="1"/>
      <c r="P34" s="1"/>
      <c r="Q34" s="1"/>
      <c r="R34" s="1"/>
      <c r="S34" s="1"/>
      <c r="T34" s="1"/>
      <c r="U34" s="1"/>
      <c r="V34" s="1"/>
      <c r="W34" s="1"/>
    </row>
    <row r="35" spans="1:23" x14ac:dyDescent="0.25">
      <c r="A35" s="56" t="s">
        <v>130</v>
      </c>
      <c r="B35" s="56">
        <f>B34*(3413*10^3)/10^6</f>
        <v>5.2218900000000001</v>
      </c>
      <c r="C35" s="1"/>
      <c r="D35" s="1"/>
      <c r="E35" s="1"/>
      <c r="F35" s="1"/>
      <c r="G35" s="1"/>
      <c r="H35" s="1"/>
      <c r="I35" s="1"/>
      <c r="J35" s="1"/>
      <c r="K35" s="1"/>
      <c r="L35" s="1"/>
      <c r="M35" s="1"/>
      <c r="N35" s="1"/>
      <c r="O35" s="1"/>
      <c r="P35" s="1"/>
      <c r="Q35" s="1"/>
      <c r="R35" s="1"/>
      <c r="S35" s="1"/>
      <c r="T35" s="1"/>
      <c r="U35" s="1"/>
      <c r="V35" s="1"/>
      <c r="W35" s="1"/>
    </row>
    <row r="36" spans="1:23" x14ac:dyDescent="0.25">
      <c r="A36" s="56" t="s">
        <v>134</v>
      </c>
      <c r="B36" s="56">
        <f>8.8+1.6</f>
        <v>10.4</v>
      </c>
      <c r="C36" s="1"/>
      <c r="D36" s="1"/>
      <c r="E36" s="1"/>
      <c r="F36" s="1"/>
      <c r="G36" s="1"/>
      <c r="H36" s="1"/>
      <c r="I36" s="1"/>
      <c r="J36" s="1"/>
      <c r="K36" s="1"/>
      <c r="L36" s="1"/>
      <c r="M36" s="1"/>
      <c r="N36" s="1"/>
      <c r="O36" s="1"/>
      <c r="P36" s="1"/>
      <c r="Q36" s="1"/>
      <c r="R36" s="1"/>
      <c r="S36" s="1"/>
      <c r="T36" s="1"/>
      <c r="U36" s="1"/>
      <c r="V36" s="1"/>
      <c r="W36" s="1"/>
    </row>
    <row r="37" spans="1:23" x14ac:dyDescent="0.25">
      <c r="A37" s="1"/>
      <c r="B37" s="1"/>
      <c r="C37" s="1"/>
      <c r="D37" s="1"/>
      <c r="E37" s="1"/>
      <c r="F37" s="1"/>
      <c r="G37" s="1"/>
      <c r="H37" s="1"/>
      <c r="I37" s="1"/>
      <c r="J37" s="1"/>
      <c r="K37" s="1"/>
      <c r="L37" s="1"/>
      <c r="M37" s="1"/>
      <c r="N37" s="1"/>
      <c r="O37" s="1"/>
      <c r="P37" s="1"/>
      <c r="Q37" s="1"/>
      <c r="R37" s="1"/>
      <c r="S37" s="1"/>
      <c r="T37" s="1"/>
      <c r="U37" s="1"/>
      <c r="V37" s="1"/>
      <c r="W37" s="1"/>
    </row>
    <row r="38" spans="1:23" x14ac:dyDescent="0.25">
      <c r="A38" s="1"/>
      <c r="B38" s="1"/>
      <c r="C38" s="1"/>
      <c r="D38" s="1"/>
      <c r="E38" s="1"/>
      <c r="F38" s="1"/>
      <c r="G38" s="1"/>
      <c r="H38" s="1"/>
      <c r="I38" s="1"/>
      <c r="J38" s="1"/>
      <c r="K38" s="1"/>
      <c r="L38" s="1"/>
      <c r="M38" s="1"/>
      <c r="N38" s="1"/>
      <c r="O38" s="1"/>
      <c r="P38" s="1"/>
      <c r="Q38" s="1"/>
      <c r="R38" s="1"/>
      <c r="S38" s="1"/>
      <c r="T38" s="1"/>
      <c r="U38" s="1"/>
      <c r="V38" s="1"/>
      <c r="W38" s="1"/>
    </row>
    <row r="39" spans="1:23" x14ac:dyDescent="0.25">
      <c r="A39" s="1"/>
      <c r="B39" s="1"/>
      <c r="C39" s="1"/>
      <c r="D39" s="1"/>
      <c r="E39" s="1"/>
      <c r="F39" s="1"/>
      <c r="G39" s="1"/>
      <c r="H39" s="1"/>
      <c r="I39" s="1"/>
      <c r="J39" s="1"/>
      <c r="K39" s="1"/>
      <c r="L39" s="1"/>
      <c r="M39" s="1"/>
      <c r="N39" s="1"/>
      <c r="O39" s="1"/>
      <c r="P39" s="1"/>
      <c r="Q39" s="1"/>
      <c r="R39" s="1"/>
      <c r="S39" s="1"/>
      <c r="T39" s="1"/>
      <c r="U39" s="1"/>
      <c r="V39" s="1"/>
      <c r="W39" s="1"/>
    </row>
    <row r="40" spans="1:23" x14ac:dyDescent="0.25">
      <c r="A40" s="1"/>
      <c r="B40" s="1"/>
      <c r="C40" s="1"/>
      <c r="D40" s="1"/>
      <c r="E40" s="1"/>
      <c r="F40" s="1"/>
      <c r="G40" s="1"/>
      <c r="H40" s="1"/>
      <c r="I40" s="1"/>
      <c r="J40" s="1"/>
      <c r="K40" s="1"/>
      <c r="L40" s="1"/>
      <c r="M40" s="1"/>
      <c r="N40" s="1"/>
      <c r="O40" s="1"/>
      <c r="P40" s="1"/>
      <c r="Q40" s="1"/>
      <c r="R40" s="1"/>
      <c r="S40" s="1"/>
      <c r="T40" s="1"/>
      <c r="U40" s="1"/>
      <c r="V40" s="1"/>
      <c r="W40" s="1"/>
    </row>
  </sheetData>
  <sheetProtection algorithmName="SHA-512" hashValue="5ea6Ii/B/Mv5Bq4owLG7PO8DCS3KzqPldGdeNhaXHuN9Y5AHI3cuICpJrcWpC8CRLZmG3Uw5MhxGbRoIXRPj3Q==" saltValue="R/RRyvAYXns738mpSD2LUw==" spinCount="100000" sheet="1" objects="1" scenarios="1"/>
  <mergeCells count="3">
    <mergeCell ref="A28:B28"/>
    <mergeCell ref="A4:B4"/>
    <mergeCell ref="A22:B22"/>
  </mergeCells>
  <pageMargins left="0.511811024" right="0.511811024" top="0.78740157499999996" bottom="0.78740157499999996" header="0.31496062000000002" footer="0.31496062000000002"/>
  <pageSetup orientation="portrait"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65"/>
  <sheetViews>
    <sheetView zoomScaleNormal="100" workbookViewId="0">
      <selection activeCell="J23" sqref="J23"/>
    </sheetView>
  </sheetViews>
  <sheetFormatPr defaultRowHeight="15" x14ac:dyDescent="0.25"/>
  <cols>
    <col min="1" max="1" width="20.7109375" customWidth="1"/>
    <col min="2" max="2" width="12.7109375" bestFit="1" customWidth="1"/>
    <col min="3" max="3" width="12.85546875" customWidth="1"/>
    <col min="4" max="4" width="13.42578125" customWidth="1"/>
    <col min="5" max="6" width="10.7109375" customWidth="1"/>
    <col min="8" max="8" width="10.140625" customWidth="1"/>
    <col min="9" max="9" width="20.7109375" customWidth="1"/>
    <col min="10" max="10" width="12.7109375" bestFit="1" customWidth="1"/>
    <col min="11" max="11" width="12.85546875" customWidth="1"/>
    <col min="12" max="12" width="13.42578125" customWidth="1"/>
    <col min="13" max="14" width="10.7109375" customWidth="1"/>
    <col min="16" max="16" width="10.7109375" customWidth="1"/>
    <col min="17" max="20" width="9.7109375" customWidth="1"/>
  </cols>
  <sheetData>
    <row r="1" spans="1:20" x14ac:dyDescent="0.25">
      <c r="A1" s="3" t="s">
        <v>158</v>
      </c>
      <c r="B1" s="57"/>
      <c r="C1" s="57"/>
      <c r="D1" s="57"/>
      <c r="E1" s="57"/>
      <c r="F1" s="57"/>
      <c r="G1" s="57"/>
      <c r="H1" s="57"/>
      <c r="I1" s="57"/>
      <c r="J1" s="57"/>
      <c r="K1" s="57"/>
      <c r="L1" s="57"/>
      <c r="M1" s="57"/>
      <c r="N1" s="57"/>
      <c r="O1" s="57"/>
    </row>
    <row r="2" spans="1:20" x14ac:dyDescent="0.25">
      <c r="A2" s="95" t="s">
        <v>119</v>
      </c>
      <c r="B2" s="95"/>
      <c r="C2" s="95"/>
      <c r="D2" s="95"/>
      <c r="E2" s="95"/>
      <c r="F2" s="95"/>
      <c r="G2" s="95"/>
      <c r="H2" s="58"/>
      <c r="I2" s="95" t="s">
        <v>120</v>
      </c>
      <c r="J2" s="95"/>
      <c r="K2" s="95"/>
      <c r="L2" s="95"/>
      <c r="M2" s="95"/>
      <c r="N2" s="95"/>
      <c r="O2" s="95"/>
      <c r="P2" s="1"/>
      <c r="Q2" s="1"/>
      <c r="R2" s="1"/>
      <c r="S2" s="1"/>
      <c r="T2" s="1"/>
    </row>
    <row r="3" spans="1:20" x14ac:dyDescent="0.25">
      <c r="A3" s="93" t="s">
        <v>117</v>
      </c>
      <c r="B3" s="93"/>
      <c r="C3" s="93"/>
      <c r="D3" s="93"/>
      <c r="E3" s="93"/>
      <c r="F3" s="93"/>
      <c r="G3" s="93"/>
      <c r="H3" s="58"/>
      <c r="I3" s="93" t="s">
        <v>117</v>
      </c>
      <c r="J3" s="93"/>
      <c r="K3" s="93"/>
      <c r="L3" s="93"/>
      <c r="M3" s="93"/>
      <c r="N3" s="93"/>
      <c r="O3" s="93"/>
      <c r="P3" s="1"/>
      <c r="Q3" s="1"/>
      <c r="R3" s="1"/>
      <c r="S3" s="1"/>
      <c r="T3" s="1"/>
    </row>
    <row r="4" spans="1:20" x14ac:dyDescent="0.25">
      <c r="A4" s="93" t="s">
        <v>52</v>
      </c>
      <c r="B4" s="93"/>
      <c r="C4" s="93" t="s">
        <v>4</v>
      </c>
      <c r="D4" s="93"/>
      <c r="E4" s="93"/>
      <c r="F4" s="93" t="s">
        <v>5</v>
      </c>
      <c r="G4" s="93" t="s">
        <v>3</v>
      </c>
      <c r="H4" s="58"/>
      <c r="I4" s="93" t="s">
        <v>52</v>
      </c>
      <c r="J4" s="93"/>
      <c r="K4" s="93" t="s">
        <v>4</v>
      </c>
      <c r="L4" s="93"/>
      <c r="M4" s="93"/>
      <c r="N4" s="93" t="s">
        <v>5</v>
      </c>
      <c r="O4" s="93" t="s">
        <v>3</v>
      </c>
      <c r="P4" s="1"/>
      <c r="Q4" s="1"/>
      <c r="R4" s="1"/>
      <c r="S4" s="1"/>
      <c r="T4" s="1"/>
    </row>
    <row r="5" spans="1:20" x14ac:dyDescent="0.25">
      <c r="A5" s="93"/>
      <c r="B5" s="93"/>
      <c r="C5" s="55">
        <v>1</v>
      </c>
      <c r="D5" s="55">
        <v>2</v>
      </c>
      <c r="E5" s="55">
        <v>3</v>
      </c>
      <c r="F5" s="93"/>
      <c r="G5" s="93"/>
      <c r="H5" s="58"/>
      <c r="I5" s="93"/>
      <c r="J5" s="93"/>
      <c r="K5" s="55">
        <v>1</v>
      </c>
      <c r="L5" s="55">
        <v>2</v>
      </c>
      <c r="M5" s="55">
        <v>3</v>
      </c>
      <c r="N5" s="93"/>
      <c r="O5" s="93"/>
      <c r="P5" s="1"/>
      <c r="Q5" s="1"/>
      <c r="R5" s="1"/>
      <c r="S5" s="1"/>
      <c r="T5" s="1"/>
    </row>
    <row r="6" spans="1:20" x14ac:dyDescent="0.25">
      <c r="A6" s="93" t="s">
        <v>53</v>
      </c>
      <c r="B6" s="93"/>
      <c r="C6" s="93"/>
      <c r="D6" s="93"/>
      <c r="E6" s="93"/>
      <c r="F6" s="93"/>
      <c r="G6" s="93"/>
      <c r="H6" s="58"/>
      <c r="I6" s="93" t="s">
        <v>53</v>
      </c>
      <c r="J6" s="93"/>
      <c r="K6" s="93"/>
      <c r="L6" s="93"/>
      <c r="M6" s="93"/>
      <c r="N6" s="93"/>
      <c r="O6" s="93"/>
      <c r="P6" s="1"/>
      <c r="Q6" s="1"/>
      <c r="R6" s="1"/>
      <c r="S6" s="1"/>
      <c r="T6" s="1"/>
    </row>
    <row r="7" spans="1:20" x14ac:dyDescent="0.25">
      <c r="A7" s="94" t="s">
        <v>54</v>
      </c>
      <c r="B7" s="94"/>
      <c r="C7" s="11">
        <v>637</v>
      </c>
      <c r="D7" s="11">
        <v>638</v>
      </c>
      <c r="E7" s="11">
        <v>634</v>
      </c>
      <c r="F7" s="11">
        <f>AVERAGE(C7:E7)</f>
        <v>636.33333333333337</v>
      </c>
      <c r="G7" s="55" t="s">
        <v>7</v>
      </c>
      <c r="H7" s="58"/>
      <c r="I7" s="94" t="s">
        <v>54</v>
      </c>
      <c r="J7" s="94"/>
      <c r="K7" s="11">
        <v>615</v>
      </c>
      <c r="L7" s="11">
        <v>619</v>
      </c>
      <c r="M7" s="11">
        <v>617</v>
      </c>
      <c r="N7" s="11">
        <f>AVERAGE(K7:M7)</f>
        <v>617</v>
      </c>
      <c r="O7" s="55" t="s">
        <v>7</v>
      </c>
      <c r="P7" s="1"/>
      <c r="Q7" s="1"/>
      <c r="R7" s="1"/>
      <c r="S7" s="1"/>
      <c r="T7" s="1"/>
    </row>
    <row r="8" spans="1:20" x14ac:dyDescent="0.25">
      <c r="A8" s="94" t="s">
        <v>55</v>
      </c>
      <c r="B8" s="94"/>
      <c r="C8" s="11">
        <v>18.7</v>
      </c>
      <c r="D8" s="11">
        <v>18.5</v>
      </c>
      <c r="E8" s="11">
        <v>19</v>
      </c>
      <c r="F8" s="11">
        <f t="shared" ref="F8:F12" si="0">AVERAGE(C8:E8)</f>
        <v>18.733333333333334</v>
      </c>
      <c r="G8" s="55" t="s">
        <v>56</v>
      </c>
      <c r="H8" s="58"/>
      <c r="I8" s="94" t="s">
        <v>55</v>
      </c>
      <c r="J8" s="94"/>
      <c r="K8" s="11">
        <v>16.899999999999999</v>
      </c>
      <c r="L8" s="11">
        <v>17.8</v>
      </c>
      <c r="M8" s="11">
        <v>16.8</v>
      </c>
      <c r="N8" s="11">
        <f t="shared" ref="N8:N11" si="1">AVERAGE(K8:M8)</f>
        <v>17.166666666666668</v>
      </c>
      <c r="O8" s="55" t="s">
        <v>56</v>
      </c>
      <c r="P8" s="1"/>
      <c r="Q8" s="1"/>
      <c r="R8" s="1"/>
      <c r="S8" s="1"/>
      <c r="T8" s="1"/>
    </row>
    <row r="9" spans="1:20" x14ac:dyDescent="0.25">
      <c r="A9" s="94" t="s">
        <v>57</v>
      </c>
      <c r="B9" s="94"/>
      <c r="C9" s="11">
        <v>29.9</v>
      </c>
      <c r="D9" s="11">
        <v>30.6</v>
      </c>
      <c r="E9" s="11">
        <v>30</v>
      </c>
      <c r="F9" s="11">
        <f t="shared" si="0"/>
        <v>30.166666666666668</v>
      </c>
      <c r="G9" s="55" t="s">
        <v>58</v>
      </c>
      <c r="H9" s="58"/>
      <c r="I9" s="94" t="s">
        <v>57</v>
      </c>
      <c r="J9" s="94"/>
      <c r="K9" s="11">
        <v>24.1</v>
      </c>
      <c r="L9" s="11">
        <v>27.8</v>
      </c>
      <c r="M9" s="11">
        <v>24.6</v>
      </c>
      <c r="N9" s="11">
        <f t="shared" si="1"/>
        <v>25.5</v>
      </c>
      <c r="O9" s="55" t="s">
        <v>58</v>
      </c>
      <c r="P9" s="1"/>
      <c r="Q9" s="1"/>
      <c r="R9" s="1"/>
      <c r="S9" s="1"/>
      <c r="T9" s="1"/>
    </row>
    <row r="10" spans="1:20" x14ac:dyDescent="0.25">
      <c r="A10" s="94" t="s">
        <v>59</v>
      </c>
      <c r="B10" s="94"/>
      <c r="C10" s="59">
        <v>9314</v>
      </c>
      <c r="D10" s="59">
        <v>9247</v>
      </c>
      <c r="E10" s="59">
        <v>9458</v>
      </c>
      <c r="F10" s="59">
        <v>9340</v>
      </c>
      <c r="G10" s="55" t="s">
        <v>60</v>
      </c>
      <c r="H10" s="58"/>
      <c r="I10" s="94" t="s">
        <v>59</v>
      </c>
      <c r="J10" s="94"/>
      <c r="K10" s="59">
        <v>8413</v>
      </c>
      <c r="L10" s="59">
        <v>8860</v>
      </c>
      <c r="M10" s="59">
        <v>8361</v>
      </c>
      <c r="N10" s="11">
        <f t="shared" si="1"/>
        <v>8544.6666666666661</v>
      </c>
      <c r="O10" s="55" t="s">
        <v>60</v>
      </c>
      <c r="P10" s="1"/>
      <c r="Q10" s="1"/>
      <c r="R10" s="1"/>
      <c r="S10" s="1"/>
      <c r="T10" s="1"/>
    </row>
    <row r="11" spans="1:20" x14ac:dyDescent="0.25">
      <c r="A11" s="94" t="s">
        <v>118</v>
      </c>
      <c r="B11" s="94"/>
      <c r="C11" s="59">
        <v>1954</v>
      </c>
      <c r="D11" s="59">
        <v>1918</v>
      </c>
      <c r="E11" s="59">
        <v>1987</v>
      </c>
      <c r="F11" s="59">
        <f t="shared" si="0"/>
        <v>1953</v>
      </c>
      <c r="G11" s="55" t="s">
        <v>61</v>
      </c>
      <c r="H11" s="58"/>
      <c r="I11" s="94" t="s">
        <v>118</v>
      </c>
      <c r="J11" s="94"/>
      <c r="K11" s="59">
        <v>1964</v>
      </c>
      <c r="L11" s="59">
        <v>1957</v>
      </c>
      <c r="M11" s="59">
        <v>1933</v>
      </c>
      <c r="N11" s="11">
        <f t="shared" si="1"/>
        <v>1951.3333333333333</v>
      </c>
      <c r="O11" s="55" t="s">
        <v>61</v>
      </c>
      <c r="P11" s="1"/>
      <c r="Q11" s="1"/>
      <c r="R11" s="1"/>
      <c r="S11" s="1"/>
      <c r="T11" s="1"/>
    </row>
    <row r="12" spans="1:20" x14ac:dyDescent="0.25">
      <c r="A12" s="94" t="s">
        <v>62</v>
      </c>
      <c r="B12" s="94"/>
      <c r="C12" s="59">
        <v>102</v>
      </c>
      <c r="D12" s="59">
        <v>101</v>
      </c>
      <c r="E12" s="59">
        <v>101</v>
      </c>
      <c r="F12" s="59">
        <f t="shared" si="0"/>
        <v>101.33333333333333</v>
      </c>
      <c r="G12" s="55" t="s">
        <v>58</v>
      </c>
      <c r="H12" s="58"/>
      <c r="I12" s="94" t="s">
        <v>62</v>
      </c>
      <c r="J12" s="94"/>
      <c r="K12" s="59">
        <v>97</v>
      </c>
      <c r="L12" s="59">
        <v>97</v>
      </c>
      <c r="M12" s="59">
        <v>97</v>
      </c>
      <c r="N12" s="59">
        <f t="shared" ref="N12" si="2">AVERAGE(K12:M12)</f>
        <v>97</v>
      </c>
      <c r="O12" s="55" t="s">
        <v>58</v>
      </c>
      <c r="P12" s="1"/>
      <c r="Q12" s="1"/>
      <c r="R12" s="1"/>
      <c r="S12" s="1"/>
      <c r="T12" s="1"/>
    </row>
    <row r="13" spans="1:20" x14ac:dyDescent="0.25">
      <c r="A13" s="93" t="s">
        <v>63</v>
      </c>
      <c r="B13" s="93"/>
      <c r="C13" s="93"/>
      <c r="D13" s="93"/>
      <c r="E13" s="93"/>
      <c r="F13" s="93"/>
      <c r="G13" s="93"/>
      <c r="H13" s="58"/>
      <c r="I13" s="93" t="s">
        <v>63</v>
      </c>
      <c r="J13" s="93"/>
      <c r="K13" s="93"/>
      <c r="L13" s="93"/>
      <c r="M13" s="93"/>
      <c r="N13" s="93"/>
      <c r="O13" s="93"/>
      <c r="P13" s="1"/>
      <c r="Q13" s="1"/>
      <c r="R13" s="1"/>
      <c r="S13" s="1"/>
      <c r="T13" s="1"/>
    </row>
    <row r="14" spans="1:20" x14ac:dyDescent="0.25">
      <c r="A14" s="93" t="s">
        <v>64</v>
      </c>
      <c r="B14" s="10" t="s">
        <v>65</v>
      </c>
      <c r="C14" s="11">
        <v>101.5</v>
      </c>
      <c r="D14" s="11">
        <v>107.6</v>
      </c>
      <c r="E14" s="11">
        <v>112.5</v>
      </c>
      <c r="F14" s="11">
        <f t="shared" ref="F14:F23" si="3">AVERAGE(C14:E14)</f>
        <v>107.2</v>
      </c>
      <c r="G14" s="55" t="s">
        <v>6</v>
      </c>
      <c r="H14" s="58"/>
      <c r="I14" s="93" t="s">
        <v>64</v>
      </c>
      <c r="J14" s="10" t="s">
        <v>65</v>
      </c>
      <c r="K14" s="11">
        <v>48.2</v>
      </c>
      <c r="L14" s="11">
        <v>51.4</v>
      </c>
      <c r="M14" s="11">
        <v>64.8</v>
      </c>
      <c r="N14" s="11">
        <f t="shared" ref="N14:N25" si="4">AVERAGE(K14:M14)</f>
        <v>54.79999999999999</v>
      </c>
      <c r="O14" s="55" t="s">
        <v>6</v>
      </c>
      <c r="P14" s="1"/>
      <c r="Q14" s="1"/>
      <c r="R14" s="1"/>
      <c r="S14" s="1"/>
      <c r="T14" s="1"/>
    </row>
    <row r="15" spans="1:20" x14ac:dyDescent="0.25">
      <c r="A15" s="93"/>
      <c r="B15" s="10" t="s">
        <v>66</v>
      </c>
      <c r="C15" s="11">
        <v>119.4</v>
      </c>
      <c r="D15" s="11">
        <v>125</v>
      </c>
      <c r="E15" s="11">
        <v>124.2</v>
      </c>
      <c r="F15" s="11">
        <f t="shared" si="3"/>
        <v>122.86666666666667</v>
      </c>
      <c r="G15" s="55" t="s">
        <v>6</v>
      </c>
      <c r="H15" s="58"/>
      <c r="I15" s="93"/>
      <c r="J15" s="10" t="s">
        <v>115</v>
      </c>
      <c r="K15" s="11">
        <v>64.5</v>
      </c>
      <c r="L15" s="11">
        <v>65.7</v>
      </c>
      <c r="M15" s="11">
        <v>112</v>
      </c>
      <c r="N15" s="11">
        <f t="shared" si="4"/>
        <v>80.733333333333334</v>
      </c>
      <c r="O15" s="55" t="s">
        <v>6</v>
      </c>
      <c r="P15" s="1"/>
      <c r="Q15" s="1"/>
      <c r="R15" s="1"/>
      <c r="S15" s="1"/>
      <c r="T15" s="1"/>
    </row>
    <row r="16" spans="1:20" x14ac:dyDescent="0.25">
      <c r="A16" s="93"/>
      <c r="B16" s="10" t="s">
        <v>67</v>
      </c>
      <c r="C16" s="11">
        <v>0.2</v>
      </c>
      <c r="D16" s="11">
        <v>0.21</v>
      </c>
      <c r="E16" s="11">
        <v>0.22</v>
      </c>
      <c r="F16" s="60">
        <f t="shared" si="3"/>
        <v>0.21</v>
      </c>
      <c r="G16" s="55" t="s">
        <v>68</v>
      </c>
      <c r="H16" s="58"/>
      <c r="I16" s="93"/>
      <c r="J16" s="10" t="s">
        <v>67</v>
      </c>
      <c r="K16" s="11">
        <v>0.13</v>
      </c>
      <c r="L16" s="11">
        <v>0.13</v>
      </c>
      <c r="M16" s="11">
        <v>0.22</v>
      </c>
      <c r="N16" s="60">
        <f t="shared" si="4"/>
        <v>0.16</v>
      </c>
      <c r="O16" s="55" t="s">
        <v>68</v>
      </c>
      <c r="P16" s="1"/>
      <c r="Q16" s="1"/>
      <c r="R16" s="1"/>
      <c r="S16" s="1"/>
      <c r="T16" s="1"/>
    </row>
    <row r="17" spans="1:20" x14ac:dyDescent="0.25">
      <c r="A17" s="93" t="s">
        <v>15</v>
      </c>
      <c r="B17" s="10" t="s">
        <v>65</v>
      </c>
      <c r="C17" s="11">
        <v>56</v>
      </c>
      <c r="D17" s="11">
        <v>54</v>
      </c>
      <c r="E17" s="11">
        <v>51</v>
      </c>
      <c r="F17" s="11">
        <f t="shared" si="3"/>
        <v>53.666666666666664</v>
      </c>
      <c r="G17" s="55" t="s">
        <v>71</v>
      </c>
      <c r="H17" s="58"/>
      <c r="I17" s="93" t="s">
        <v>15</v>
      </c>
      <c r="J17" s="10" t="s">
        <v>65</v>
      </c>
      <c r="K17" s="11">
        <v>74.8</v>
      </c>
      <c r="L17" s="11">
        <v>71.599999999999994</v>
      </c>
      <c r="M17" s="11">
        <v>74.7</v>
      </c>
      <c r="N17" s="11">
        <f t="shared" si="4"/>
        <v>73.699999999999989</v>
      </c>
      <c r="O17" s="55" t="s">
        <v>71</v>
      </c>
      <c r="P17" s="1"/>
      <c r="Q17" s="1"/>
      <c r="R17" s="1"/>
      <c r="S17" s="1"/>
      <c r="T17" s="1"/>
    </row>
    <row r="18" spans="1:20" x14ac:dyDescent="0.25">
      <c r="A18" s="93"/>
      <c r="B18" s="10" t="s">
        <v>115</v>
      </c>
      <c r="C18" s="11">
        <v>82.33</v>
      </c>
      <c r="D18" s="11">
        <v>78.37</v>
      </c>
      <c r="E18" s="11">
        <v>70.38</v>
      </c>
      <c r="F18" s="11">
        <f t="shared" si="3"/>
        <v>77.026666666666657</v>
      </c>
      <c r="G18" s="55" t="s">
        <v>6</v>
      </c>
      <c r="H18" s="58"/>
      <c r="I18" s="93"/>
      <c r="J18" s="10" t="s">
        <v>115</v>
      </c>
      <c r="K18" s="11">
        <v>125</v>
      </c>
      <c r="L18" s="11">
        <v>114.3</v>
      </c>
      <c r="M18" s="11">
        <v>161.1</v>
      </c>
      <c r="N18" s="11">
        <f t="shared" si="4"/>
        <v>133.46666666666667</v>
      </c>
      <c r="O18" s="55" t="s">
        <v>6</v>
      </c>
      <c r="P18" s="1"/>
      <c r="Q18" s="1"/>
      <c r="R18" s="1"/>
      <c r="S18" s="1"/>
      <c r="T18" s="1"/>
    </row>
    <row r="19" spans="1:20" x14ac:dyDescent="0.25">
      <c r="A19" s="93"/>
      <c r="B19" s="10" t="s">
        <v>67</v>
      </c>
      <c r="C19" s="61">
        <v>0.16</v>
      </c>
      <c r="D19" s="61">
        <v>0.15</v>
      </c>
      <c r="E19" s="61">
        <v>0.14000000000000001</v>
      </c>
      <c r="F19" s="60">
        <f t="shared" si="3"/>
        <v>0.15</v>
      </c>
      <c r="G19" s="55" t="s">
        <v>68</v>
      </c>
      <c r="H19" s="58"/>
      <c r="I19" s="93"/>
      <c r="J19" s="10" t="s">
        <v>67</v>
      </c>
      <c r="K19" s="61">
        <v>0.06</v>
      </c>
      <c r="L19" s="61">
        <v>0.06</v>
      </c>
      <c r="M19" s="61">
        <v>0.08</v>
      </c>
      <c r="N19" s="60">
        <f t="shared" si="4"/>
        <v>6.6666666666666666E-2</v>
      </c>
      <c r="O19" s="55" t="s">
        <v>68</v>
      </c>
      <c r="P19" s="1"/>
      <c r="Q19" s="1"/>
      <c r="R19" s="1"/>
      <c r="S19" s="1"/>
      <c r="T19" s="1"/>
    </row>
    <row r="20" spans="1:20" x14ac:dyDescent="0.25">
      <c r="A20" s="93" t="s">
        <v>13</v>
      </c>
      <c r="B20" s="96" t="s">
        <v>65</v>
      </c>
      <c r="C20" s="98">
        <v>37</v>
      </c>
      <c r="D20" s="98">
        <v>30</v>
      </c>
      <c r="E20" s="98">
        <v>36</v>
      </c>
      <c r="F20" s="98">
        <f t="shared" si="3"/>
        <v>34.333333333333336</v>
      </c>
      <c r="G20" s="96" t="s">
        <v>71</v>
      </c>
      <c r="H20" s="58"/>
      <c r="I20" s="93" t="s">
        <v>13</v>
      </c>
      <c r="J20" s="10" t="s">
        <v>65</v>
      </c>
      <c r="K20" s="11">
        <v>52.7</v>
      </c>
      <c r="L20" s="11">
        <v>55.7</v>
      </c>
      <c r="M20" s="11">
        <v>60.8</v>
      </c>
      <c r="N20" s="11">
        <f t="shared" ref="N20:N21" si="5">AVERAGE(K20:M20)</f>
        <v>56.4</v>
      </c>
      <c r="O20" s="55" t="s">
        <v>71</v>
      </c>
      <c r="P20" s="1"/>
      <c r="Q20" s="1"/>
      <c r="R20" s="1"/>
      <c r="S20" s="1"/>
      <c r="T20" s="1"/>
    </row>
    <row r="21" spans="1:20" x14ac:dyDescent="0.25">
      <c r="A21" s="93"/>
      <c r="B21" s="97"/>
      <c r="C21" s="99"/>
      <c r="D21" s="99"/>
      <c r="E21" s="99"/>
      <c r="F21" s="99"/>
      <c r="G21" s="97"/>
      <c r="H21" s="58"/>
      <c r="I21" s="93"/>
      <c r="J21" s="10" t="s">
        <v>65</v>
      </c>
      <c r="K21" s="11">
        <v>108.1</v>
      </c>
      <c r="L21" s="11">
        <v>114.2</v>
      </c>
      <c r="M21" s="11">
        <v>124.7</v>
      </c>
      <c r="N21" s="11">
        <f t="shared" si="5"/>
        <v>115.66666666666667</v>
      </c>
      <c r="O21" s="55" t="s">
        <v>6</v>
      </c>
      <c r="P21" s="1"/>
      <c r="Q21" s="1"/>
      <c r="R21" s="1"/>
      <c r="S21" s="1"/>
      <c r="T21" s="1"/>
    </row>
    <row r="22" spans="1:20" x14ac:dyDescent="0.25">
      <c r="A22" s="93"/>
      <c r="B22" s="10" t="s">
        <v>115</v>
      </c>
      <c r="C22" s="11">
        <v>89.35</v>
      </c>
      <c r="D22" s="11">
        <v>71.510000000000005</v>
      </c>
      <c r="E22" s="11">
        <v>81.61</v>
      </c>
      <c r="F22" s="11">
        <f t="shared" si="3"/>
        <v>80.823333333333338</v>
      </c>
      <c r="G22" s="55" t="s">
        <v>6</v>
      </c>
      <c r="H22" s="58"/>
      <c r="I22" s="93"/>
      <c r="J22" s="10" t="s">
        <v>115</v>
      </c>
      <c r="K22" s="11">
        <v>144.5</v>
      </c>
      <c r="L22" s="11">
        <v>146</v>
      </c>
      <c r="M22" s="11">
        <v>215.3</v>
      </c>
      <c r="N22" s="11">
        <f t="shared" si="4"/>
        <v>168.6</v>
      </c>
      <c r="O22" s="55" t="s">
        <v>6</v>
      </c>
      <c r="P22" s="1"/>
      <c r="Q22" s="1"/>
      <c r="R22" s="1"/>
      <c r="S22" s="1"/>
      <c r="T22" s="1"/>
    </row>
    <row r="23" spans="1:20" x14ac:dyDescent="0.25">
      <c r="A23" s="93"/>
      <c r="B23" s="10" t="s">
        <v>67</v>
      </c>
      <c r="C23" s="11">
        <v>0.17</v>
      </c>
      <c r="D23" s="11">
        <v>0.14000000000000001</v>
      </c>
      <c r="E23" s="11">
        <v>0.16</v>
      </c>
      <c r="F23" s="60">
        <f t="shared" si="3"/>
        <v>0.1566666666666667</v>
      </c>
      <c r="G23" s="55" t="s">
        <v>68</v>
      </c>
      <c r="H23" s="58"/>
      <c r="I23" s="93"/>
      <c r="J23" s="10" t="s">
        <v>67</v>
      </c>
      <c r="K23" s="11">
        <v>0.28000000000000003</v>
      </c>
      <c r="L23" s="11">
        <v>0.28999999999999998</v>
      </c>
      <c r="M23" s="11">
        <v>0.42</v>
      </c>
      <c r="N23" s="60">
        <f t="shared" si="4"/>
        <v>0.33</v>
      </c>
      <c r="O23" s="55" t="s">
        <v>68</v>
      </c>
      <c r="P23" s="1"/>
      <c r="Q23" s="1"/>
      <c r="R23" s="1"/>
      <c r="S23" s="1"/>
      <c r="T23" s="1"/>
    </row>
    <row r="24" spans="1:20" x14ac:dyDescent="0.25">
      <c r="A24" s="55" t="s">
        <v>69</v>
      </c>
      <c r="B24" s="10" t="s">
        <v>70</v>
      </c>
      <c r="C24" s="11">
        <v>5.7</v>
      </c>
      <c r="D24" s="11">
        <v>5.5</v>
      </c>
      <c r="E24" s="11">
        <v>4.7</v>
      </c>
      <c r="F24" s="11">
        <f t="shared" ref="F24:F25" si="6">AVERAGE(C24:E24)</f>
        <v>5.3</v>
      </c>
      <c r="G24" s="62" t="s">
        <v>58</v>
      </c>
      <c r="H24" s="58"/>
      <c r="I24" s="55" t="s">
        <v>69</v>
      </c>
      <c r="J24" s="10" t="s">
        <v>70</v>
      </c>
      <c r="K24" s="11">
        <v>7.54</v>
      </c>
      <c r="L24" s="11">
        <v>6.92</v>
      </c>
      <c r="M24" s="11">
        <v>10.58</v>
      </c>
      <c r="N24" s="11">
        <f t="shared" si="4"/>
        <v>8.3466666666666658</v>
      </c>
      <c r="O24" s="62" t="s">
        <v>58</v>
      </c>
      <c r="P24" s="1"/>
      <c r="Q24" s="1"/>
      <c r="R24" s="1"/>
      <c r="S24" s="1"/>
      <c r="T24" s="1"/>
    </row>
    <row r="25" spans="1:20" x14ac:dyDescent="0.25">
      <c r="A25" s="55" t="s">
        <v>24</v>
      </c>
      <c r="B25" s="10" t="s">
        <v>70</v>
      </c>
      <c r="C25" s="11">
        <v>11</v>
      </c>
      <c r="D25" s="11">
        <v>11.3</v>
      </c>
      <c r="E25" s="11">
        <v>12.8</v>
      </c>
      <c r="F25" s="11">
        <f t="shared" si="6"/>
        <v>11.700000000000001</v>
      </c>
      <c r="G25" s="62" t="s">
        <v>58</v>
      </c>
      <c r="H25" s="58"/>
      <c r="I25" s="55" t="s">
        <v>24</v>
      </c>
      <c r="J25" s="10" t="s">
        <v>70</v>
      </c>
      <c r="K25" s="11">
        <v>8.98</v>
      </c>
      <c r="L25" s="11">
        <v>9.15</v>
      </c>
      <c r="M25" s="11">
        <v>5.96</v>
      </c>
      <c r="N25" s="11">
        <f t="shared" si="4"/>
        <v>8.0300000000000011</v>
      </c>
      <c r="O25" s="62" t="s">
        <v>58</v>
      </c>
      <c r="P25" s="1"/>
      <c r="Q25" s="1"/>
      <c r="R25" s="1"/>
      <c r="S25" s="1"/>
      <c r="T25" s="1"/>
    </row>
    <row r="26" spans="1:20" x14ac:dyDescent="0.25">
      <c r="A26" s="58" t="s">
        <v>73</v>
      </c>
      <c r="B26" s="63"/>
      <c r="C26" s="54"/>
      <c r="D26" s="64"/>
      <c r="E26" s="64"/>
      <c r="F26" s="2"/>
      <c r="G26" s="57"/>
      <c r="H26" s="58"/>
      <c r="I26" s="58" t="s">
        <v>73</v>
      </c>
      <c r="J26" s="63"/>
      <c r="K26" s="54"/>
      <c r="L26" s="64"/>
      <c r="M26" s="64"/>
      <c r="N26" s="2"/>
      <c r="O26" s="57"/>
      <c r="P26" s="1"/>
      <c r="Q26" s="1"/>
      <c r="R26" s="1"/>
      <c r="S26" s="1"/>
      <c r="T26" s="1"/>
    </row>
    <row r="27" spans="1:20" x14ac:dyDescent="0.25">
      <c r="A27" s="58" t="s">
        <v>74</v>
      </c>
      <c r="B27" s="63"/>
      <c r="C27" s="54"/>
      <c r="D27" s="64"/>
      <c r="E27" s="64"/>
      <c r="F27" s="2"/>
      <c r="G27" s="57"/>
      <c r="H27" s="58"/>
      <c r="I27" s="58" t="s">
        <v>74</v>
      </c>
      <c r="J27" s="63"/>
      <c r="K27" s="54"/>
      <c r="L27" s="64"/>
      <c r="M27" s="64"/>
      <c r="N27" s="2"/>
      <c r="O27" s="57"/>
      <c r="P27" s="1"/>
      <c r="Q27" s="1"/>
      <c r="R27" s="1"/>
      <c r="S27" s="1"/>
      <c r="T27" s="1"/>
    </row>
    <row r="28" spans="1:20" x14ac:dyDescent="0.25">
      <c r="A28" s="58" t="s">
        <v>116</v>
      </c>
      <c r="B28" s="63"/>
      <c r="C28" s="54"/>
      <c r="D28" s="64"/>
      <c r="E28" s="64"/>
      <c r="F28" s="2"/>
      <c r="G28" s="57"/>
      <c r="H28" s="58"/>
      <c r="I28" s="58" t="s">
        <v>116</v>
      </c>
      <c r="J28" s="63"/>
      <c r="K28" s="54"/>
      <c r="L28" s="64"/>
      <c r="M28" s="64"/>
      <c r="N28" s="2"/>
      <c r="O28" s="57"/>
      <c r="P28" s="1"/>
      <c r="Q28" s="1"/>
      <c r="R28" s="1"/>
      <c r="S28" s="1"/>
      <c r="T28" s="1"/>
    </row>
    <row r="29" spans="1:20" x14ac:dyDescent="0.25">
      <c r="P29" s="1"/>
      <c r="Q29" s="1"/>
      <c r="R29" s="1"/>
      <c r="S29" s="1"/>
      <c r="T29" s="1"/>
    </row>
    <row r="30" spans="1:20" x14ac:dyDescent="0.25">
      <c r="P30" s="1"/>
      <c r="Q30" s="1"/>
      <c r="R30" s="1"/>
      <c r="S30" s="1"/>
      <c r="T30" s="1"/>
    </row>
    <row r="31" spans="1:20" x14ac:dyDescent="0.25">
      <c r="P31" s="1"/>
      <c r="Q31" s="1"/>
      <c r="R31" s="1"/>
      <c r="S31" s="1"/>
      <c r="T31" s="1"/>
    </row>
    <row r="32" spans="1:20" x14ac:dyDescent="0.25">
      <c r="P32" s="1"/>
      <c r="Q32" s="1"/>
      <c r="R32" s="1"/>
      <c r="S32" s="1"/>
      <c r="T32" s="1"/>
    </row>
    <row r="33" spans="16:20" x14ac:dyDescent="0.25">
      <c r="P33" s="1"/>
      <c r="Q33" s="1"/>
      <c r="R33" s="1"/>
      <c r="S33" s="1"/>
      <c r="T33" s="1"/>
    </row>
    <row r="34" spans="16:20" x14ac:dyDescent="0.25">
      <c r="P34" s="1"/>
      <c r="Q34" s="1"/>
      <c r="R34" s="1"/>
      <c r="S34" s="1"/>
      <c r="T34" s="1"/>
    </row>
    <row r="35" spans="16:20" x14ac:dyDescent="0.25">
      <c r="P35" s="1"/>
      <c r="Q35" s="1"/>
      <c r="R35" s="1"/>
      <c r="S35" s="1"/>
      <c r="T35" s="1"/>
    </row>
    <row r="36" spans="16:20" x14ac:dyDescent="0.25">
      <c r="P36" s="1"/>
      <c r="Q36" s="1"/>
      <c r="R36" s="1"/>
      <c r="S36" s="1"/>
      <c r="T36" s="1"/>
    </row>
    <row r="37" spans="16:20" x14ac:dyDescent="0.25">
      <c r="P37" s="1"/>
      <c r="Q37" s="1"/>
      <c r="R37" s="1"/>
      <c r="S37" s="1"/>
      <c r="T37" s="1"/>
    </row>
    <row r="38" spans="16:20" x14ac:dyDescent="0.25">
      <c r="P38" s="1"/>
      <c r="Q38" s="1"/>
      <c r="R38" s="1"/>
      <c r="S38" s="1"/>
      <c r="T38" s="1"/>
    </row>
    <row r="39" spans="16:20" x14ac:dyDescent="0.25">
      <c r="P39" s="1"/>
      <c r="Q39" s="1"/>
      <c r="R39" s="1"/>
      <c r="S39" s="1"/>
      <c r="T39" s="1"/>
    </row>
    <row r="40" spans="16:20" x14ac:dyDescent="0.25">
      <c r="P40" s="1"/>
      <c r="Q40" s="1"/>
      <c r="R40" s="1"/>
      <c r="S40" s="1"/>
      <c r="T40" s="1"/>
    </row>
    <row r="41" spans="16:20" x14ac:dyDescent="0.25">
      <c r="P41" s="1"/>
      <c r="Q41" s="1"/>
      <c r="R41" s="1"/>
      <c r="S41" s="1"/>
      <c r="T41" s="1"/>
    </row>
    <row r="42" spans="16:20" x14ac:dyDescent="0.25">
      <c r="P42" s="1"/>
      <c r="Q42" s="1"/>
      <c r="R42" s="1"/>
      <c r="S42" s="1"/>
      <c r="T42" s="1"/>
    </row>
    <row r="43" spans="16:20" x14ac:dyDescent="0.25">
      <c r="P43" s="1"/>
      <c r="Q43" s="1"/>
      <c r="R43" s="1"/>
      <c r="S43" s="1"/>
      <c r="T43" s="1"/>
    </row>
    <row r="44" spans="16:20" x14ac:dyDescent="0.25">
      <c r="P44" s="1"/>
      <c r="Q44" s="1"/>
      <c r="R44" s="1"/>
      <c r="S44" s="1"/>
      <c r="T44" s="1"/>
    </row>
    <row r="45" spans="16:20" x14ac:dyDescent="0.25">
      <c r="P45" s="1"/>
      <c r="Q45" s="1"/>
      <c r="R45" s="1"/>
      <c r="S45" s="1"/>
      <c r="T45" s="1"/>
    </row>
    <row r="46" spans="16:20" x14ac:dyDescent="0.25">
      <c r="P46" s="1"/>
      <c r="R46" s="1"/>
      <c r="S46" s="1"/>
      <c r="T46" s="1"/>
    </row>
    <row r="47" spans="16:20" x14ac:dyDescent="0.25">
      <c r="P47" s="1"/>
      <c r="Q47" s="1"/>
      <c r="R47" s="1"/>
      <c r="S47" s="1"/>
      <c r="T47" s="1"/>
    </row>
    <row r="48" spans="16:20" x14ac:dyDescent="0.25">
      <c r="P48" s="1"/>
      <c r="Q48" s="1"/>
      <c r="R48" s="1"/>
      <c r="S48" s="1"/>
      <c r="T48" s="1"/>
    </row>
    <row r="49" spans="16:20" x14ac:dyDescent="0.25">
      <c r="P49" s="1"/>
      <c r="Q49" s="1"/>
      <c r="R49" s="1"/>
      <c r="S49" s="1"/>
      <c r="T49" s="1"/>
    </row>
    <row r="50" spans="16:20" x14ac:dyDescent="0.25">
      <c r="P50" s="1"/>
      <c r="Q50" s="1"/>
      <c r="R50" s="1"/>
      <c r="S50" s="1"/>
      <c r="T50" s="1"/>
    </row>
    <row r="51" spans="16:20" x14ac:dyDescent="0.25">
      <c r="P51" s="1"/>
      <c r="Q51" s="1"/>
      <c r="R51" s="1"/>
      <c r="S51" s="1"/>
      <c r="T51" s="1"/>
    </row>
    <row r="52" spans="16:20" x14ac:dyDescent="0.25">
      <c r="P52" s="1"/>
      <c r="Q52" s="1"/>
      <c r="R52" s="1"/>
      <c r="S52" s="1"/>
      <c r="T52" s="1"/>
    </row>
    <row r="53" spans="16:20" x14ac:dyDescent="0.25">
      <c r="P53" s="1"/>
      <c r="Q53" s="1"/>
      <c r="R53" s="1"/>
      <c r="S53" s="1"/>
      <c r="T53" s="1"/>
    </row>
    <row r="54" spans="16:20" x14ac:dyDescent="0.25">
      <c r="P54" s="4"/>
      <c r="Q54" s="1"/>
      <c r="R54" s="1"/>
      <c r="S54" s="1"/>
      <c r="T54" s="1"/>
    </row>
    <row r="55" spans="16:20" x14ac:dyDescent="0.25">
      <c r="P55" s="1"/>
      <c r="Q55" s="1"/>
      <c r="R55" s="1"/>
      <c r="S55" s="1"/>
      <c r="T55" s="1"/>
    </row>
    <row r="65" spans="17:17" x14ac:dyDescent="0.25">
      <c r="Q65" s="26"/>
    </row>
  </sheetData>
  <sheetProtection algorithmName="SHA-512" hashValue="IN1EzXYLcdo5Za8C1Z/PAiqp8bq6gCd42BqHlhzG7iMG3gC6PGfQzkZb84oJUHBRSsbn+NSkfoX4s5C39WHyzQ==" saltValue="BBSflvhEISHSMIbP0wcS5g==" spinCount="100000" sheet="1" objects="1" scenarios="1"/>
  <mergeCells count="40">
    <mergeCell ref="I2:O2"/>
    <mergeCell ref="I3:O3"/>
    <mergeCell ref="I4:J5"/>
    <mergeCell ref="K4:M4"/>
    <mergeCell ref="N4:N5"/>
    <mergeCell ref="O4:O5"/>
    <mergeCell ref="I6:O6"/>
    <mergeCell ref="I7:J7"/>
    <mergeCell ref="I8:J8"/>
    <mergeCell ref="I9:J9"/>
    <mergeCell ref="I10:J10"/>
    <mergeCell ref="I13:O13"/>
    <mergeCell ref="A14:A16"/>
    <mergeCell ref="A17:A19"/>
    <mergeCell ref="A20:A23"/>
    <mergeCell ref="I11:J11"/>
    <mergeCell ref="I12:J12"/>
    <mergeCell ref="A11:B11"/>
    <mergeCell ref="I14:I16"/>
    <mergeCell ref="I17:I19"/>
    <mergeCell ref="I20:I23"/>
    <mergeCell ref="B20:B21"/>
    <mergeCell ref="C20:C21"/>
    <mergeCell ref="D20:D21"/>
    <mergeCell ref="E20:E21"/>
    <mergeCell ref="F20:F21"/>
    <mergeCell ref="G20:G21"/>
    <mergeCell ref="A2:G2"/>
    <mergeCell ref="A3:G3"/>
    <mergeCell ref="A4:B5"/>
    <mergeCell ref="G4:G5"/>
    <mergeCell ref="A12:B12"/>
    <mergeCell ref="C4:E4"/>
    <mergeCell ref="F4:F5"/>
    <mergeCell ref="A13:G13"/>
    <mergeCell ref="A6:G6"/>
    <mergeCell ref="A7:B7"/>
    <mergeCell ref="A8:B8"/>
    <mergeCell ref="A9:B9"/>
    <mergeCell ref="A10:B10"/>
  </mergeCells>
  <pageMargins left="0.511811024" right="0.511811024" top="0.78740157499999996" bottom="0.78740157499999996" header="0.31496062000000002" footer="0.31496062000000002"/>
  <pageSetup orientation="portrait"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X25"/>
  <sheetViews>
    <sheetView zoomScaleNormal="100" workbookViewId="0">
      <pane xSplit="1" ySplit="8" topLeftCell="B9" activePane="bottomRight" state="frozen"/>
      <selection activeCell="H28" sqref="H28"/>
      <selection pane="topRight" activeCell="H28" sqref="H28"/>
      <selection pane="bottomLeft" activeCell="H28" sqref="H28"/>
      <selection pane="bottomRight" activeCell="E17" sqref="E17"/>
    </sheetView>
  </sheetViews>
  <sheetFormatPr defaultRowHeight="15" customHeight="1" x14ac:dyDescent="0.2"/>
  <cols>
    <col min="1" max="1" width="29.140625" style="1" customWidth="1"/>
    <col min="2" max="2" width="23.42578125" style="1" customWidth="1"/>
    <col min="3" max="3" width="23.28515625" style="1" customWidth="1"/>
    <col min="4" max="4" width="20.140625" style="1" customWidth="1"/>
    <col min="5" max="5" width="13" style="1" customWidth="1"/>
    <col min="6" max="6" width="12.7109375" style="1" customWidth="1"/>
    <col min="7" max="7" width="12.5703125" style="1" customWidth="1"/>
    <col min="8" max="8" width="12.7109375" style="1" customWidth="1"/>
    <col min="9" max="9" width="15.140625" style="1" customWidth="1"/>
    <col min="10" max="10" width="11.140625" style="1" customWidth="1"/>
    <col min="11" max="12" width="9.140625" style="1"/>
    <col min="13" max="17" width="9" style="1" customWidth="1"/>
    <col min="18" max="18" width="9.140625" style="1"/>
    <col min="19" max="19" width="9.140625" style="1" customWidth="1"/>
    <col min="20" max="16384" width="9.140625" style="1"/>
  </cols>
  <sheetData>
    <row r="1" spans="1:24" ht="15" customHeight="1" x14ac:dyDescent="0.2">
      <c r="A1" s="22" t="s">
        <v>159</v>
      </c>
      <c r="B1" s="15">
        <v>8</v>
      </c>
    </row>
    <row r="2" spans="1:24" ht="15" customHeight="1" x14ac:dyDescent="0.2">
      <c r="A2" s="3" t="s">
        <v>85</v>
      </c>
      <c r="B2" s="29">
        <v>0.5</v>
      </c>
    </row>
    <row r="3" spans="1:24" ht="15" customHeight="1" x14ac:dyDescent="0.2">
      <c r="A3" s="3" t="s">
        <v>133</v>
      </c>
      <c r="B3" s="29">
        <f>Dados!B24/(365*24)</f>
        <v>34.939726027397263</v>
      </c>
    </row>
    <row r="4" spans="1:24" ht="15" customHeight="1" x14ac:dyDescent="0.2">
      <c r="A4" s="3" t="s">
        <v>160</v>
      </c>
      <c r="B4" s="28">
        <f>Dados!B34*3413000/10^6</f>
        <v>5.2218900000000001</v>
      </c>
      <c r="C4" s="29"/>
      <c r="K4" s="44"/>
      <c r="L4" s="44"/>
      <c r="M4" s="44"/>
      <c r="N4" s="44"/>
      <c r="O4" s="44"/>
      <c r="P4" s="44"/>
      <c r="Q4" s="44"/>
    </row>
    <row r="5" spans="1:24" ht="15" customHeight="1" x14ac:dyDescent="0.2">
      <c r="A5" s="3"/>
      <c r="B5" s="29"/>
    </row>
    <row r="6" spans="1:24" ht="15" customHeight="1" x14ac:dyDescent="0.2">
      <c r="A6" s="3" t="s">
        <v>158</v>
      </c>
      <c r="B6" s="29"/>
    </row>
    <row r="7" spans="1:24" ht="15" customHeight="1" x14ac:dyDescent="0.2">
      <c r="A7" s="101" t="s">
        <v>0</v>
      </c>
      <c r="B7" s="101" t="s">
        <v>84</v>
      </c>
      <c r="C7" s="101" t="s">
        <v>83</v>
      </c>
      <c r="D7" s="101" t="s">
        <v>37</v>
      </c>
      <c r="E7" s="101" t="s">
        <v>161</v>
      </c>
      <c r="F7" s="101" t="s">
        <v>162</v>
      </c>
      <c r="G7" s="101" t="s">
        <v>163</v>
      </c>
      <c r="H7" s="101" t="s">
        <v>164</v>
      </c>
      <c r="I7" s="101" t="s">
        <v>165</v>
      </c>
      <c r="J7" s="101" t="s">
        <v>166</v>
      </c>
      <c r="K7" s="101" t="s">
        <v>132</v>
      </c>
      <c r="L7" s="101"/>
      <c r="M7" s="101"/>
      <c r="N7" s="101"/>
      <c r="O7" s="101"/>
      <c r="P7" s="101"/>
      <c r="Q7" s="101"/>
      <c r="R7" s="102" t="s">
        <v>1</v>
      </c>
      <c r="S7" s="102"/>
      <c r="T7" s="102"/>
      <c r="U7" s="102"/>
      <c r="V7" s="102"/>
      <c r="W7" s="102"/>
      <c r="X7" s="102"/>
    </row>
    <row r="8" spans="1:24" ht="15" customHeight="1" x14ac:dyDescent="0.2">
      <c r="A8" s="101"/>
      <c r="B8" s="101"/>
      <c r="C8" s="101"/>
      <c r="D8" s="101"/>
      <c r="E8" s="101"/>
      <c r="F8" s="101"/>
      <c r="G8" s="101"/>
      <c r="H8" s="101"/>
      <c r="I8" s="101"/>
      <c r="J8" s="101"/>
      <c r="K8" s="69" t="s">
        <v>2</v>
      </c>
      <c r="L8" s="69" t="s">
        <v>11</v>
      </c>
      <c r="M8" s="69" t="s">
        <v>12</v>
      </c>
      <c r="N8" s="70" t="s">
        <v>16</v>
      </c>
      <c r="O8" s="70" t="s">
        <v>17</v>
      </c>
      <c r="P8" s="70" t="s">
        <v>15</v>
      </c>
      <c r="Q8" s="70" t="s">
        <v>32</v>
      </c>
      <c r="R8" s="69" t="s">
        <v>2</v>
      </c>
      <c r="S8" s="69" t="s">
        <v>11</v>
      </c>
      <c r="T8" s="69" t="s">
        <v>12</v>
      </c>
      <c r="U8" s="70" t="s">
        <v>16</v>
      </c>
      <c r="V8" s="70" t="s">
        <v>17</v>
      </c>
      <c r="W8" s="70" t="s">
        <v>15</v>
      </c>
      <c r="X8" s="70" t="s">
        <v>32</v>
      </c>
    </row>
    <row r="9" spans="1:24" ht="15" customHeight="1" x14ac:dyDescent="0.2">
      <c r="A9" s="2" t="s">
        <v>110</v>
      </c>
      <c r="B9" s="15" t="s">
        <v>82</v>
      </c>
      <c r="C9" s="56" t="s">
        <v>14</v>
      </c>
      <c r="D9" s="65">
        <f>B3</f>
        <v>34.939726027397263</v>
      </c>
      <c r="E9" s="25">
        <v>-20.205034000000001</v>
      </c>
      <c r="F9" s="25">
        <v>-40.303753999999998</v>
      </c>
      <c r="G9" s="66">
        <f>Dados!B33</f>
        <v>0.42</v>
      </c>
      <c r="H9" s="41">
        <f>AVERAGE(Monitoramento!F10,Monitoramento!N10)</f>
        <v>8942.3333333333321</v>
      </c>
      <c r="I9" s="67">
        <f>AVERAGE(Monitoramento!F7,Monitoramento!N7)</f>
        <v>626.66666666666674</v>
      </c>
      <c r="J9" s="43">
        <f>Dados!B36</f>
        <v>10.4</v>
      </c>
      <c r="K9" s="45" t="s">
        <v>82</v>
      </c>
      <c r="L9" s="43" t="s">
        <v>82</v>
      </c>
      <c r="M9" s="43" t="s">
        <v>82</v>
      </c>
      <c r="N9" s="43" t="s">
        <v>82</v>
      </c>
      <c r="O9" s="43">
        <f>'FE-Combustão'!C11</f>
        <v>9.6</v>
      </c>
      <c r="P9" s="43" t="s">
        <v>82</v>
      </c>
      <c r="Q9" s="43">
        <f>'FE-Combustão'!C14</f>
        <v>88</v>
      </c>
      <c r="R9" s="72">
        <f>AVERAGE(Monitoramento!F16,Monitoramento!N16)</f>
        <v>0.185</v>
      </c>
      <c r="S9" s="72">
        <f>R9</f>
        <v>0.185</v>
      </c>
      <c r="T9" s="72">
        <f>R9</f>
        <v>0.185</v>
      </c>
      <c r="U9" s="73">
        <f>AVERAGE(Monitoramento!F23,Monitoramento!N23)</f>
        <v>0.24333333333333335</v>
      </c>
      <c r="V9" s="73">
        <f>O9*D9/10^6</f>
        <v>3.3542136986301367E-4</v>
      </c>
      <c r="W9" s="74">
        <f>AVERAGE(Monitoramento!F19,Monitoramento!N19)</f>
        <v>0.10833333333333334</v>
      </c>
      <c r="X9" s="73">
        <f>Q9*D9/10^6</f>
        <v>3.0746958904109591E-3</v>
      </c>
    </row>
    <row r="10" spans="1:24" ht="15" customHeight="1" x14ac:dyDescent="0.2">
      <c r="A10" s="100" t="s">
        <v>35</v>
      </c>
      <c r="B10" s="100"/>
      <c r="C10" s="100"/>
      <c r="D10" s="100"/>
      <c r="E10" s="100"/>
      <c r="F10" s="100"/>
      <c r="G10" s="100"/>
      <c r="H10" s="100"/>
      <c r="I10" s="100"/>
      <c r="J10" s="100"/>
      <c r="K10" s="100"/>
      <c r="L10" s="100"/>
      <c r="M10" s="100"/>
      <c r="N10" s="100"/>
      <c r="O10" s="100"/>
      <c r="P10" s="100"/>
      <c r="Q10" s="100"/>
      <c r="R10" s="71">
        <f t="shared" ref="R10:X10" si="0">SUM(R9:R9)</f>
        <v>0.185</v>
      </c>
      <c r="S10" s="71">
        <f t="shared" si="0"/>
        <v>0.185</v>
      </c>
      <c r="T10" s="71">
        <f t="shared" si="0"/>
        <v>0.185</v>
      </c>
      <c r="U10" s="71">
        <f t="shared" si="0"/>
        <v>0.24333333333333335</v>
      </c>
      <c r="V10" s="71">
        <f t="shared" si="0"/>
        <v>3.3542136986301367E-4</v>
      </c>
      <c r="W10" s="71">
        <f t="shared" si="0"/>
        <v>0.10833333333333334</v>
      </c>
      <c r="X10" s="71">
        <f t="shared" si="0"/>
        <v>3.0746958904109591E-3</v>
      </c>
    </row>
    <row r="12" spans="1:24" ht="15" customHeight="1" x14ac:dyDescent="0.2">
      <c r="A12" s="46"/>
      <c r="V12" s="39"/>
      <c r="W12" s="30"/>
    </row>
    <row r="13" spans="1:24" ht="15" customHeight="1" x14ac:dyDescent="0.2">
      <c r="R13" s="42"/>
    </row>
    <row r="14" spans="1:24" ht="15" customHeight="1" x14ac:dyDescent="0.2">
      <c r="G14" s="38"/>
    </row>
    <row r="16" spans="1:24" ht="15" customHeight="1" x14ac:dyDescent="0.2">
      <c r="C16" s="35"/>
    </row>
    <row r="17" spans="4:7" ht="15" customHeight="1" x14ac:dyDescent="0.2">
      <c r="D17" s="9"/>
    </row>
    <row r="18" spans="4:7" ht="15" customHeight="1" x14ac:dyDescent="0.2">
      <c r="F18" s="36"/>
      <c r="G18" s="36"/>
    </row>
    <row r="19" spans="4:7" ht="15" customHeight="1" x14ac:dyDescent="0.2">
      <c r="F19" s="36"/>
      <c r="G19" s="36"/>
    </row>
    <row r="20" spans="4:7" ht="15" customHeight="1" x14ac:dyDescent="0.2">
      <c r="F20" s="37"/>
      <c r="G20" s="37"/>
    </row>
    <row r="21" spans="4:7" ht="15" customHeight="1" x14ac:dyDescent="0.2">
      <c r="F21" s="36"/>
      <c r="G21" s="36"/>
    </row>
    <row r="22" spans="4:7" ht="15" customHeight="1" x14ac:dyDescent="0.2">
      <c r="F22" s="36"/>
      <c r="G22" s="36"/>
    </row>
    <row r="23" spans="4:7" ht="15" customHeight="1" x14ac:dyDescent="0.2">
      <c r="F23" s="36"/>
      <c r="G23" s="37"/>
    </row>
    <row r="24" spans="4:7" ht="15" customHeight="1" x14ac:dyDescent="0.2">
      <c r="F24" s="36"/>
      <c r="G24" s="36"/>
    </row>
    <row r="25" spans="4:7" ht="15" customHeight="1" x14ac:dyDescent="0.2">
      <c r="F25" s="36"/>
      <c r="G25" s="36"/>
    </row>
  </sheetData>
  <sheetProtection algorithmName="SHA-512" hashValue="qj++LWWBaBxOQWeSqF/T2HoG3BCqqMMQyeASjGk32iKdd0AyxW7cr2kOAFZrQJQBpqeiOqgbmis6Y9AfT/EjvA==" saltValue="SIL/7/Iy5jUOP3pd0ZWG0Q==" spinCount="100000" sheet="1" objects="1" scenarios="1"/>
  <mergeCells count="13">
    <mergeCell ref="A10:Q10"/>
    <mergeCell ref="K7:Q7"/>
    <mergeCell ref="R7:X7"/>
    <mergeCell ref="A7:A8"/>
    <mergeCell ref="B7:B8"/>
    <mergeCell ref="C7:C8"/>
    <mergeCell ref="D7:D8"/>
    <mergeCell ref="E7:E8"/>
    <mergeCell ref="F7:F8"/>
    <mergeCell ref="G7:G8"/>
    <mergeCell ref="H7:H8"/>
    <mergeCell ref="I7:I8"/>
    <mergeCell ref="J7:J8"/>
  </mergeCells>
  <pageMargins left="0.511811024" right="0.511811024" top="0.78740157499999996" bottom="0.78740157499999996" header="0.31496062000000002" footer="0.31496062000000002"/>
  <pageSetup paperSize="9" orientation="portrait" r:id="rId1"/>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25"/>
  <sheetViews>
    <sheetView zoomScaleNormal="100" workbookViewId="0">
      <selection activeCell="F15" sqref="F15"/>
    </sheetView>
  </sheetViews>
  <sheetFormatPr defaultRowHeight="15" customHeight="1" x14ac:dyDescent="0.2"/>
  <cols>
    <col min="1" max="1" width="29.140625" style="1" customWidth="1"/>
    <col min="2" max="2" width="23.42578125" style="1" customWidth="1"/>
    <col min="3" max="3" width="20.140625" style="1" customWidth="1"/>
    <col min="4" max="4" width="13.28515625" style="1" customWidth="1"/>
    <col min="5" max="5" width="13.5703125" style="1" customWidth="1"/>
    <col min="6" max="6" width="19.140625" style="1" customWidth="1"/>
    <col min="7" max="7" width="12.5703125" style="1" customWidth="1"/>
    <col min="8" max="16384" width="9.140625" style="1"/>
  </cols>
  <sheetData>
    <row r="1" spans="1:9" ht="15" customHeight="1" x14ac:dyDescent="0.2">
      <c r="A1" s="22" t="s">
        <v>159</v>
      </c>
      <c r="B1" s="15">
        <v>8</v>
      </c>
    </row>
    <row r="2" spans="1:9" ht="15" customHeight="1" x14ac:dyDescent="0.2">
      <c r="A2" s="3" t="s">
        <v>137</v>
      </c>
      <c r="B2" s="29">
        <f>Dados!B18/(365*24)</f>
        <v>0.43972534246575345</v>
      </c>
    </row>
    <row r="3" spans="1:9" ht="15" customHeight="1" x14ac:dyDescent="0.2">
      <c r="A3" s="3" t="s">
        <v>167</v>
      </c>
      <c r="B3" s="29">
        <v>0.5</v>
      </c>
    </row>
    <row r="4" spans="1:9" ht="15" customHeight="1" x14ac:dyDescent="0.2">
      <c r="A4" s="3"/>
      <c r="B4" s="29"/>
    </row>
    <row r="5" spans="1:9" ht="15" customHeight="1" x14ac:dyDescent="0.2">
      <c r="A5" s="3"/>
      <c r="B5" s="29"/>
    </row>
    <row r="6" spans="1:9" ht="15" customHeight="1" x14ac:dyDescent="0.2">
      <c r="A6" s="3" t="s">
        <v>158</v>
      </c>
      <c r="B6" s="29"/>
    </row>
    <row r="7" spans="1:9" ht="24.75" customHeight="1" x14ac:dyDescent="0.2">
      <c r="A7" s="101" t="s">
        <v>0</v>
      </c>
      <c r="B7" s="101" t="s">
        <v>84</v>
      </c>
      <c r="C7" s="101" t="s">
        <v>150</v>
      </c>
      <c r="D7" s="101" t="s">
        <v>161</v>
      </c>
      <c r="E7" s="101" t="s">
        <v>162</v>
      </c>
      <c r="F7" s="69" t="s">
        <v>151</v>
      </c>
      <c r="G7" s="102" t="s">
        <v>1</v>
      </c>
      <c r="H7" s="102"/>
      <c r="I7" s="102"/>
    </row>
    <row r="8" spans="1:9" ht="15" customHeight="1" x14ac:dyDescent="0.2">
      <c r="A8" s="101"/>
      <c r="B8" s="101"/>
      <c r="C8" s="101"/>
      <c r="D8" s="101"/>
      <c r="E8" s="101"/>
      <c r="F8" s="69" t="s">
        <v>2</v>
      </c>
      <c r="G8" s="69" t="s">
        <v>2</v>
      </c>
      <c r="H8" s="69" t="s">
        <v>11</v>
      </c>
      <c r="I8" s="69" t="s">
        <v>152</v>
      </c>
    </row>
    <row r="9" spans="1:9" ht="15" customHeight="1" x14ac:dyDescent="0.2">
      <c r="A9" s="2" t="s">
        <v>136</v>
      </c>
      <c r="B9" s="15" t="s">
        <v>135</v>
      </c>
      <c r="C9" s="75">
        <f>B2</f>
        <v>0.43972534246575345</v>
      </c>
      <c r="D9" s="25">
        <v>-20.205266999999999</v>
      </c>
      <c r="E9" s="25">
        <v>-40.303899999999999</v>
      </c>
      <c r="F9" s="47">
        <f>'FE-Transferência'!B8</f>
        <v>5.8999999999999997E-2</v>
      </c>
      <c r="G9" s="68">
        <f>$F$9*$B$3*$C$9</f>
        <v>1.2971897602739726E-2</v>
      </c>
      <c r="H9" s="68">
        <f>G9*0.15</f>
        <v>1.9457846404109587E-3</v>
      </c>
      <c r="I9" s="68">
        <f>G9*0.01</f>
        <v>1.2971897602739727E-4</v>
      </c>
    </row>
    <row r="10" spans="1:9" ht="15" customHeight="1" x14ac:dyDescent="0.2">
      <c r="A10" s="100" t="s">
        <v>35</v>
      </c>
      <c r="B10" s="100"/>
      <c r="C10" s="100"/>
      <c r="D10" s="100"/>
      <c r="E10" s="100"/>
      <c r="F10" s="100"/>
      <c r="G10" s="50">
        <f>SUM(G9:G9)</f>
        <v>1.2971897602739726E-2</v>
      </c>
      <c r="H10" s="50">
        <f t="shared" ref="H10:I10" si="0">SUM(H9:H9)</f>
        <v>1.9457846404109587E-3</v>
      </c>
      <c r="I10" s="50">
        <f t="shared" si="0"/>
        <v>1.2971897602739727E-4</v>
      </c>
    </row>
    <row r="12" spans="1:9" ht="15" customHeight="1" x14ac:dyDescent="0.2">
      <c r="A12" s="46"/>
    </row>
    <row r="13" spans="1:9" ht="15" customHeight="1" x14ac:dyDescent="0.2">
      <c r="G13" s="42"/>
    </row>
    <row r="17" spans="3:5" ht="15" customHeight="1" x14ac:dyDescent="0.2">
      <c r="C17" s="9"/>
    </row>
    <row r="18" spans="3:5" ht="15" customHeight="1" x14ac:dyDescent="0.2">
      <c r="E18" s="36"/>
    </row>
    <row r="19" spans="3:5" ht="15" customHeight="1" x14ac:dyDescent="0.2">
      <c r="E19" s="36"/>
    </row>
    <row r="20" spans="3:5" ht="15" customHeight="1" x14ac:dyDescent="0.2">
      <c r="E20" s="37"/>
    </row>
    <row r="21" spans="3:5" ht="15" customHeight="1" x14ac:dyDescent="0.2">
      <c r="E21" s="36"/>
    </row>
    <row r="22" spans="3:5" ht="15" customHeight="1" x14ac:dyDescent="0.2">
      <c r="E22" s="36"/>
    </row>
    <row r="23" spans="3:5" ht="15" customHeight="1" x14ac:dyDescent="0.2">
      <c r="E23" s="36"/>
    </row>
    <row r="24" spans="3:5" ht="15" customHeight="1" x14ac:dyDescent="0.2">
      <c r="E24" s="36"/>
    </row>
    <row r="25" spans="3:5" ht="15" customHeight="1" x14ac:dyDescent="0.2">
      <c r="E25" s="36"/>
    </row>
  </sheetData>
  <sheetProtection algorithmName="SHA-512" hashValue="HVdJxdszYHxvzOVOtAZD7Lvk/tBzJDPB79O7K8JNZu5YdeXyHplmHQJr/TaxJEr6XQQrHgL+K9ygkh/csJGtZQ==" saltValue="ZMuNflIw27YZteB3pkNacw==" spinCount="100000" sheet="1" objects="1" scenarios="1"/>
  <mergeCells count="7">
    <mergeCell ref="A10:F10"/>
    <mergeCell ref="G7:I7"/>
    <mergeCell ref="A7:A8"/>
    <mergeCell ref="B7:B8"/>
    <mergeCell ref="C7:C8"/>
    <mergeCell ref="D7:D8"/>
    <mergeCell ref="E7:E8"/>
  </mergeCells>
  <pageMargins left="0.511811024" right="0.511811024" top="0.78740157499999996" bottom="0.78740157499999996" header="0.31496062000000002" footer="0.31496062000000002"/>
  <pageSetup paperSize="9" orientation="portrait" r:id="rId1"/>
  <legacy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2"/>
  <sheetViews>
    <sheetView tabSelected="1" workbookViewId="0">
      <selection activeCell="G16" sqref="G16"/>
    </sheetView>
  </sheetViews>
  <sheetFormatPr defaultRowHeight="15" customHeight="1" x14ac:dyDescent="0.25"/>
  <cols>
    <col min="1" max="1" width="18.7109375" style="2" customWidth="1"/>
    <col min="2" max="2" width="9.140625" style="2" customWidth="1"/>
    <col min="3" max="16384" width="9.140625" style="2"/>
  </cols>
  <sheetData>
    <row r="1" spans="1:12" ht="15" customHeight="1" x14ac:dyDescent="0.25">
      <c r="A1" s="103" t="s">
        <v>0</v>
      </c>
      <c r="B1" s="105" t="s">
        <v>1</v>
      </c>
      <c r="C1" s="105"/>
      <c r="D1" s="105"/>
      <c r="E1" s="105"/>
      <c r="F1" s="105"/>
      <c r="G1" s="105"/>
      <c r="H1" s="105"/>
    </row>
    <row r="2" spans="1:12" ht="15" customHeight="1" x14ac:dyDescent="0.25">
      <c r="A2" s="104"/>
      <c r="B2" s="48" t="s">
        <v>2</v>
      </c>
      <c r="C2" s="48" t="s">
        <v>11</v>
      </c>
      <c r="D2" s="48" t="s">
        <v>152</v>
      </c>
      <c r="E2" s="48" t="s">
        <v>16</v>
      </c>
      <c r="F2" s="48" t="s">
        <v>17</v>
      </c>
      <c r="G2" s="48" t="s">
        <v>15</v>
      </c>
      <c r="H2" s="48" t="s">
        <v>32</v>
      </c>
    </row>
    <row r="3" spans="1:12" ht="15" customHeight="1" x14ac:dyDescent="0.25">
      <c r="A3" s="77" t="s">
        <v>153</v>
      </c>
      <c r="B3" s="76">
        <f>'Emissão Chaminé'!R10</f>
        <v>0.185</v>
      </c>
      <c r="C3" s="49">
        <f>'Emissão Chaminé'!S10</f>
        <v>0.185</v>
      </c>
      <c r="D3" s="49">
        <f>'Emissão Chaminé'!T10</f>
        <v>0.185</v>
      </c>
      <c r="E3" s="49">
        <f>'Emissão Chaminé'!U10</f>
        <v>0.24333333333333335</v>
      </c>
      <c r="F3" s="49">
        <f>'Emissão Chaminé'!V10</f>
        <v>3.3542136986301367E-4</v>
      </c>
      <c r="G3" s="49">
        <f>'Emissão Chaminé'!W10</f>
        <v>0.10833333333333334</v>
      </c>
      <c r="H3" s="49">
        <f>'Emissão Chaminé'!X10</f>
        <v>3.0746958904109591E-3</v>
      </c>
    </row>
    <row r="4" spans="1:12" ht="15" customHeight="1" x14ac:dyDescent="0.25">
      <c r="A4" s="2" t="s">
        <v>154</v>
      </c>
      <c r="B4" s="49">
        <f>'Emissão Transferência'!G10</f>
        <v>1.2971897602739726E-2</v>
      </c>
      <c r="C4" s="49">
        <f>'Emissão Transferência'!H10</f>
        <v>1.9457846404109587E-3</v>
      </c>
      <c r="D4" s="49">
        <f>'Emissão Transferência'!I10</f>
        <v>1.2971897602739727E-4</v>
      </c>
      <c r="E4" s="49" t="s">
        <v>82</v>
      </c>
      <c r="F4" s="49" t="s">
        <v>82</v>
      </c>
      <c r="G4" s="49" t="s">
        <v>82</v>
      </c>
      <c r="H4" s="49" t="s">
        <v>82</v>
      </c>
    </row>
    <row r="5" spans="1:12" ht="15" customHeight="1" x14ac:dyDescent="0.25">
      <c r="A5" s="51" t="s">
        <v>35</v>
      </c>
      <c r="B5" s="50">
        <f t="shared" ref="B5:H5" si="0">SUM(B3:B4)</f>
        <v>0.19797189760273973</v>
      </c>
      <c r="C5" s="50">
        <f>SUM(C3:C4)</f>
        <v>0.18694578464041095</v>
      </c>
      <c r="D5" s="50">
        <f>SUM(D3:D4)</f>
        <v>0.1851297189760274</v>
      </c>
      <c r="E5" s="50">
        <f t="shared" si="0"/>
        <v>0.24333333333333335</v>
      </c>
      <c r="F5" s="50">
        <f>SUM(F3:F4)</f>
        <v>3.3542136986301367E-4</v>
      </c>
      <c r="G5" s="50">
        <f t="shared" si="0"/>
        <v>0.10833333333333334</v>
      </c>
      <c r="H5" s="50">
        <f t="shared" si="0"/>
        <v>3.0746958904109591E-3</v>
      </c>
    </row>
    <row r="9" spans="1:12" ht="15" customHeight="1" x14ac:dyDescent="0.25">
      <c r="B9" s="27"/>
    </row>
    <row r="12" spans="1:12" ht="15" customHeight="1" x14ac:dyDescent="0.25">
      <c r="L12" s="2" t="s">
        <v>155</v>
      </c>
    </row>
  </sheetData>
  <sheetProtection algorithmName="SHA-512" hashValue="pQt64tG5axGl1JjF2pfHw3l6Js5cyveu/cgIVF7m/sjAq2imrKDVDebRZNVlzinhP331mgLAvydF5iG8j9bCiw==" saltValue="yhkmxvFPL8q6jM2XklDVtQ==" spinCount="100000" sheet="1" objects="1" scenarios="1"/>
  <mergeCells count="2">
    <mergeCell ref="A1:A2"/>
    <mergeCell ref="B1:H1"/>
  </mergeCells>
  <pageMargins left="0.511811024" right="0.511811024" top="0.78740157499999996" bottom="0.78740157499999996" header="0.31496062000000002" footer="0.31496062000000002"/>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3"/>
  <sheetViews>
    <sheetView workbookViewId="0">
      <selection activeCell="K6" sqref="K6"/>
    </sheetView>
  </sheetViews>
  <sheetFormatPr defaultRowHeight="15" x14ac:dyDescent="0.25"/>
  <cols>
    <col min="1" max="1" width="18.28515625" customWidth="1"/>
    <col min="5" max="5" width="25" bestFit="1" customWidth="1"/>
    <col min="6" max="6" width="20" bestFit="1" customWidth="1"/>
    <col min="7" max="7" width="15.140625" bestFit="1" customWidth="1"/>
    <col min="8" max="8" width="14.42578125" bestFit="1" customWidth="1"/>
    <col min="9" max="9" width="12.140625" bestFit="1" customWidth="1"/>
    <col min="10" max="10" width="21.7109375" bestFit="1" customWidth="1"/>
  </cols>
  <sheetData>
    <row r="1" spans="1:10" x14ac:dyDescent="0.25">
      <c r="A1" s="106" t="s">
        <v>88</v>
      </c>
      <c r="B1" s="107"/>
      <c r="C1" s="107"/>
      <c r="D1" s="107"/>
      <c r="E1" s="108"/>
    </row>
    <row r="2" spans="1:10" x14ac:dyDescent="0.25">
      <c r="A2" s="78" t="s">
        <v>86</v>
      </c>
      <c r="B2" s="110"/>
      <c r="C2" s="111"/>
      <c r="D2" s="111"/>
      <c r="E2" s="112"/>
    </row>
    <row r="3" spans="1:10" x14ac:dyDescent="0.25">
      <c r="A3" s="79"/>
      <c r="B3" s="113"/>
      <c r="C3" s="114"/>
      <c r="D3" s="114"/>
      <c r="E3" s="115"/>
    </row>
    <row r="4" spans="1:10" x14ac:dyDescent="0.25">
      <c r="A4" s="79"/>
      <c r="B4" s="116"/>
      <c r="C4" s="117"/>
      <c r="D4" s="117"/>
      <c r="E4" s="118"/>
    </row>
    <row r="5" spans="1:10" ht="15" customHeight="1" x14ac:dyDescent="0.25">
      <c r="A5" s="79"/>
      <c r="B5" s="81" t="s">
        <v>105</v>
      </c>
      <c r="C5" s="119"/>
      <c r="D5" s="119"/>
      <c r="E5" s="82"/>
    </row>
    <row r="6" spans="1:10" x14ac:dyDescent="0.25">
      <c r="A6" s="79"/>
      <c r="B6" s="83"/>
      <c r="C6" s="120"/>
      <c r="D6" s="120"/>
      <c r="E6" s="84"/>
    </row>
    <row r="7" spans="1:10" x14ac:dyDescent="0.25">
      <c r="A7" s="79"/>
      <c r="B7" s="83"/>
      <c r="C7" s="120"/>
      <c r="D7" s="120"/>
      <c r="E7" s="84"/>
    </row>
    <row r="8" spans="1:10" x14ac:dyDescent="0.25">
      <c r="A8" s="79"/>
      <c r="B8" s="83"/>
      <c r="C8" s="120"/>
      <c r="D8" s="120"/>
      <c r="E8" s="84"/>
    </row>
    <row r="9" spans="1:10" x14ac:dyDescent="0.25">
      <c r="A9" s="80"/>
      <c r="B9" s="85"/>
      <c r="C9" s="121"/>
      <c r="D9" s="121"/>
      <c r="E9" s="86"/>
    </row>
    <row r="12" spans="1:10" x14ac:dyDescent="0.25">
      <c r="A12" s="122" t="s">
        <v>106</v>
      </c>
      <c r="B12" s="122"/>
      <c r="C12" s="1"/>
      <c r="D12" s="1"/>
      <c r="E12" s="18" t="s">
        <v>104</v>
      </c>
      <c r="F12" s="18" t="s">
        <v>99</v>
      </c>
      <c r="G12" s="18" t="s">
        <v>103</v>
      </c>
      <c r="H12" s="18" t="s">
        <v>102</v>
      </c>
      <c r="I12" s="18" t="s">
        <v>100</v>
      </c>
      <c r="J12" s="18" t="s">
        <v>101</v>
      </c>
    </row>
    <row r="13" spans="1:10" x14ac:dyDescent="0.25">
      <c r="A13" s="2" t="s">
        <v>89</v>
      </c>
      <c r="B13" s="28">
        <v>46.005499999999998</v>
      </c>
      <c r="C13" s="1"/>
      <c r="D13" s="1"/>
      <c r="E13" s="2" t="s">
        <v>78</v>
      </c>
      <c r="F13" s="27">
        <f>Monitoramento!N79</f>
        <v>0</v>
      </c>
      <c r="G13" s="14">
        <f>Monitoramento!N61</f>
        <v>0</v>
      </c>
      <c r="H13" s="14">
        <f>G13+273.15</f>
        <v>273.14999999999998</v>
      </c>
      <c r="I13" s="109">
        <v>1</v>
      </c>
      <c r="J13" s="28">
        <f>F13*0.04087*$B$15*(($I$13/1)*(298.15/H13))</f>
        <v>0</v>
      </c>
    </row>
    <row r="14" spans="1:10" x14ac:dyDescent="0.25">
      <c r="A14" s="2" t="s">
        <v>90</v>
      </c>
      <c r="B14" s="28">
        <v>30.01</v>
      </c>
      <c r="C14" s="1"/>
      <c r="D14" s="1"/>
      <c r="E14" s="2" t="s">
        <v>79</v>
      </c>
      <c r="F14" s="27">
        <f>Monitoramento!F105</f>
        <v>0</v>
      </c>
      <c r="G14" s="14">
        <f>Monitoramento!F87</f>
        <v>0</v>
      </c>
      <c r="H14" s="14">
        <f t="shared" ref="H14:H21" si="0">G14+273.15</f>
        <v>273.14999999999998</v>
      </c>
      <c r="I14" s="109"/>
      <c r="J14" s="28">
        <f t="shared" ref="J14:J21" si="1">F14*0.04087*$B$15*(($I$13/1)*(298.15/H14))</f>
        <v>0</v>
      </c>
    </row>
    <row r="15" spans="1:10" x14ac:dyDescent="0.25">
      <c r="A15" s="2" t="s">
        <v>15</v>
      </c>
      <c r="B15" s="28">
        <v>28.01</v>
      </c>
      <c r="C15" s="1"/>
      <c r="D15" s="1"/>
      <c r="E15" s="2" t="s">
        <v>75</v>
      </c>
      <c r="F15" s="27">
        <f>Monitoramento!F53</f>
        <v>0</v>
      </c>
      <c r="G15" s="14">
        <f>Monitoramento!F34</f>
        <v>151.11000000000001</v>
      </c>
      <c r="H15" s="14">
        <f t="shared" si="0"/>
        <v>424.26</v>
      </c>
      <c r="I15" s="109"/>
      <c r="J15" s="28">
        <f t="shared" si="1"/>
        <v>0</v>
      </c>
    </row>
    <row r="16" spans="1:10" x14ac:dyDescent="0.25">
      <c r="A16" s="2" t="s">
        <v>91</v>
      </c>
      <c r="B16" s="28">
        <v>48</v>
      </c>
      <c r="C16" s="1"/>
      <c r="D16" s="1"/>
      <c r="E16" s="2" t="s">
        <v>72</v>
      </c>
      <c r="F16" s="27">
        <f>Monitoramento!N24</f>
        <v>8.3466666666666658</v>
      </c>
      <c r="G16" s="14">
        <f>Monitoramento!N7</f>
        <v>617</v>
      </c>
      <c r="H16" s="14">
        <f t="shared" si="0"/>
        <v>890.15</v>
      </c>
      <c r="I16" s="109"/>
      <c r="J16" s="28">
        <f t="shared" si="1"/>
        <v>3.2003865300384575</v>
      </c>
    </row>
    <row r="17" spans="1:10" x14ac:dyDescent="0.25">
      <c r="A17" s="2" t="s">
        <v>92</v>
      </c>
      <c r="B17" s="28">
        <v>34.1</v>
      </c>
      <c r="C17" s="1"/>
      <c r="D17" s="1"/>
      <c r="E17" s="2" t="s">
        <v>76</v>
      </c>
      <c r="F17" s="27">
        <f>Monitoramento!N52</f>
        <v>0</v>
      </c>
      <c r="G17" s="14">
        <f>Monitoramento!N34</f>
        <v>106.11</v>
      </c>
      <c r="H17" s="14">
        <f t="shared" si="0"/>
        <v>379.26</v>
      </c>
      <c r="I17" s="109"/>
      <c r="J17" s="28">
        <f t="shared" si="1"/>
        <v>0</v>
      </c>
    </row>
    <row r="18" spans="1:10" x14ac:dyDescent="0.25">
      <c r="A18" s="2" t="s">
        <v>93</v>
      </c>
      <c r="B18" s="28">
        <v>64.066000000000003</v>
      </c>
      <c r="C18" s="1"/>
      <c r="D18" s="1"/>
      <c r="E18" s="2" t="s">
        <v>77</v>
      </c>
      <c r="F18" s="27">
        <f>Monitoramento!F79</f>
        <v>0</v>
      </c>
      <c r="G18" s="14">
        <f>Monitoramento!F61</f>
        <v>0</v>
      </c>
      <c r="H18" s="14">
        <f t="shared" si="0"/>
        <v>273.14999999999998</v>
      </c>
      <c r="I18" s="109"/>
      <c r="J18" s="28">
        <f t="shared" si="1"/>
        <v>0</v>
      </c>
    </row>
    <row r="19" spans="1:10" x14ac:dyDescent="0.25">
      <c r="A19" s="2" t="s">
        <v>94</v>
      </c>
      <c r="B19" s="28">
        <v>36.46</v>
      </c>
      <c r="C19" s="1"/>
      <c r="D19" s="1"/>
      <c r="E19" s="3" t="s">
        <v>51</v>
      </c>
      <c r="F19" s="27" t="e">
        <f>Monitoramento!#REF!</f>
        <v>#REF!</v>
      </c>
      <c r="G19" s="14">
        <f>Monitoramento!F7</f>
        <v>636.33333333333337</v>
      </c>
      <c r="H19" s="14">
        <f t="shared" si="0"/>
        <v>909.48333333333335</v>
      </c>
      <c r="I19" s="109"/>
      <c r="J19" s="28" t="e">
        <f t="shared" si="1"/>
        <v>#REF!</v>
      </c>
    </row>
    <row r="20" spans="1:10" x14ac:dyDescent="0.25">
      <c r="A20" s="2" t="s">
        <v>95</v>
      </c>
      <c r="B20" s="28">
        <v>20.0063</v>
      </c>
      <c r="C20" s="1"/>
      <c r="D20" s="1"/>
      <c r="E20" s="2" t="s">
        <v>80</v>
      </c>
      <c r="F20" s="27">
        <f>Monitoramento!N107</f>
        <v>0</v>
      </c>
      <c r="G20" s="14">
        <f>Monitoramento!N87</f>
        <v>0</v>
      </c>
      <c r="H20" s="14">
        <f t="shared" si="0"/>
        <v>273.14999999999998</v>
      </c>
      <c r="I20" s="109"/>
      <c r="J20" s="28">
        <f t="shared" si="1"/>
        <v>0</v>
      </c>
    </row>
    <row r="21" spans="1:10" x14ac:dyDescent="0.25">
      <c r="A21" s="2" t="s">
        <v>96</v>
      </c>
      <c r="B21" s="28">
        <v>44.1</v>
      </c>
      <c r="C21" s="1"/>
      <c r="D21" s="1"/>
      <c r="E21" s="2" t="s">
        <v>81</v>
      </c>
      <c r="F21" s="27">
        <f>Monitoramento!F135</f>
        <v>0</v>
      </c>
      <c r="G21" s="14">
        <f>Monitoramento!F115</f>
        <v>0</v>
      </c>
      <c r="H21" s="14">
        <f t="shared" si="0"/>
        <v>273.14999999999998</v>
      </c>
      <c r="I21" s="109"/>
      <c r="J21" s="28">
        <f t="shared" si="1"/>
        <v>0</v>
      </c>
    </row>
    <row r="22" spans="1:10" x14ac:dyDescent="0.25">
      <c r="A22" s="2" t="s">
        <v>97</v>
      </c>
      <c r="B22" s="28">
        <v>78.11</v>
      </c>
      <c r="C22" s="1"/>
      <c r="D22" s="1"/>
      <c r="E22" s="1"/>
      <c r="F22" s="1"/>
      <c r="G22" s="1"/>
      <c r="H22" s="1"/>
      <c r="I22" s="1"/>
    </row>
    <row r="23" spans="1:10" x14ac:dyDescent="0.25">
      <c r="A23" s="2" t="s">
        <v>98</v>
      </c>
      <c r="B23" s="28">
        <v>44.01</v>
      </c>
      <c r="C23" s="1"/>
      <c r="D23" s="1"/>
      <c r="E23" s="1"/>
      <c r="F23" s="1"/>
      <c r="G23" s="1"/>
      <c r="H23" s="1"/>
      <c r="I23" s="1"/>
    </row>
  </sheetData>
  <mergeCells count="6">
    <mergeCell ref="A1:E1"/>
    <mergeCell ref="I13:I21"/>
    <mergeCell ref="A2:A9"/>
    <mergeCell ref="B2:E4"/>
    <mergeCell ref="B5:E9"/>
    <mergeCell ref="A12:B12"/>
  </mergeCells>
  <pageMargins left="0.511811024" right="0.511811024" top="0.78740157499999996" bottom="0.78740157499999996" header="0.31496062000000002" footer="0.31496062000000002"/>
  <pageSetup paperSize="9" orientation="portrait" horizontalDpi="0"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8</vt:i4>
      </vt:variant>
    </vt:vector>
  </HeadingPairs>
  <TitlesOfParts>
    <vt:vector size="8" baseType="lpstr">
      <vt:lpstr>FE-Combustão</vt:lpstr>
      <vt:lpstr>FE-Transferência</vt:lpstr>
      <vt:lpstr>Dados</vt:lpstr>
      <vt:lpstr>Monitoramento</vt:lpstr>
      <vt:lpstr>Emissão Chaminé</vt:lpstr>
      <vt:lpstr>Emissão Transferência</vt:lpstr>
      <vt:lpstr>Resumo</vt:lpstr>
      <vt:lpstr>ppm to mg.m-3</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Andrielly Moutinho Knupp</dc:creator>
  <cp:lastModifiedBy>Tatiane Jardim Morais</cp:lastModifiedBy>
  <dcterms:created xsi:type="dcterms:W3CDTF">2016-12-13T12:13:55Z</dcterms:created>
  <dcterms:modified xsi:type="dcterms:W3CDTF">2019-06-06T19:41:12Z</dcterms:modified>
</cp:coreProperties>
</file>