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Capixaba de Produtos Quimicos\"/>
    </mc:Choice>
  </mc:AlternateContent>
  <bookViews>
    <workbookView xWindow="0" yWindow="0" windowWidth="24000" windowHeight="9735" activeTab="4"/>
  </bookViews>
  <sheets>
    <sheet name="FE-Combustão" sheetId="4" r:id="rId1"/>
    <sheet name="Dados e Monitoramento" sheetId="3" r:id="rId2"/>
    <sheet name="Emissão Chaminés" sheetId="1" r:id="rId3"/>
    <sheet name="Emissão Tanques" sheetId="6" r:id="rId4"/>
    <sheet name="Resumo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O4" i="1"/>
  <c r="I11" i="6" l="1"/>
  <c r="I10" i="6"/>
  <c r="N4" i="1"/>
  <c r="F4" i="1"/>
  <c r="G4" i="1"/>
  <c r="M4" i="1" l="1"/>
  <c r="W12" i="6"/>
  <c r="Y11" i="6"/>
  <c r="X11" i="6"/>
  <c r="T11" i="6"/>
  <c r="U11" i="6" s="1"/>
  <c r="V11" i="6" s="1"/>
  <c r="S11" i="6"/>
  <c r="Q11" i="6"/>
  <c r="O11" i="6"/>
  <c r="M11" i="6"/>
  <c r="K11" i="6"/>
  <c r="X10" i="6"/>
  <c r="X12" i="6" s="1"/>
  <c r="S10" i="6"/>
  <c r="Q10" i="6"/>
  <c r="O10" i="6"/>
  <c r="M10" i="6"/>
  <c r="K10" i="6"/>
  <c r="B1" i="6"/>
  <c r="B2" i="6" s="1"/>
  <c r="T10" i="6" l="1"/>
  <c r="U10" i="6" s="1"/>
  <c r="V10" i="6" s="1"/>
  <c r="Y10" i="6"/>
  <c r="Y12" i="6" s="1"/>
  <c r="H4" i="8" l="1"/>
  <c r="I4" i="1" l="1"/>
  <c r="T4" i="1" s="1"/>
  <c r="R4" i="1"/>
  <c r="F15" i="3"/>
  <c r="F14" i="3"/>
  <c r="F11" i="3"/>
  <c r="F10" i="3"/>
  <c r="F9" i="3"/>
  <c r="Q4" i="1" s="1"/>
  <c r="F8" i="3"/>
  <c r="F5" i="3"/>
  <c r="F4" i="3"/>
  <c r="C15" i="4" l="1"/>
  <c r="E4" i="1" l="1"/>
  <c r="D4" i="1"/>
  <c r="D23" i="4" l="1"/>
  <c r="D22" i="4"/>
  <c r="K4" i="1" s="1"/>
  <c r="D21" i="4"/>
  <c r="J4" i="1" s="1"/>
  <c r="T5" i="1"/>
  <c r="H3" i="8" s="1"/>
  <c r="H5" i="8" s="1"/>
  <c r="K6" i="4"/>
  <c r="H6" i="4"/>
  <c r="L4" i="1" s="1"/>
  <c r="S4" i="1" s="1"/>
  <c r="E6" i="4"/>
  <c r="S5" i="1" l="1"/>
  <c r="G3" i="8" s="1"/>
  <c r="G5" i="8" s="1"/>
  <c r="R5" i="1"/>
  <c r="F3" i="8" s="1"/>
  <c r="F5" i="8" s="1"/>
  <c r="Q5" i="1"/>
  <c r="E3" i="8" s="1"/>
  <c r="E5" i="8" s="1"/>
  <c r="N5" i="1" l="1"/>
  <c r="B3" i="8" s="1"/>
  <c r="B5" i="8" s="1"/>
  <c r="P5" i="1"/>
  <c r="D3" i="8" s="1"/>
  <c r="D5" i="8" s="1"/>
  <c r="O5" i="1"/>
  <c r="C3" i="8" s="1"/>
  <c r="C5" i="8" s="1"/>
</calcChain>
</file>

<file path=xl/comments1.xml><?xml version="1.0" encoding="utf-8"?>
<comments xmlns="http://schemas.openxmlformats.org/spreadsheetml/2006/main">
  <authors>
    <author>Vanessa Brusco Filete</author>
  </authors>
  <commentList>
    <comment ref="A4" authorId="0" shapeId="0">
      <text>
        <r>
          <rPr>
            <sz val="9"/>
            <color indexed="81"/>
            <rFont val="Segoe UI"/>
            <family val="2"/>
          </rPr>
          <t>Processo: aquecedor de fluido térmico</t>
        </r>
      </text>
    </comment>
    <comment ref="N4" authorId="0" shapeId="0">
      <text>
        <r>
          <rPr>
            <sz val="9"/>
            <color indexed="81"/>
            <rFont val="Segoe UI"/>
            <family val="2"/>
          </rPr>
          <t xml:space="preserve">Média dados de monitoramento
</t>
        </r>
      </text>
    </comment>
    <comment ref="O4" authorId="0" shapeId="0">
      <text>
        <r>
          <rPr>
            <sz val="9"/>
            <color indexed="81"/>
            <rFont val="Segoe UI"/>
            <family val="2"/>
          </rPr>
          <t>Utilizou-se a proporção em relação ao PM, de acordo com "Cumulative Mass % Stated Size" em:
Table 1.3-6. CUMULATIVE PARTICLE SIZE DISTRIBUTION AND SIZE-SPECIFIC EMISSION FACTORS FOR UNCONTROLLED INDUSTRIAL BOILERS FIRING DISTILLATE OIL</t>
        </r>
      </text>
    </comment>
    <comment ref="P4" authorId="0" shapeId="0">
      <text>
        <r>
          <rPr>
            <sz val="9"/>
            <color indexed="81"/>
            <rFont val="Segoe UI"/>
            <family val="2"/>
          </rPr>
          <t>Utilizou-se a proporção em relação ao PM, de acordo com "Cumulative Mass % Stated Size" em:
Table 1.3-6. CUMULATIVE PARTICLE SIZE DISTRIBUTION AND SIZE-SPECIFIC EMISSION FACTORS FOR UNCONTROLLED INDUSTRIAL BOILERS FIRING DISTILLATE OIL</t>
        </r>
      </text>
    </comment>
    <comment ref="Q4" authorId="0" shapeId="0">
      <text>
        <r>
          <rPr>
            <sz val="9"/>
            <color indexed="81"/>
            <rFont val="Segoe UI"/>
            <family val="2"/>
          </rPr>
          <t>Média dados de monitoramento</t>
        </r>
      </text>
    </comment>
    <comment ref="R4" authorId="0" shapeId="0">
      <text>
        <r>
          <rPr>
            <sz val="9"/>
            <color indexed="81"/>
            <rFont val="Segoe UI"/>
            <family val="2"/>
          </rPr>
          <t xml:space="preserve">Média dados de monitoramento
</t>
        </r>
      </text>
    </comment>
  </commentList>
</comments>
</file>

<file path=xl/comments2.xml><?xml version="1.0" encoding="utf-8"?>
<comments xmlns="http://schemas.openxmlformats.org/spreadsheetml/2006/main">
  <authors>
    <author>Tatiane Jardim Morais</author>
  </authors>
  <commentList>
    <comment ref="A1" authorId="0" shapeId="0">
      <text>
        <r>
          <rPr>
            <sz val="9"/>
            <color indexed="81"/>
            <rFont val="Segoe UI"/>
            <family val="2"/>
          </rPr>
          <t xml:space="preserve">http://www.br.com.br/wcm/connect/8ec93cef-af8a-4ec6-b576-c642f581e39a/fispq-comb-oleodiesel-auto-oleodiesel-s500.pdf?MOD=AJPERES&amp;CVID=lLFHMYr
</t>
        </r>
      </text>
    </comment>
    <comment ref="O9" authorId="0" shapeId="0">
      <text>
        <r>
          <rPr>
            <sz val="9"/>
            <color indexed="81"/>
            <rFont val="Segoe UI"/>
            <family val="2"/>
          </rPr>
          <t xml:space="preserve">
Valor da altura máxima do líquido (ft) x 0,55 (conforme dados de tanques similares)</t>
        </r>
      </text>
    </comment>
    <comment ref="U9" authorId="0" shapeId="0">
      <text>
        <r>
          <rPr>
            <sz val="9"/>
            <color indexed="81"/>
            <rFont val="Segoe UI"/>
            <family val="2"/>
          </rPr>
          <t xml:space="preserve">
Conversão de t/ano para bbl/ano:
http://www.portalnaval.com.br/media/tabela/conversao_petroleo_gas_1.pdf</t>
        </r>
      </text>
    </comment>
    <comment ref="T10" authorId="0" shapeId="0">
      <text>
        <r>
          <rPr>
            <sz val="9"/>
            <color indexed="81"/>
            <rFont val="Segoe UI"/>
            <family val="2"/>
          </rPr>
          <t xml:space="preserve">12 m³ armazenado em 2015
</t>
        </r>
      </text>
    </comment>
    <comment ref="T11" authorId="0" shapeId="0">
      <text>
        <r>
          <rPr>
            <sz val="9"/>
            <color indexed="81"/>
            <rFont val="Segoe UI"/>
            <family val="2"/>
          </rPr>
          <t xml:space="preserve">15 m³ armazenado em 2015
</t>
        </r>
      </text>
    </comment>
  </commentList>
</comments>
</file>

<file path=xl/sharedStrings.xml><?xml version="1.0" encoding="utf-8"?>
<sst xmlns="http://schemas.openxmlformats.org/spreadsheetml/2006/main" count="179" uniqueCount="128">
  <si>
    <t>Combustível</t>
  </si>
  <si>
    <t>Unidade</t>
  </si>
  <si>
    <t>CO</t>
  </si>
  <si>
    <t>A</t>
  </si>
  <si>
    <t>Table 1.3-1. CRITERIA POLLUTANT EMISSION FACTORS FOR FUEL OIL COMBUSTION</t>
  </si>
  <si>
    <t>Firing Configuration</t>
  </si>
  <si>
    <t>142S</t>
  </si>
  <si>
    <t>Distillate oil fired</t>
  </si>
  <si>
    <t xml:space="preserve">To convert from lb/10³ gal to kg/10³ L, multiply by 0,120. 
S indicates that the weight % of sulfur in the oil should be multiplied by the value given. For example, if the fuel is 1% sulfur, then S = 1. </t>
  </si>
  <si>
    <t>Table 1.3-3. EMISSION FACTORS FOR TOTAL ORGANIC COMPOUNDS (TOC), METHANE, AND NONMETHANE TOC (NMTOC) FROM UNCONTROLLED FUEL OIL COMBUSTION</t>
  </si>
  <si>
    <t>EMISSION FACTOR RATING: A</t>
  </si>
  <si>
    <t>TOC Emission Factor (kg/10³ L)</t>
  </si>
  <si>
    <t>Cumulative Mass % Stated Size</t>
  </si>
  <si>
    <t>Cumulative Emission Factor (lb/10³ gal)</t>
  </si>
  <si>
    <t>2.5</t>
  </si>
  <si>
    <t>-</t>
  </si>
  <si>
    <t>TOTAL</t>
  </si>
  <si>
    <t>Table 1.3-6. CUMULATIVE PARTICLE SIZE DISTRIBUTION AND SIZE-SPECIFIC EMISSION FACTORS FOR UNCONTROLLED INDUSTRIAL BOILERS FIRING DISTILLATE OIL</t>
  </si>
  <si>
    <t>EMISSION FACTOR RATING: E</t>
  </si>
  <si>
    <t>Cumulative Emission Factor (kg/10³ L)</t>
  </si>
  <si>
    <t>To convert from lb/10³ gal to kg/m³, multiply by 0.120</t>
  </si>
  <si>
    <t>Equação Geral:</t>
  </si>
  <si>
    <t>Onde:
E - emissão
EF - fator de emissão
ER - eficiência de redução de emissão</t>
  </si>
  <si>
    <t>Valor</t>
  </si>
  <si>
    <t>PM</t>
  </si>
  <si>
    <t>Taxa de Emissão [kg/h]</t>
  </si>
  <si>
    <t>Consumo [m³/h]</t>
  </si>
  <si>
    <r>
      <t>PM</t>
    </r>
    <r>
      <rPr>
        <b/>
        <vertAlign val="subscript"/>
        <sz val="8"/>
        <color theme="0" tint="-4.9989318521683403E-2"/>
        <rFont val="Arial"/>
        <family val="2"/>
      </rPr>
      <t>10</t>
    </r>
  </si>
  <si>
    <r>
      <t>PM</t>
    </r>
    <r>
      <rPr>
        <b/>
        <vertAlign val="subscript"/>
        <sz val="8"/>
        <color theme="0" tint="-4.9989318521683403E-2"/>
        <rFont val="Arial"/>
        <family val="2"/>
      </rPr>
      <t>2,5</t>
    </r>
  </si>
  <si>
    <r>
      <t>NO</t>
    </r>
    <r>
      <rPr>
        <b/>
        <vertAlign val="subscript"/>
        <sz val="8"/>
        <color theme="0" tint="-4.9989318521683403E-2"/>
        <rFont val="Arial"/>
        <family val="2"/>
      </rPr>
      <t>X</t>
    </r>
  </si>
  <si>
    <r>
      <t>SO</t>
    </r>
    <r>
      <rPr>
        <b/>
        <vertAlign val="subscript"/>
        <sz val="8"/>
        <color theme="0" tint="-4.9989318521683403E-2"/>
        <rFont val="Arial"/>
        <family val="2"/>
      </rPr>
      <t>2</t>
    </r>
  </si>
  <si>
    <t>Longitude [º]</t>
  </si>
  <si>
    <t>Latitude [º]</t>
  </si>
  <si>
    <t>Diesel</t>
  </si>
  <si>
    <t>Boilers &lt; 100 Million Btu/hr</t>
  </si>
  <si>
    <r>
      <t xml:space="preserve">TOC Emission Factor (lb/10³ gal) </t>
    </r>
    <r>
      <rPr>
        <vertAlign val="superscript"/>
        <sz val="8"/>
        <color theme="1"/>
        <rFont val="Arial"/>
        <family val="2"/>
      </rPr>
      <t>b</t>
    </r>
  </si>
  <si>
    <t>Industrial Boilers</t>
  </si>
  <si>
    <r>
      <rPr>
        <vertAlign val="superscript"/>
        <sz val="8"/>
        <color theme="1"/>
        <rFont val="Arial"/>
        <family val="2"/>
      </rPr>
      <t xml:space="preserve">b </t>
    </r>
    <r>
      <rPr>
        <sz val="8"/>
        <color theme="1"/>
        <rFont val="Arial"/>
        <family val="2"/>
      </rPr>
      <t>References 29-32. Volatile organic compound emissions can increase by several orders of magnitude if the boiler is improperly operated or is not well maintained.</t>
    </r>
  </si>
  <si>
    <r>
      <t>Particle Size (</t>
    </r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m)</t>
    </r>
  </si>
  <si>
    <t>Conversão kg/L para lb/gal:</t>
  </si>
  <si>
    <t>Conversão metro para pés:</t>
  </si>
  <si>
    <t>Conversão metro cúbico para pés cúbicos:</t>
  </si>
  <si>
    <t>Conversão metro cúbico para galão:</t>
  </si>
  <si>
    <t>Identificação do tanque</t>
  </si>
  <si>
    <t>Combustível Usado no TANKS</t>
  </si>
  <si>
    <t>Tipo de Teto</t>
  </si>
  <si>
    <t>Cor da Pintura do Tanque</t>
  </si>
  <si>
    <t>Diâmetro [m]</t>
  </si>
  <si>
    <t>Diâmetro [ft]</t>
  </si>
  <si>
    <t>Altura [m]</t>
  </si>
  <si>
    <t>Altura [ft]</t>
  </si>
  <si>
    <t>Volume total [m³]</t>
  </si>
  <si>
    <t>Volume total [ft³]</t>
  </si>
  <si>
    <t>Volume útil [m³]</t>
  </si>
  <si>
    <t>Volume útil [gal]</t>
  </si>
  <si>
    <t>Volume armazenado [t/ano]</t>
  </si>
  <si>
    <t>Volume armazenado [bbl/ano]</t>
  </si>
  <si>
    <t>Disturbios por ano</t>
  </si>
  <si>
    <t>TQ 102</t>
  </si>
  <si>
    <t>Distillate fuel oil no. 2</t>
  </si>
  <si>
    <t>Preto</t>
  </si>
  <si>
    <t>TQ 103</t>
  </si>
  <si>
    <t>Chaminés</t>
  </si>
  <si>
    <t>Dados Chaminé/Caldeira</t>
  </si>
  <si>
    <t xml:space="preserve">Chaminé Caldeira Konus Icesa </t>
  </si>
  <si>
    <t>-20.160047°</t>
  </si>
  <si>
    <t>-40.238389°</t>
  </si>
  <si>
    <r>
      <t>Emission Factor (SO</t>
    </r>
    <r>
      <rPr>
        <vertAlign val="sub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>)</t>
    </r>
  </si>
  <si>
    <r>
      <t>Emission Factor (NO</t>
    </r>
    <r>
      <rPr>
        <vertAlign val="subscript"/>
        <sz val="8"/>
        <color theme="1"/>
        <rFont val="Arial"/>
        <family val="2"/>
      </rPr>
      <t>x</t>
    </r>
    <r>
      <rPr>
        <sz val="8"/>
        <color theme="1"/>
        <rFont val="Arial"/>
        <family val="2"/>
      </rPr>
      <t>)</t>
    </r>
  </si>
  <si>
    <t>Emission Factor (CO)</t>
  </si>
  <si>
    <t>Emission Factor (Filterable PM)</t>
  </si>
  <si>
    <t>(lb/10³ gal)</t>
  </si>
  <si>
    <t>RATING</t>
  </si>
  <si>
    <t>(kg/10³ L)</t>
  </si>
  <si>
    <r>
      <t>Resultados dos Parâmetros Determinados (MP, NO</t>
    </r>
    <r>
      <rPr>
        <b/>
        <vertAlign val="subscript"/>
        <sz val="8"/>
        <color rgb="FFFF0000"/>
        <rFont val="Arial"/>
        <family val="2"/>
      </rPr>
      <t>X</t>
    </r>
    <r>
      <rPr>
        <b/>
        <sz val="8"/>
        <color rgb="FFFF0000"/>
        <rFont val="Arial"/>
        <family val="2"/>
      </rPr>
      <t>, SO</t>
    </r>
    <r>
      <rPr>
        <b/>
        <vertAlign val="subscript"/>
        <sz val="8"/>
        <color rgb="FFFF0000"/>
        <rFont val="Arial"/>
        <family val="2"/>
      </rPr>
      <t>2</t>
    </r>
    <r>
      <rPr>
        <b/>
        <sz val="8"/>
        <color rgb="FFFF0000"/>
        <rFont val="Arial"/>
        <family val="2"/>
      </rPr>
      <t>)</t>
    </r>
  </si>
  <si>
    <t>Parâmetros Avaliados</t>
  </si>
  <si>
    <r>
      <t>1</t>
    </r>
    <r>
      <rPr>
        <vertAlign val="superscript"/>
        <sz val="8"/>
        <color theme="1"/>
        <rFont val="Arial"/>
        <family val="2"/>
      </rPr>
      <t>a</t>
    </r>
    <r>
      <rPr>
        <sz val="8"/>
        <color theme="1"/>
        <rFont val="Arial"/>
        <family val="2"/>
      </rPr>
      <t xml:space="preserve"> Coleta</t>
    </r>
  </si>
  <si>
    <r>
      <t>2</t>
    </r>
    <r>
      <rPr>
        <vertAlign val="superscript"/>
        <sz val="8"/>
        <color theme="1"/>
        <rFont val="Arial"/>
        <family val="2"/>
      </rPr>
      <t>a</t>
    </r>
    <r>
      <rPr>
        <sz val="8"/>
        <color theme="1"/>
        <rFont val="Arial"/>
        <family val="2"/>
      </rPr>
      <t xml:space="preserve"> Coleta</t>
    </r>
  </si>
  <si>
    <r>
      <t>3</t>
    </r>
    <r>
      <rPr>
        <vertAlign val="superscript"/>
        <sz val="8"/>
        <color theme="1"/>
        <rFont val="Arial"/>
        <family val="2"/>
      </rPr>
      <t>a</t>
    </r>
    <r>
      <rPr>
        <sz val="8"/>
        <color theme="1"/>
        <rFont val="Arial"/>
        <family val="2"/>
      </rPr>
      <t xml:space="preserve"> Coleta</t>
    </r>
  </si>
  <si>
    <t>Média</t>
  </si>
  <si>
    <t>Material Particulado</t>
  </si>
  <si>
    <t>mg/Nm³</t>
  </si>
  <si>
    <t>kg/h</t>
  </si>
  <si>
    <t>Dióxido de Enxofre</t>
  </si>
  <si>
    <t>Óxido de Nitrogênio</t>
  </si>
  <si>
    <t>Vazão do Gás - Condição da Chaminé</t>
  </si>
  <si>
    <t>m³/h</t>
  </si>
  <si>
    <t>Vazão Normal Base Seca (Qnbs)</t>
  </si>
  <si>
    <t>Nm³/h</t>
  </si>
  <si>
    <t>Outras Informações Coletadas</t>
  </si>
  <si>
    <t>Temperatura</t>
  </si>
  <si>
    <t>ºC</t>
  </si>
  <si>
    <t>Velocidade do Gás</t>
  </si>
  <si>
    <t>m/s</t>
  </si>
  <si>
    <t>Chaminé do Aquecedor de Fluído Térmico Konus Icesa</t>
  </si>
  <si>
    <t>Data da Coleta: 09/11/2015</t>
  </si>
  <si>
    <t>Fator de Emissão [kg/10³ L]</t>
  </si>
  <si>
    <t>Fonte Emissora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</si>
  <si>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</si>
  <si>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</si>
  <si>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</si>
  <si>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</si>
  <si>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Chaminé</t>
  </si>
  <si>
    <t xml:space="preserve"> </t>
  </si>
  <si>
    <t>Tanques</t>
  </si>
  <si>
    <t xml:space="preserve">Densidade Óleo Diesel (kg/L): </t>
  </si>
  <si>
    <t xml:space="preserve">Densidade Óleo Diesel (lb/gal): </t>
  </si>
  <si>
    <t>Óleo Diesel</t>
  </si>
  <si>
    <t>Fonte: Informações enviadas pelo empreendimento através do Ofício IEMA N° 461/2016</t>
  </si>
  <si>
    <t>Fonte: AP-42 (USEPA, 2010) - https://www3.epa.gov/ttn/chief/ap42/ch01/final/c01s03.pdf</t>
  </si>
  <si>
    <t xml:space="preserve">Controle: </t>
  </si>
  <si>
    <t>Não há</t>
  </si>
  <si>
    <t>Diâmetro (m):</t>
  </si>
  <si>
    <t>Altura (m):</t>
  </si>
  <si>
    <t>Latitude [º]:</t>
  </si>
  <si>
    <t>Longitude [º]:</t>
  </si>
  <si>
    <t>Consumo Diesel (m³/ano):</t>
  </si>
  <si>
    <t>Tipo de Combustível:</t>
  </si>
  <si>
    <t>Vazão [m³/h]</t>
  </si>
  <si>
    <t>Temperatura [ºC]</t>
  </si>
  <si>
    <t>VOC</t>
  </si>
  <si>
    <t>Fixo</t>
  </si>
  <si>
    <t>Altura máxima líquido [m]</t>
  </si>
  <si>
    <t>Altura máxima líquido [ft]</t>
  </si>
  <si>
    <t>Altura média líquido [m]</t>
  </si>
  <si>
    <t>Altura média líquido [ft]</t>
  </si>
  <si>
    <t>Taxa de Emissão [lb/ano]</t>
  </si>
  <si>
    <t>Taxa de Emissão [t/ano]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</si>
</sst>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0.0000"/>
    <numFmt numFmtId="165" formatCode="0.0"/>
    <numFmt numFmtId="166" formatCode="#,##0.00000"/>
    <numFmt numFmtId="167" formatCode="#,##0.000"/>
    <numFmt numFmtId="168" formatCode="_-* #,##0_-;\-* #,##0_-;_-* &quot;-&quot;??_-;_-@_-"/>
    <numFmt numFmtId="169" formatCode="[&gt;=0.005]\ #,##0.00;[&lt;0.005]&quot;&lt;0,01&quot;"/>
    <numFmt numFmtId="170" formatCode="#,##0.0"/>
    <numFmt numFmtId="171" formatCode="[&gt;=0.005]\ #,##0.0000;[&lt;0.005]&quot;&lt;0,01&quot;"/>
  </numFmts>
  <fonts count="2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z val="9"/>
      <color indexed="81"/>
      <name val="Segoe UI"/>
      <family val="2"/>
    </font>
    <font>
      <b/>
      <sz val="8"/>
      <color rgb="FFFF0000"/>
      <name val="Arial"/>
      <family val="2"/>
    </font>
    <font>
      <sz val="8"/>
      <color theme="0" tint="-0.249977111117893"/>
      <name val="Arial"/>
      <family val="2"/>
    </font>
    <font>
      <sz val="8"/>
      <color theme="0" tint="-4.9989318521683403E-2"/>
      <name val="Arial"/>
      <family val="2"/>
    </font>
    <font>
      <b/>
      <sz val="8"/>
      <color theme="0" tint="-4.9989318521683403E-2"/>
      <name val="Arial"/>
      <family val="2"/>
    </font>
    <font>
      <b/>
      <vertAlign val="subscript"/>
      <sz val="8"/>
      <color theme="0" tint="-4.9989318521683403E-2"/>
      <name val="Arial"/>
      <family val="2"/>
    </font>
    <font>
      <b/>
      <sz val="8"/>
      <color theme="0" tint="-0.249977111117893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8"/>
      <color theme="1"/>
      <name val="Calibri"/>
      <family val="2"/>
    </font>
    <font>
      <b/>
      <i/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249977111117893"/>
      <name val="Arial"/>
      <family val="2"/>
    </font>
    <font>
      <b/>
      <vertAlign val="subscript"/>
      <sz val="8"/>
      <color rgb="FFFF0000"/>
      <name val="Arial"/>
      <family val="2"/>
    </font>
    <font>
      <b/>
      <vertAlign val="subscript"/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rgb="FFD9D9D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D9D9D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4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horizontal="left" vertical="center"/>
    </xf>
    <xf numFmtId="166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2" fontId="12" fillId="0" borderId="0" xfId="0" applyNumberFormat="1" applyFont="1" applyAlignment="1">
      <alignment horizontal="center" vertical="center"/>
    </xf>
    <xf numFmtId="0" fontId="1" fillId="0" borderId="0" xfId="0" applyFont="1"/>
    <xf numFmtId="165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4" borderId="10" xfId="0" applyFont="1" applyFill="1" applyBorder="1"/>
    <xf numFmtId="0" fontId="1" fillId="4" borderId="11" xfId="0" applyFont="1" applyFill="1" applyBorder="1"/>
    <xf numFmtId="0" fontId="1" fillId="4" borderId="9" xfId="0" applyFont="1" applyFill="1" applyBorder="1"/>
    <xf numFmtId="0" fontId="1" fillId="4" borderId="12" xfId="0" applyFont="1" applyFill="1" applyBorder="1"/>
    <xf numFmtId="3" fontId="12" fillId="0" borderId="0" xfId="0" applyNumberFormat="1" applyFont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7" fillId="2" borderId="19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/>
    </xf>
    <xf numFmtId="166" fontId="12" fillId="0" borderId="20" xfId="0" quotePrefix="1" applyNumberFormat="1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 applyProtection="1">
      <alignment horizontal="center" vertical="center" wrapText="1"/>
    </xf>
    <xf numFmtId="0" fontId="12" fillId="0" borderId="20" xfId="0" applyFont="1" applyFill="1" applyBorder="1" applyAlignment="1">
      <alignment horizontal="center" vertical="center"/>
    </xf>
    <xf numFmtId="164" fontId="12" fillId="0" borderId="20" xfId="0" applyNumberFormat="1" applyFont="1" applyFill="1" applyBorder="1" applyAlignment="1">
      <alignment horizontal="center" vertical="center"/>
    </xf>
    <xf numFmtId="167" fontId="12" fillId="0" borderId="20" xfId="0" applyNumberFormat="1" applyFont="1" applyFill="1" applyBorder="1" applyAlignment="1">
      <alignment horizontal="center" vertical="center"/>
    </xf>
    <xf numFmtId="4" fontId="12" fillId="0" borderId="20" xfId="0" applyNumberFormat="1" applyFont="1" applyFill="1" applyBorder="1" applyAlignment="1">
      <alignment horizontal="center" vertical="center"/>
    </xf>
    <xf numFmtId="3" fontId="12" fillId="0" borderId="20" xfId="0" applyNumberFormat="1" applyFont="1" applyFill="1" applyBorder="1" applyAlignment="1" applyProtection="1">
      <alignment horizontal="center" vertical="center" wrapText="1"/>
    </xf>
    <xf numFmtId="4" fontId="12" fillId="0" borderId="20" xfId="0" applyNumberFormat="1" applyFont="1" applyFill="1" applyBorder="1" applyAlignment="1">
      <alignment vertical="center"/>
    </xf>
    <xf numFmtId="168" fontId="12" fillId="0" borderId="20" xfId="1" applyNumberFormat="1" applyFont="1" applyFill="1" applyBorder="1" applyAlignment="1">
      <alignment horizontal="center" vertical="center"/>
    </xf>
    <xf numFmtId="3" fontId="12" fillId="0" borderId="20" xfId="0" applyNumberFormat="1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7" fillId="0" borderId="21" xfId="0" applyFont="1" applyFill="1" applyBorder="1" applyAlignment="1">
      <alignment vertical="center" wrapText="1"/>
    </xf>
    <xf numFmtId="168" fontId="12" fillId="0" borderId="20" xfId="1" applyNumberFormat="1" applyFont="1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2" fontId="2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25" xfId="0" applyFont="1" applyBorder="1" applyAlignment="1">
      <alignment horizontal="right" vertical="center"/>
    </xf>
    <xf numFmtId="165" fontId="1" fillId="0" borderId="25" xfId="0" applyNumberFormat="1" applyFont="1" applyBorder="1" applyAlignment="1">
      <alignment horizontal="right" vertical="center"/>
    </xf>
    <xf numFmtId="3" fontId="1" fillId="0" borderId="25" xfId="0" applyNumberFormat="1" applyFont="1" applyBorder="1" applyAlignment="1">
      <alignment vertical="center"/>
    </xf>
    <xf numFmtId="170" fontId="1" fillId="0" borderId="25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2" fontId="1" fillId="0" borderId="25" xfId="0" applyNumberFormat="1" applyFont="1" applyBorder="1" applyAlignment="1">
      <alignment horizontal="right" vertical="center"/>
    </xf>
    <xf numFmtId="4" fontId="1" fillId="0" borderId="0" xfId="0" applyNumberFormat="1" applyFont="1" applyAlignment="1">
      <alignment horizontal="center" vertical="center"/>
    </xf>
    <xf numFmtId="0" fontId="1" fillId="0" borderId="26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9" fontId="12" fillId="3" borderId="16" xfId="0" applyNumberFormat="1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9" fontId="12" fillId="0" borderId="0" xfId="0" applyNumberFormat="1" applyFont="1" applyAlignment="1">
      <alignment horizontal="center" vertical="center"/>
    </xf>
    <xf numFmtId="169" fontId="12" fillId="3" borderId="14" xfId="0" applyNumberFormat="1" applyFont="1" applyFill="1" applyBorder="1" applyAlignment="1">
      <alignment horizontal="center" vertical="center"/>
    </xf>
    <xf numFmtId="169" fontId="12" fillId="3" borderId="23" xfId="0" applyNumberFormat="1" applyFont="1" applyFill="1" applyBorder="1" applyAlignment="1">
      <alignment horizontal="center" vertical="center"/>
    </xf>
    <xf numFmtId="171" fontId="1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" fontId="1" fillId="3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Alignment="1">
      <alignment horizontal="center" vertical="center"/>
    </xf>
    <xf numFmtId="0" fontId="17" fillId="2" borderId="18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/>
    </xf>
    <xf numFmtId="169" fontId="12" fillId="3" borderId="1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left" vertical="center"/>
    </xf>
    <xf numFmtId="169" fontId="12" fillId="0" borderId="6" xfId="0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6" fillId="4" borderId="10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" fillId="4" borderId="13" xfId="0" applyFont="1" applyFill="1" applyBorder="1" applyAlignment="1">
      <alignment horizontal="left" vertical="center" wrapText="1"/>
    </xf>
    <xf numFmtId="0" fontId="1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" fontId="12" fillId="3" borderId="15" xfId="0" applyNumberFormat="1" applyFont="1" applyFill="1" applyBorder="1" applyAlignment="1">
      <alignment horizontal="center" vertical="center"/>
    </xf>
    <xf numFmtId="2" fontId="12" fillId="3" borderId="16" xfId="0" applyNumberFormat="1" applyFont="1" applyFill="1" applyBorder="1" applyAlignment="1">
      <alignment horizontal="center" vertical="center"/>
    </xf>
    <xf numFmtId="2" fontId="12" fillId="3" borderId="17" xfId="0" applyNumberFormat="1" applyFont="1" applyFill="1" applyBorder="1" applyAlignment="1">
      <alignment horizontal="center" vertical="center"/>
    </xf>
    <xf numFmtId="0" fontId="8" fillId="2" borderId="3" xfId="0" applyNumberFormat="1" applyFont="1" applyFill="1" applyBorder="1" applyAlignment="1" applyProtection="1">
      <alignment horizontal="center" vertical="center" wrapText="1"/>
    </xf>
    <xf numFmtId="0" fontId="8" fillId="2" borderId="4" xfId="0" applyNumberFormat="1" applyFont="1" applyFill="1" applyBorder="1" applyAlignment="1" applyProtection="1">
      <alignment horizontal="center" vertical="center" wrapText="1"/>
    </xf>
    <xf numFmtId="0" fontId="8" fillId="2" borderId="5" xfId="0" applyNumberFormat="1" applyFont="1" applyFill="1" applyBorder="1" applyAlignment="1" applyProtection="1">
      <alignment horizontal="center" vertical="center" wrapText="1"/>
    </xf>
    <xf numFmtId="4" fontId="1" fillId="3" borderId="22" xfId="0" applyNumberFormat="1" applyFont="1" applyFill="1" applyBorder="1" applyAlignment="1">
      <alignment horizontal="center" vertical="center"/>
    </xf>
    <xf numFmtId="0" fontId="17" fillId="2" borderId="27" xfId="0" applyNumberFormat="1" applyFont="1" applyFill="1" applyBorder="1" applyAlignment="1" applyProtection="1">
      <alignment horizontal="center" vertical="center" wrapText="1"/>
    </xf>
    <xf numFmtId="0" fontId="17" fillId="2" borderId="27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DCE6F1"/>
      <color rgb="FF4F81BD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26</xdr:row>
      <xdr:rowOff>138112</xdr:rowOff>
    </xdr:from>
    <xdr:ext cx="1609725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2667000" y="23588662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(1−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𝐸𝑅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667000" y="23588662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𝐸=𝐴 𝑥 𝐸𝐹 𝑥 (1−𝐸𝑅/100)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0" workbookViewId="0">
      <selection activeCell="D21" sqref="D21"/>
    </sheetView>
  </sheetViews>
  <sheetFormatPr defaultRowHeight="15" customHeight="1" x14ac:dyDescent="0.2"/>
  <cols>
    <col min="1" max="1" width="26.42578125" style="24" customWidth="1"/>
    <col min="2" max="2" width="15.5703125" style="24" customWidth="1"/>
    <col min="3" max="3" width="15.42578125" style="24" customWidth="1"/>
    <col min="4" max="4" width="14.85546875" style="24" customWidth="1"/>
    <col min="5" max="5" width="15" style="24" customWidth="1"/>
    <col min="6" max="6" width="10.42578125" style="24" customWidth="1"/>
    <col min="7" max="13" width="10.7109375" style="24" customWidth="1"/>
    <col min="14" max="16384" width="9.140625" style="24"/>
  </cols>
  <sheetData>
    <row r="1" spans="1:14" ht="15" customHeight="1" x14ac:dyDescent="0.2">
      <c r="A1" s="1" t="s">
        <v>109</v>
      </c>
    </row>
    <row r="2" spans="1:14" ht="15" customHeight="1" x14ac:dyDescent="0.2">
      <c r="A2" s="104" t="s">
        <v>4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05"/>
    </row>
    <row r="3" spans="1:14" ht="15" customHeight="1" x14ac:dyDescent="0.2">
      <c r="A3" s="102" t="s">
        <v>5</v>
      </c>
      <c r="B3" s="104" t="s">
        <v>67</v>
      </c>
      <c r="C3" s="105"/>
      <c r="D3" s="107" t="s">
        <v>68</v>
      </c>
      <c r="E3" s="108"/>
      <c r="F3" s="109"/>
      <c r="G3" s="107" t="s">
        <v>69</v>
      </c>
      <c r="H3" s="108"/>
      <c r="I3" s="109"/>
      <c r="J3" s="107" t="s">
        <v>70</v>
      </c>
      <c r="K3" s="108"/>
      <c r="L3" s="109"/>
    </row>
    <row r="4" spans="1:14" ht="15" customHeight="1" x14ac:dyDescent="0.2">
      <c r="A4" s="103"/>
      <c r="B4" s="75" t="s">
        <v>71</v>
      </c>
      <c r="C4" s="75" t="s">
        <v>72</v>
      </c>
      <c r="D4" s="75" t="s">
        <v>71</v>
      </c>
      <c r="E4" s="75" t="s">
        <v>73</v>
      </c>
      <c r="F4" s="75" t="s">
        <v>72</v>
      </c>
      <c r="G4" s="75" t="s">
        <v>71</v>
      </c>
      <c r="H4" s="75" t="s">
        <v>73</v>
      </c>
      <c r="I4" s="75" t="s">
        <v>72</v>
      </c>
      <c r="J4" s="75" t="s">
        <v>71</v>
      </c>
      <c r="K4" s="75" t="s">
        <v>73</v>
      </c>
      <c r="L4" s="75" t="s">
        <v>72</v>
      </c>
    </row>
    <row r="5" spans="1:14" ht="15" customHeight="1" x14ac:dyDescent="0.2">
      <c r="A5" s="111" t="s">
        <v>34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3"/>
    </row>
    <row r="6" spans="1:14" ht="15" customHeight="1" x14ac:dyDescent="0.2">
      <c r="A6" s="26" t="s">
        <v>7</v>
      </c>
      <c r="B6" s="3" t="s">
        <v>6</v>
      </c>
      <c r="C6" s="27" t="s">
        <v>3</v>
      </c>
      <c r="D6" s="3">
        <v>20</v>
      </c>
      <c r="E6" s="57">
        <f t="shared" ref="E6" si="0">D6*0.12</f>
        <v>2.4</v>
      </c>
      <c r="F6" s="58" t="s">
        <v>3</v>
      </c>
      <c r="G6" s="59">
        <v>5</v>
      </c>
      <c r="H6" s="59">
        <f t="shared" ref="H6" si="1">G6*0.12</f>
        <v>0.6</v>
      </c>
      <c r="I6" s="27" t="s">
        <v>3</v>
      </c>
      <c r="J6" s="2">
        <v>2</v>
      </c>
      <c r="K6" s="25">
        <f t="shared" ref="K6" si="2">J6*0.12</f>
        <v>0.24</v>
      </c>
      <c r="L6" s="2" t="s">
        <v>3</v>
      </c>
    </row>
    <row r="7" spans="1:14" ht="15" customHeight="1" x14ac:dyDescent="0.2">
      <c r="A7" s="1" t="s">
        <v>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5" customHeight="1" x14ac:dyDescent="0.2">
      <c r="A9" s="18"/>
      <c r="B9" s="18"/>
      <c r="C9" s="18"/>
      <c r="D9" s="18"/>
      <c r="E9" s="18"/>
      <c r="F9" s="18"/>
      <c r="G9" s="18"/>
      <c r="H9" s="18"/>
      <c r="I9" s="18"/>
    </row>
    <row r="10" spans="1:14" ht="33.75" customHeight="1" x14ac:dyDescent="0.2">
      <c r="A10" s="107" t="s">
        <v>9</v>
      </c>
      <c r="B10" s="108"/>
      <c r="C10" s="109"/>
      <c r="D10" s="18"/>
      <c r="E10" s="18"/>
    </row>
    <row r="11" spans="1:14" ht="15" customHeight="1" x14ac:dyDescent="0.2">
      <c r="A11" s="104" t="s">
        <v>10</v>
      </c>
      <c r="B11" s="110"/>
      <c r="C11" s="105"/>
      <c r="D11" s="62"/>
      <c r="E11" s="62"/>
    </row>
    <row r="12" spans="1:14" ht="15" customHeight="1" x14ac:dyDescent="0.2">
      <c r="A12" s="106" t="s">
        <v>5</v>
      </c>
      <c r="B12" s="99" t="s">
        <v>35</v>
      </c>
      <c r="C12" s="99" t="s">
        <v>11</v>
      </c>
      <c r="D12" s="62"/>
      <c r="E12" s="62"/>
    </row>
    <row r="13" spans="1:14" ht="11.25" x14ac:dyDescent="0.2">
      <c r="A13" s="106"/>
      <c r="B13" s="99"/>
      <c r="C13" s="99"/>
      <c r="D13" s="18"/>
      <c r="E13" s="18"/>
    </row>
    <row r="14" spans="1:14" ht="15" customHeight="1" x14ac:dyDescent="0.2">
      <c r="A14" s="100" t="s">
        <v>36</v>
      </c>
      <c r="B14" s="101"/>
      <c r="C14" s="101"/>
      <c r="D14" s="18"/>
      <c r="E14" s="18"/>
    </row>
    <row r="15" spans="1:14" ht="15" customHeight="1" x14ac:dyDescent="0.2">
      <c r="A15" s="26" t="s">
        <v>7</v>
      </c>
      <c r="B15" s="29">
        <v>0.252</v>
      </c>
      <c r="C15" s="63">
        <f t="shared" ref="C15" si="3">B15*0.12</f>
        <v>3.024E-2</v>
      </c>
      <c r="D15" s="1"/>
      <c r="E15" s="1"/>
      <c r="F15" s="1"/>
      <c r="G15" s="1"/>
      <c r="H15" s="18"/>
      <c r="I15" s="18"/>
    </row>
    <row r="16" spans="1:14" ht="15" customHeight="1" x14ac:dyDescent="0.2">
      <c r="A16" s="16" t="s">
        <v>37</v>
      </c>
      <c r="B16" s="62"/>
      <c r="C16" s="62"/>
      <c r="D16" s="17"/>
      <c r="E16" s="17"/>
      <c r="F16" s="17"/>
      <c r="G16" s="17"/>
      <c r="H16" s="18"/>
      <c r="I16" s="18"/>
    </row>
    <row r="18" spans="1:7" ht="25.5" customHeight="1" x14ac:dyDescent="0.2">
      <c r="A18" s="107" t="s">
        <v>17</v>
      </c>
      <c r="B18" s="108"/>
      <c r="C18" s="108"/>
      <c r="D18" s="109"/>
    </row>
    <row r="19" spans="1:7" ht="15" customHeight="1" x14ac:dyDescent="0.2">
      <c r="A19" s="114" t="s">
        <v>18</v>
      </c>
      <c r="B19" s="115"/>
      <c r="C19" s="115"/>
      <c r="D19" s="115"/>
    </row>
    <row r="20" spans="1:7" ht="33.75" x14ac:dyDescent="0.2">
      <c r="A20" s="28" t="s">
        <v>38</v>
      </c>
      <c r="B20" s="28" t="s">
        <v>12</v>
      </c>
      <c r="C20" s="28" t="s">
        <v>13</v>
      </c>
      <c r="D20" s="28" t="s">
        <v>19</v>
      </c>
    </row>
    <row r="21" spans="1:7" ht="15" customHeight="1" x14ac:dyDescent="0.2">
      <c r="A21" s="58">
        <v>10</v>
      </c>
      <c r="B21" s="58">
        <v>50</v>
      </c>
      <c r="C21" s="60">
        <v>1</v>
      </c>
      <c r="D21" s="60">
        <f t="shared" ref="D21:D22" si="4">C21*0.12</f>
        <v>0.12</v>
      </c>
    </row>
    <row r="22" spans="1:7" ht="15" customHeight="1" x14ac:dyDescent="0.2">
      <c r="A22" s="58" t="s">
        <v>14</v>
      </c>
      <c r="B22" s="58">
        <v>12</v>
      </c>
      <c r="C22" s="60">
        <v>0.25</v>
      </c>
      <c r="D22" s="60">
        <f t="shared" si="4"/>
        <v>0.03</v>
      </c>
    </row>
    <row r="23" spans="1:7" ht="15" customHeight="1" x14ac:dyDescent="0.2">
      <c r="A23" s="58" t="s">
        <v>16</v>
      </c>
      <c r="B23" s="58">
        <v>100</v>
      </c>
      <c r="C23" s="60">
        <v>2</v>
      </c>
      <c r="D23" s="60">
        <f>C23*0.12</f>
        <v>0.24</v>
      </c>
    </row>
    <row r="24" spans="1:7" ht="15" customHeight="1" x14ac:dyDescent="0.2">
      <c r="A24" s="116" t="s">
        <v>20</v>
      </c>
      <c r="B24" s="116"/>
      <c r="C24" s="116"/>
      <c r="D24" s="116"/>
      <c r="E24" s="4"/>
      <c r="F24" s="4"/>
      <c r="G24" s="4"/>
    </row>
    <row r="25" spans="1:7" ht="15" customHeight="1" x14ac:dyDescent="0.2">
      <c r="A25" s="61"/>
      <c r="B25" s="61"/>
      <c r="C25" s="61"/>
      <c r="D25" s="61"/>
      <c r="E25" s="4"/>
      <c r="F25" s="4"/>
      <c r="G25" s="4"/>
    </row>
    <row r="26" spans="1:7" ht="15" customHeight="1" x14ac:dyDescent="0.2">
      <c r="A26" s="4"/>
      <c r="B26" s="4"/>
      <c r="C26" s="4"/>
      <c r="D26" s="4"/>
      <c r="E26" s="4"/>
      <c r="F26" s="4"/>
      <c r="G26" s="4"/>
    </row>
    <row r="27" spans="1:7" ht="15" customHeight="1" x14ac:dyDescent="0.2">
      <c r="A27" s="117" t="s">
        <v>21</v>
      </c>
      <c r="B27" s="30"/>
      <c r="C27" s="31"/>
      <c r="D27" s="4"/>
      <c r="E27" s="4"/>
      <c r="F27" s="4"/>
      <c r="G27" s="4"/>
    </row>
    <row r="28" spans="1:7" ht="15" customHeight="1" x14ac:dyDescent="0.2">
      <c r="A28" s="118"/>
      <c r="B28" s="32"/>
      <c r="C28" s="33"/>
      <c r="D28" s="4"/>
      <c r="E28" s="4"/>
      <c r="F28" s="4"/>
      <c r="G28" s="4"/>
    </row>
    <row r="29" spans="1:7" ht="15" customHeight="1" x14ac:dyDescent="0.2">
      <c r="A29" s="118"/>
      <c r="B29" s="32"/>
      <c r="C29" s="33"/>
    </row>
    <row r="30" spans="1:7" ht="15" customHeight="1" x14ac:dyDescent="0.2">
      <c r="A30" s="118"/>
      <c r="B30" s="120" t="s">
        <v>22</v>
      </c>
      <c r="C30" s="121"/>
    </row>
    <row r="31" spans="1:7" ht="15" customHeight="1" x14ac:dyDescent="0.2">
      <c r="A31" s="118"/>
      <c r="B31" s="122"/>
      <c r="C31" s="123"/>
    </row>
    <row r="32" spans="1:7" ht="15" customHeight="1" x14ac:dyDescent="0.2">
      <c r="A32" s="119"/>
      <c r="B32" s="124"/>
      <c r="C32" s="125"/>
    </row>
  </sheetData>
  <sheetProtection algorithmName="SHA-512" hashValue="Bm0pbc070kw4EBc+TuYkOBPNmqPwb+Ew/QbLGmtI12DJe0EGqpSGytkgI/SGOT4/FTNbbF/1LFeOvs/V6TmooA==" saltValue="Zu6QfCim6mdxteRl18733g==" spinCount="100000" sheet="1" objects="1" scenarios="1"/>
  <mergeCells count="18">
    <mergeCell ref="A18:D18"/>
    <mergeCell ref="A19:D19"/>
    <mergeCell ref="A24:D24"/>
    <mergeCell ref="A27:A32"/>
    <mergeCell ref="B30:C32"/>
    <mergeCell ref="D3:F3"/>
    <mergeCell ref="G3:I3"/>
    <mergeCell ref="J3:L3"/>
    <mergeCell ref="A2:L2"/>
    <mergeCell ref="A11:C11"/>
    <mergeCell ref="A10:C10"/>
    <mergeCell ref="A5:L5"/>
    <mergeCell ref="B12:B13"/>
    <mergeCell ref="C12:C13"/>
    <mergeCell ref="A14:C14"/>
    <mergeCell ref="A3:A4"/>
    <mergeCell ref="B3:C3"/>
    <mergeCell ref="A12:A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I1" sqref="I1"/>
    </sheetView>
  </sheetViews>
  <sheetFormatPr defaultRowHeight="15" customHeight="1" x14ac:dyDescent="0.25"/>
  <cols>
    <col min="1" max="1" width="27.7109375" style="5" customWidth="1"/>
    <col min="2" max="6" width="12.5703125" style="5" customWidth="1"/>
    <col min="7" max="8" width="9.140625" style="5"/>
    <col min="9" max="9" width="20.42578125" style="5" bestFit="1" customWidth="1"/>
    <col min="10" max="10" width="9.42578125" style="5" bestFit="1" customWidth="1"/>
    <col min="11" max="16384" width="9.140625" style="5"/>
  </cols>
  <sheetData>
    <row r="1" spans="1:21" ht="15" customHeight="1" x14ac:dyDescent="0.25">
      <c r="A1" s="64" t="s">
        <v>94</v>
      </c>
      <c r="C1" s="64" t="s">
        <v>95</v>
      </c>
      <c r="E1" s="1"/>
      <c r="F1" s="1"/>
      <c r="I1" s="1" t="s">
        <v>108</v>
      </c>
    </row>
    <row r="2" spans="1:21" ht="15" customHeight="1" x14ac:dyDescent="0.25">
      <c r="A2" s="127" t="s">
        <v>74</v>
      </c>
      <c r="B2" s="127"/>
      <c r="C2" s="127"/>
      <c r="D2" s="127"/>
      <c r="E2" s="127"/>
      <c r="F2" s="127"/>
      <c r="G2" s="36"/>
      <c r="H2" s="36"/>
      <c r="I2" s="79" t="s">
        <v>63</v>
      </c>
      <c r="J2" s="79" t="s">
        <v>23</v>
      </c>
      <c r="K2" s="80"/>
      <c r="L2" s="36"/>
      <c r="M2" s="36"/>
      <c r="N2" s="36"/>
      <c r="O2" s="36"/>
      <c r="P2" s="36"/>
      <c r="Q2" s="36"/>
      <c r="R2" s="36"/>
      <c r="S2" s="36"/>
      <c r="T2" s="36"/>
      <c r="U2" s="36"/>
    </row>
    <row r="3" spans="1:21" ht="15" customHeight="1" x14ac:dyDescent="0.25">
      <c r="A3" s="65" t="s">
        <v>75</v>
      </c>
      <c r="B3" s="66" t="s">
        <v>1</v>
      </c>
      <c r="C3" s="65" t="s">
        <v>76</v>
      </c>
      <c r="D3" s="65" t="s">
        <v>77</v>
      </c>
      <c r="E3" s="65" t="s">
        <v>78</v>
      </c>
      <c r="F3" s="65" t="s">
        <v>79</v>
      </c>
      <c r="G3" s="36"/>
      <c r="H3" s="36"/>
      <c r="I3" s="21" t="s">
        <v>112</v>
      </c>
      <c r="J3" s="76">
        <v>0.5</v>
      </c>
      <c r="K3" s="80"/>
      <c r="L3" s="36"/>
      <c r="M3" s="36"/>
      <c r="N3" s="36"/>
      <c r="O3" s="36"/>
      <c r="P3" s="36"/>
      <c r="Q3" s="36"/>
      <c r="R3" s="36"/>
      <c r="S3" s="36"/>
      <c r="T3" s="36"/>
      <c r="U3" s="36"/>
    </row>
    <row r="4" spans="1:21" ht="15" customHeight="1" x14ac:dyDescent="0.25">
      <c r="A4" s="126" t="s">
        <v>80</v>
      </c>
      <c r="B4" s="66" t="s">
        <v>81</v>
      </c>
      <c r="C4" s="67">
        <v>52.6</v>
      </c>
      <c r="D4" s="67">
        <v>79.7</v>
      </c>
      <c r="E4" s="67">
        <v>62.9</v>
      </c>
      <c r="F4" s="72">
        <f>AVERAGE(C4:E4)</f>
        <v>65.066666666666677</v>
      </c>
      <c r="G4" s="36"/>
      <c r="H4" s="36"/>
      <c r="I4" s="21" t="s">
        <v>113</v>
      </c>
      <c r="J4" s="76">
        <v>9.25</v>
      </c>
      <c r="K4" s="80"/>
      <c r="L4" s="36"/>
      <c r="M4" s="36"/>
      <c r="N4" s="36"/>
      <c r="O4" s="36"/>
      <c r="P4" s="36"/>
      <c r="Q4" s="36"/>
      <c r="R4" s="36"/>
      <c r="S4" s="36"/>
      <c r="T4" s="36"/>
      <c r="U4" s="36"/>
    </row>
    <row r="5" spans="1:21" ht="15" customHeight="1" x14ac:dyDescent="0.25">
      <c r="A5" s="126"/>
      <c r="B5" s="66" t="s">
        <v>82</v>
      </c>
      <c r="C5" s="67">
        <v>0.22</v>
      </c>
      <c r="D5" s="67">
        <v>0.32</v>
      </c>
      <c r="E5" s="67">
        <v>0.27</v>
      </c>
      <c r="F5" s="67">
        <f>AVERAGE(C5:E5)</f>
        <v>0.27</v>
      </c>
      <c r="G5" s="36"/>
      <c r="H5" s="36"/>
      <c r="I5" s="21" t="s">
        <v>114</v>
      </c>
      <c r="J5" s="76" t="s">
        <v>65</v>
      </c>
      <c r="K5" s="80"/>
      <c r="L5" s="36"/>
      <c r="M5" s="36"/>
      <c r="N5" s="36"/>
      <c r="O5" s="36"/>
      <c r="P5" s="36"/>
      <c r="Q5" s="36"/>
      <c r="R5" s="36"/>
      <c r="S5" s="36"/>
      <c r="T5" s="36"/>
      <c r="U5" s="36"/>
    </row>
    <row r="6" spans="1:21" ht="15" customHeight="1" x14ac:dyDescent="0.25">
      <c r="A6" s="126" t="s">
        <v>83</v>
      </c>
      <c r="B6" s="66" t="s">
        <v>81</v>
      </c>
      <c r="C6" s="67">
        <v>33.299999999999997</v>
      </c>
      <c r="D6" s="67">
        <v>53.9</v>
      </c>
      <c r="E6" s="67">
        <v>50.7</v>
      </c>
      <c r="F6" s="67">
        <v>45.9</v>
      </c>
      <c r="G6" s="36"/>
      <c r="H6" s="36"/>
      <c r="I6" s="21" t="s">
        <v>115</v>
      </c>
      <c r="J6" s="76" t="s">
        <v>66</v>
      </c>
      <c r="K6" s="80"/>
      <c r="L6" s="36"/>
      <c r="M6" s="36"/>
      <c r="N6" s="36"/>
      <c r="O6" s="36"/>
      <c r="P6" s="36"/>
      <c r="Q6" s="36"/>
      <c r="R6" s="36"/>
      <c r="S6" s="36"/>
      <c r="T6" s="36"/>
      <c r="U6" s="36"/>
    </row>
    <row r="7" spans="1:21" ht="15" customHeight="1" x14ac:dyDescent="0.25">
      <c r="A7" s="126"/>
      <c r="B7" s="66" t="s">
        <v>82</v>
      </c>
      <c r="C7" s="67">
        <v>0.14000000000000001</v>
      </c>
      <c r="D7" s="67">
        <v>0.23</v>
      </c>
      <c r="E7" s="67">
        <v>0.22</v>
      </c>
      <c r="F7" s="67">
        <v>0.19</v>
      </c>
      <c r="G7" s="36"/>
      <c r="H7" s="36"/>
      <c r="I7" s="21" t="s">
        <v>116</v>
      </c>
      <c r="J7" s="76">
        <v>42</v>
      </c>
      <c r="K7" s="80"/>
      <c r="L7" s="36"/>
      <c r="M7" s="36"/>
      <c r="N7" s="36"/>
      <c r="O7" s="36"/>
      <c r="P7" s="36"/>
      <c r="Q7" s="36"/>
      <c r="R7" s="36"/>
      <c r="S7" s="36"/>
      <c r="T7" s="36"/>
      <c r="U7" s="36"/>
    </row>
    <row r="8" spans="1:21" ht="15" customHeight="1" x14ac:dyDescent="0.25">
      <c r="A8" s="126" t="s">
        <v>84</v>
      </c>
      <c r="B8" s="66" t="s">
        <v>81</v>
      </c>
      <c r="C8" s="65">
        <v>40.4</v>
      </c>
      <c r="D8" s="65">
        <v>31.1</v>
      </c>
      <c r="E8" s="65">
        <v>22.1</v>
      </c>
      <c r="F8" s="68">
        <f>AVERAGE(C8:E8)</f>
        <v>31.2</v>
      </c>
      <c r="G8" s="36"/>
      <c r="H8" s="36"/>
      <c r="I8" s="21" t="s">
        <v>117</v>
      </c>
      <c r="J8" s="76" t="s">
        <v>33</v>
      </c>
      <c r="K8" s="81"/>
      <c r="L8" s="36"/>
      <c r="M8" s="36"/>
      <c r="N8" s="36"/>
      <c r="O8" s="36"/>
      <c r="P8" s="36"/>
      <c r="Q8" s="36"/>
      <c r="R8" s="36"/>
      <c r="S8" s="36"/>
      <c r="T8" s="36"/>
      <c r="U8" s="36"/>
    </row>
    <row r="9" spans="1:21" ht="15" customHeight="1" x14ac:dyDescent="0.25">
      <c r="A9" s="126"/>
      <c r="B9" s="66" t="s">
        <v>82</v>
      </c>
      <c r="C9" s="65">
        <v>0.17</v>
      </c>
      <c r="D9" s="65">
        <v>0.13</v>
      </c>
      <c r="E9" s="65">
        <v>0.09</v>
      </c>
      <c r="F9" s="72">
        <f>AVERAGE(C9:E9)</f>
        <v>0.13</v>
      </c>
      <c r="G9" s="36"/>
      <c r="H9" s="36"/>
      <c r="I9" s="16" t="s">
        <v>110</v>
      </c>
      <c r="J9" s="76" t="s">
        <v>111</v>
      </c>
      <c r="K9" s="81"/>
      <c r="L9" s="36"/>
      <c r="M9" s="36"/>
      <c r="N9" s="36"/>
      <c r="O9" s="36"/>
      <c r="P9" s="36"/>
      <c r="Q9" s="36"/>
      <c r="R9" s="36"/>
      <c r="S9" s="36"/>
      <c r="T9" s="36"/>
      <c r="U9" s="36"/>
    </row>
    <row r="10" spans="1:21" ht="15" customHeight="1" x14ac:dyDescent="0.25">
      <c r="A10" s="65" t="s">
        <v>85</v>
      </c>
      <c r="B10" s="65" t="s">
        <v>86</v>
      </c>
      <c r="C10" s="69">
        <v>2182</v>
      </c>
      <c r="D10" s="69">
        <v>2331</v>
      </c>
      <c r="E10" s="69">
        <v>2247</v>
      </c>
      <c r="F10" s="69">
        <f>AVERAGE(C10:E10)</f>
        <v>2253.3333333333335</v>
      </c>
      <c r="G10" s="36"/>
      <c r="H10" s="36"/>
      <c r="L10" s="36"/>
      <c r="M10" s="36"/>
      <c r="N10" s="36"/>
      <c r="O10" s="36"/>
      <c r="P10" s="36"/>
      <c r="Q10" s="36"/>
      <c r="R10" s="36"/>
      <c r="S10" s="36"/>
      <c r="T10" s="36"/>
      <c r="U10" s="36"/>
    </row>
    <row r="11" spans="1:21" ht="15" customHeight="1" x14ac:dyDescent="0.25">
      <c r="A11" s="65" t="s">
        <v>87</v>
      </c>
      <c r="B11" s="65" t="s">
        <v>88</v>
      </c>
      <c r="C11" s="69">
        <v>1623</v>
      </c>
      <c r="D11" s="69">
        <v>1632</v>
      </c>
      <c r="E11" s="69">
        <v>1611</v>
      </c>
      <c r="F11" s="69">
        <f>AVERAGE(C11:E11)</f>
        <v>1622</v>
      </c>
      <c r="G11" s="36"/>
      <c r="H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  <row r="12" spans="1:21" ht="15" customHeight="1" x14ac:dyDescent="0.25">
      <c r="A12" s="126" t="s">
        <v>89</v>
      </c>
      <c r="B12" s="126"/>
      <c r="C12" s="126"/>
      <c r="D12" s="126"/>
      <c r="E12" s="126"/>
      <c r="F12" s="126"/>
      <c r="G12" s="36"/>
      <c r="H12" s="36"/>
      <c r="L12" s="36"/>
      <c r="M12" s="36"/>
      <c r="N12" s="36"/>
      <c r="O12" s="36"/>
      <c r="P12" s="36"/>
      <c r="Q12" s="36"/>
      <c r="R12" s="36"/>
      <c r="S12" s="36"/>
      <c r="T12" s="36"/>
      <c r="U12" s="36"/>
    </row>
    <row r="13" spans="1:21" ht="15" customHeight="1" x14ac:dyDescent="0.25">
      <c r="A13" s="65" t="s">
        <v>75</v>
      </c>
      <c r="B13" s="66" t="s">
        <v>1</v>
      </c>
      <c r="C13" s="65" t="s">
        <v>76</v>
      </c>
      <c r="D13" s="65" t="s">
        <v>77</v>
      </c>
      <c r="E13" s="65" t="s">
        <v>78</v>
      </c>
      <c r="F13" s="65" t="s">
        <v>79</v>
      </c>
      <c r="G13" s="36"/>
      <c r="H13" s="36"/>
      <c r="L13" s="36"/>
      <c r="M13" s="36"/>
      <c r="N13" s="36"/>
      <c r="O13" s="36"/>
      <c r="P13" s="36"/>
      <c r="Q13" s="36"/>
      <c r="R13" s="36"/>
      <c r="S13" s="36"/>
      <c r="T13" s="36"/>
      <c r="U13" s="36"/>
    </row>
    <row r="14" spans="1:21" ht="15" customHeight="1" x14ac:dyDescent="0.25">
      <c r="A14" s="65" t="s">
        <v>90</v>
      </c>
      <c r="B14" s="65" t="s">
        <v>91</v>
      </c>
      <c r="C14" s="65">
        <v>76</v>
      </c>
      <c r="D14" s="65">
        <v>98</v>
      </c>
      <c r="E14" s="65">
        <v>79</v>
      </c>
      <c r="F14" s="69">
        <f>AVERAGE(C14:E14)</f>
        <v>84.333333333333329</v>
      </c>
      <c r="G14" s="36"/>
      <c r="H14" s="36"/>
      <c r="L14" s="36"/>
      <c r="M14" s="36"/>
      <c r="N14" s="36"/>
      <c r="O14" s="36"/>
      <c r="P14" s="36"/>
      <c r="Q14" s="36"/>
      <c r="R14" s="36"/>
      <c r="S14" s="36"/>
      <c r="T14" s="36"/>
      <c r="U14" s="36"/>
    </row>
    <row r="15" spans="1:21" ht="15" customHeight="1" x14ac:dyDescent="0.25">
      <c r="A15" s="65" t="s">
        <v>92</v>
      </c>
      <c r="B15" s="65" t="s">
        <v>93</v>
      </c>
      <c r="C15" s="65">
        <v>3.1</v>
      </c>
      <c r="D15" s="65">
        <v>3.3</v>
      </c>
      <c r="E15" s="65">
        <v>3.2</v>
      </c>
      <c r="F15" s="70">
        <f>AVERAGE(C15:E15)</f>
        <v>3.2000000000000006</v>
      </c>
      <c r="G15" s="36"/>
      <c r="H15" s="36"/>
      <c r="L15" s="36"/>
      <c r="M15" s="36"/>
      <c r="N15" s="36"/>
      <c r="O15" s="36"/>
      <c r="P15" s="36"/>
      <c r="Q15" s="36"/>
      <c r="R15" s="36"/>
      <c r="S15" s="36"/>
      <c r="T15" s="36"/>
      <c r="U15" s="36"/>
    </row>
    <row r="16" spans="1:21" ht="15" customHeight="1" x14ac:dyDescent="0.25">
      <c r="A16" s="71"/>
      <c r="B16" s="1"/>
      <c r="C16" s="1"/>
      <c r="D16" s="1"/>
      <c r="E16" s="1"/>
      <c r="F16" s="1"/>
    </row>
  </sheetData>
  <sheetProtection algorithmName="SHA-512" hashValue="pJs2HHSAnB1Aurn8VsQgW0GRqoQMKlPx4b38KOlr/MA2CX98rh+rdlhfH5uVIzDg0b0fRB2LVFXb+WI3KFxr9w==" saltValue="915FQghUBtd30IDJs81AIw==" spinCount="100000" sheet="1" objects="1" scenarios="1"/>
  <mergeCells count="5">
    <mergeCell ref="A12:F12"/>
    <mergeCell ref="A2:F2"/>
    <mergeCell ref="A4:A5"/>
    <mergeCell ref="A6:A7"/>
    <mergeCell ref="A8:A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7"/>
  <sheetViews>
    <sheetView workbookViewId="0">
      <selection activeCell="O4" sqref="O4:P4"/>
    </sheetView>
  </sheetViews>
  <sheetFormatPr defaultRowHeight="15" customHeight="1" x14ac:dyDescent="0.25"/>
  <cols>
    <col min="1" max="1" width="22.7109375" style="5" bestFit="1" customWidth="1"/>
    <col min="2" max="2" width="10.5703125" style="5" bestFit="1" customWidth="1"/>
    <col min="3" max="3" width="12" style="5" customWidth="1"/>
    <col min="4" max="4" width="10.140625" style="5" customWidth="1"/>
    <col min="5" max="5" width="9.140625" style="5"/>
    <col min="6" max="6" width="9.28515625" style="5" customWidth="1"/>
    <col min="7" max="7" width="11.28515625" style="5" bestFit="1" customWidth="1"/>
    <col min="8" max="8" width="11.28515625" style="5" customWidth="1"/>
    <col min="9" max="9" width="13.28515625" style="5" customWidth="1"/>
    <col min="10" max="13" width="8" style="5" customWidth="1"/>
    <col min="14" max="16384" width="9.140625" style="5"/>
  </cols>
  <sheetData>
    <row r="1" spans="1:21" ht="15" customHeight="1" x14ac:dyDescent="0.25">
      <c r="A1" s="1" t="s">
        <v>108</v>
      </c>
    </row>
    <row r="2" spans="1:21" s="8" customFormat="1" ht="15.75" customHeight="1" x14ac:dyDescent="0.25">
      <c r="A2" s="130" t="s">
        <v>62</v>
      </c>
      <c r="B2" s="130" t="s">
        <v>32</v>
      </c>
      <c r="C2" s="130" t="s">
        <v>31</v>
      </c>
      <c r="D2" s="130" t="s">
        <v>47</v>
      </c>
      <c r="E2" s="130" t="s">
        <v>49</v>
      </c>
      <c r="F2" s="130" t="s">
        <v>118</v>
      </c>
      <c r="G2" s="130" t="s">
        <v>119</v>
      </c>
      <c r="H2" s="130" t="s">
        <v>0</v>
      </c>
      <c r="I2" s="130" t="s">
        <v>26</v>
      </c>
      <c r="J2" s="134" t="s">
        <v>96</v>
      </c>
      <c r="K2" s="135"/>
      <c r="L2" s="135"/>
      <c r="M2" s="136"/>
      <c r="N2" s="129" t="s">
        <v>25</v>
      </c>
      <c r="O2" s="129"/>
      <c r="P2" s="129"/>
      <c r="Q2" s="129"/>
      <c r="R2" s="129"/>
      <c r="S2" s="129"/>
      <c r="T2" s="129"/>
    </row>
    <row r="3" spans="1:21" s="8" customFormat="1" ht="15" customHeight="1" x14ac:dyDescent="0.25">
      <c r="A3" s="130"/>
      <c r="B3" s="130"/>
      <c r="C3" s="130"/>
      <c r="D3" s="130"/>
      <c r="E3" s="130"/>
      <c r="F3" s="130"/>
      <c r="G3" s="130"/>
      <c r="H3" s="130"/>
      <c r="I3" s="130"/>
      <c r="J3" s="9" t="s">
        <v>27</v>
      </c>
      <c r="K3" s="9" t="s">
        <v>28</v>
      </c>
      <c r="L3" s="77" t="s">
        <v>2</v>
      </c>
      <c r="M3" s="77" t="s">
        <v>120</v>
      </c>
      <c r="N3" s="9" t="s">
        <v>24</v>
      </c>
      <c r="O3" s="9" t="s">
        <v>27</v>
      </c>
      <c r="P3" s="9" t="s">
        <v>28</v>
      </c>
      <c r="Q3" s="77" t="s">
        <v>29</v>
      </c>
      <c r="R3" s="77" t="s">
        <v>30</v>
      </c>
      <c r="S3" s="77" t="s">
        <v>2</v>
      </c>
      <c r="T3" s="77" t="s">
        <v>120</v>
      </c>
    </row>
    <row r="4" spans="1:21" ht="15" customHeight="1" x14ac:dyDescent="0.25">
      <c r="A4" s="1" t="s">
        <v>64</v>
      </c>
      <c r="B4" s="76">
        <v>-20.160046999999999</v>
      </c>
      <c r="C4" s="76">
        <v>-40.238388999999998</v>
      </c>
      <c r="D4" s="2">
        <f>'Dados e Monitoramento'!$J$3</f>
        <v>0.5</v>
      </c>
      <c r="E4" s="2">
        <f>'Dados e Monitoramento'!$J$4</f>
        <v>9.25</v>
      </c>
      <c r="F4" s="35">
        <f>'Dados e Monitoramento'!$F$10</f>
        <v>2253.3333333333335</v>
      </c>
      <c r="G4" s="23">
        <f>'Dados e Monitoramento'!$F$14</f>
        <v>84.333333333333329</v>
      </c>
      <c r="H4" s="2" t="s">
        <v>33</v>
      </c>
      <c r="I4" s="11">
        <f>'Dados e Monitoramento'!$J$7/8760</f>
        <v>4.7945205479452057E-3</v>
      </c>
      <c r="J4" s="23">
        <f>'FE-Combustão'!$D$21</f>
        <v>0.12</v>
      </c>
      <c r="K4" s="23">
        <f>'FE-Combustão'!$D$22</f>
        <v>0.03</v>
      </c>
      <c r="L4" s="35">
        <f>'FE-Combustão'!$H$6</f>
        <v>0.6</v>
      </c>
      <c r="M4" s="35">
        <f>'FE-Combustão'!$C$15</f>
        <v>3.024E-2</v>
      </c>
      <c r="N4" s="82">
        <f>'Dados e Monitoramento'!$F$5</f>
        <v>0.27</v>
      </c>
      <c r="O4" s="82">
        <f>$N$4*0.5</f>
        <v>0.13500000000000001</v>
      </c>
      <c r="P4" s="82">
        <f>$N$4*0.12</f>
        <v>3.2399999999999998E-2</v>
      </c>
      <c r="Q4" s="85">
        <f>'Dados e Monitoramento'!F9</f>
        <v>0.13</v>
      </c>
      <c r="R4" s="85">
        <f>'Dados e Monitoramento'!F7</f>
        <v>0.19</v>
      </c>
      <c r="S4" s="85">
        <f>$L$4*$I$4</f>
        <v>2.8767123287671234E-3</v>
      </c>
      <c r="T4" s="85">
        <f>$M$4*$I$4</f>
        <v>1.4498630136986301E-4</v>
      </c>
    </row>
    <row r="5" spans="1:21" ht="15" customHeight="1" x14ac:dyDescent="0.25">
      <c r="A5" s="131" t="s">
        <v>16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3"/>
      <c r="N5" s="83">
        <f>SUM(N4:N4)</f>
        <v>0.27</v>
      </c>
      <c r="O5" s="83">
        <f>SUM(O4:O4)</f>
        <v>0.13500000000000001</v>
      </c>
      <c r="P5" s="83">
        <f>SUM(P4:P4)</f>
        <v>3.2399999999999998E-2</v>
      </c>
      <c r="Q5" s="83">
        <f>SUM(Q4:Q4)</f>
        <v>0.13</v>
      </c>
      <c r="R5" s="84">
        <f>SUM(R4:R4)</f>
        <v>0.19</v>
      </c>
      <c r="S5" s="78">
        <f>S4</f>
        <v>2.8767123287671234E-3</v>
      </c>
      <c r="T5" s="78">
        <f>T4</f>
        <v>1.4498630136986301E-4</v>
      </c>
      <c r="U5" s="55"/>
    </row>
    <row r="6" spans="1:21" ht="15" customHeight="1" x14ac:dyDescent="0.25">
      <c r="S6" s="54"/>
    </row>
    <row r="7" spans="1:21" ht="15" customHeight="1" x14ac:dyDescent="0.25">
      <c r="D7" s="7"/>
    </row>
    <row r="8" spans="1:21" ht="15" customHeight="1" x14ac:dyDescent="0.25">
      <c r="A8" s="19"/>
      <c r="B8" s="20"/>
      <c r="C8" s="21"/>
      <c r="D8" s="7"/>
      <c r="N8" s="22"/>
      <c r="O8" s="22"/>
      <c r="P8" s="22"/>
      <c r="Q8" s="22"/>
    </row>
    <row r="9" spans="1:21" ht="15" customHeight="1" x14ac:dyDescent="0.25">
      <c r="A9" s="128"/>
      <c r="B9" s="128"/>
      <c r="C9" s="128"/>
      <c r="D9" s="10"/>
      <c r="S9" s="56"/>
    </row>
    <row r="10" spans="1:21" ht="15" customHeight="1" x14ac:dyDescent="0.25">
      <c r="A10" s="21"/>
      <c r="B10" s="20"/>
      <c r="C10" s="21"/>
      <c r="D10" s="15"/>
    </row>
    <row r="11" spans="1:21" ht="15" customHeight="1" x14ac:dyDescent="0.25">
      <c r="A11" s="21"/>
      <c r="B11" s="20"/>
      <c r="C11" s="21"/>
      <c r="D11" s="10"/>
    </row>
    <row r="12" spans="1:21" ht="15" customHeight="1" x14ac:dyDescent="0.25">
      <c r="A12" s="21"/>
      <c r="B12" s="20"/>
      <c r="C12" s="14"/>
      <c r="D12" s="10"/>
    </row>
    <row r="13" spans="1:21" ht="15" customHeight="1" x14ac:dyDescent="0.25">
      <c r="A13" s="21"/>
      <c r="B13" s="20"/>
      <c r="C13" s="14"/>
      <c r="D13" s="10"/>
    </row>
    <row r="14" spans="1:21" ht="15" customHeight="1" x14ac:dyDescent="0.25">
      <c r="A14" s="128"/>
      <c r="B14" s="128"/>
      <c r="C14" s="128"/>
      <c r="D14" s="128"/>
    </row>
    <row r="15" spans="1:21" ht="15" customHeight="1" x14ac:dyDescent="0.25">
      <c r="A15" s="22"/>
      <c r="B15" s="22"/>
      <c r="C15" s="22"/>
      <c r="D15" s="22"/>
    </row>
    <row r="16" spans="1:21" ht="15" customHeight="1" x14ac:dyDescent="0.25">
      <c r="A16" s="22"/>
      <c r="B16" s="22"/>
      <c r="C16" s="22"/>
      <c r="D16" s="22"/>
    </row>
    <row r="17" spans="1:19" ht="15" customHeight="1" x14ac:dyDescent="0.25">
      <c r="A17" s="22"/>
      <c r="B17" s="22"/>
      <c r="C17" s="22"/>
      <c r="D17" s="22"/>
      <c r="S17" s="55"/>
    </row>
    <row r="18" spans="1:19" ht="15" customHeight="1" x14ac:dyDescent="0.25">
      <c r="A18" s="22"/>
      <c r="B18" s="22"/>
      <c r="C18" s="22"/>
      <c r="D18" s="22"/>
    </row>
    <row r="19" spans="1:19" ht="15" customHeight="1" x14ac:dyDescent="0.25">
      <c r="A19" s="22"/>
      <c r="B19" s="22"/>
      <c r="C19" s="22"/>
      <c r="D19" s="22"/>
    </row>
    <row r="20" spans="1:19" ht="15" customHeight="1" x14ac:dyDescent="0.25">
      <c r="A20" s="1"/>
      <c r="B20" s="1"/>
      <c r="K20" s="6"/>
    </row>
    <row r="21" spans="1:19" ht="15" customHeight="1" x14ac:dyDescent="0.25">
      <c r="A21" s="1"/>
      <c r="C21" s="13"/>
      <c r="D21" s="12"/>
      <c r="E21" s="12"/>
    </row>
    <row r="22" spans="1:19" ht="15" customHeight="1" x14ac:dyDescent="0.25">
      <c r="C22" s="12"/>
      <c r="D22" s="12"/>
      <c r="E22" s="12"/>
    </row>
    <row r="23" spans="1:19" ht="15" customHeight="1" x14ac:dyDescent="0.25">
      <c r="C23" s="12"/>
      <c r="D23" s="12"/>
      <c r="E23" s="12"/>
    </row>
    <row r="24" spans="1:19" ht="15" customHeight="1" x14ac:dyDescent="0.25">
      <c r="C24" s="12"/>
      <c r="D24" s="12"/>
      <c r="E24" s="12"/>
    </row>
    <row r="25" spans="1:19" ht="15" customHeight="1" x14ac:dyDescent="0.25">
      <c r="C25" s="2"/>
      <c r="D25" s="2"/>
      <c r="E25" s="2"/>
    </row>
    <row r="27" spans="1:19" ht="15" customHeight="1" x14ac:dyDescent="0.25">
      <c r="C27" s="12"/>
      <c r="D27" s="12"/>
      <c r="E27" s="12"/>
    </row>
  </sheetData>
  <sheetProtection algorithmName="SHA-512" hashValue="WIhqg2z7z38Yahaqpapa42el7WRt4OJjX8c8AL9Q9jUUcwLgGW1/XU81HcX+pYWQCz19rODJIc5v5fsNMzjB2A==" saltValue="pUFHgnTqytUhn+1xlSVHlQ==" spinCount="100000" sheet="1" objects="1" scenarios="1"/>
  <mergeCells count="14">
    <mergeCell ref="A9:C9"/>
    <mergeCell ref="A14:D14"/>
    <mergeCell ref="N2:T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A5:M5"/>
    <mergeCell ref="J2:M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AC16"/>
  <sheetViews>
    <sheetView workbookViewId="0">
      <pane xSplit="2" ySplit="9" topLeftCell="C10" activePane="bottomRight" state="frozen"/>
      <selection pane="topRight" activeCell="C1" sqref="C1"/>
      <selection pane="bottomLeft" activeCell="A8" sqref="A8"/>
      <selection pane="bottomRight" activeCell="G26" sqref="G26"/>
    </sheetView>
  </sheetViews>
  <sheetFormatPr defaultRowHeight="15" customHeight="1" x14ac:dyDescent="0.25"/>
  <cols>
    <col min="1" max="1" width="30.7109375" style="1" customWidth="1"/>
    <col min="2" max="2" width="14.7109375" style="1" bestFit="1" customWidth="1"/>
    <col min="3" max="3" width="22.140625" style="1" bestFit="1" customWidth="1"/>
    <col min="4" max="4" width="12.5703125" style="1" customWidth="1"/>
    <col min="5" max="5" width="13.28515625" style="1" customWidth="1"/>
    <col min="6" max="6" width="13.28515625" style="1" bestFit="1" customWidth="1"/>
    <col min="7" max="7" width="11.7109375" style="1" customWidth="1"/>
    <col min="8" max="8" width="11.28515625" style="1" customWidth="1"/>
    <col min="9" max="9" width="13.28515625" style="1" customWidth="1"/>
    <col min="10" max="10" width="10" style="1" bestFit="1" customWidth="1"/>
    <col min="11" max="11" width="11.42578125" style="1" customWidth="1"/>
    <col min="12" max="13" width="14.5703125" style="1" customWidth="1"/>
    <col min="14" max="14" width="10.7109375" style="1" customWidth="1"/>
    <col min="15" max="15" width="12.42578125" style="1" customWidth="1"/>
    <col min="16" max="16" width="11.7109375" style="1" customWidth="1"/>
    <col min="17" max="17" width="9.85546875" style="1" customWidth="1"/>
    <col min="18" max="18" width="10.28515625" style="1" customWidth="1"/>
    <col min="19" max="19" width="10" style="1" bestFit="1" customWidth="1"/>
    <col min="20" max="20" width="16.28515625" style="1" customWidth="1"/>
    <col min="21" max="21" width="14.85546875" style="1" customWidth="1"/>
    <col min="22" max="22" width="11.7109375" style="1" customWidth="1"/>
    <col min="23" max="23" width="14.7109375" style="1" customWidth="1"/>
    <col min="24" max="24" width="14.140625" style="1" customWidth="1"/>
    <col min="25" max="25" width="14.140625" style="2" customWidth="1"/>
    <col min="26" max="26" width="14.7109375" style="1" customWidth="1"/>
    <col min="27" max="27" width="10.140625" style="1" bestFit="1" customWidth="1"/>
    <col min="28" max="29" width="9.140625" style="37"/>
    <col min="30" max="30" width="9.140625" style="1"/>
    <col min="31" max="31" width="7.5703125" style="1" customWidth="1"/>
    <col min="32" max="16384" width="9.140625" style="1"/>
  </cols>
  <sheetData>
    <row r="1" spans="1:29" ht="15" customHeight="1" x14ac:dyDescent="0.25">
      <c r="A1" s="1" t="s">
        <v>105</v>
      </c>
      <c r="B1" s="2">
        <f>(0.82+0.865)/2</f>
        <v>0.84250000000000003</v>
      </c>
    </row>
    <row r="2" spans="1:29" ht="15" customHeight="1" x14ac:dyDescent="0.25">
      <c r="A2" s="37" t="s">
        <v>106</v>
      </c>
      <c r="B2" s="86">
        <f>B1*B3</f>
        <v>7.03100287</v>
      </c>
    </row>
    <row r="3" spans="1:29" ht="15" customHeight="1" x14ac:dyDescent="0.25">
      <c r="A3" s="1" t="s">
        <v>39</v>
      </c>
      <c r="B3" s="87">
        <v>8.3454040000000003</v>
      </c>
    </row>
    <row r="4" spans="1:29" ht="15" customHeight="1" x14ac:dyDescent="0.25">
      <c r="A4" s="1" t="s">
        <v>40</v>
      </c>
      <c r="B4" s="88">
        <v>3.28084</v>
      </c>
    </row>
    <row r="5" spans="1:29" ht="15" customHeight="1" x14ac:dyDescent="0.25">
      <c r="A5" s="1" t="s">
        <v>41</v>
      </c>
      <c r="B5" s="88">
        <v>35.314700000000002</v>
      </c>
    </row>
    <row r="6" spans="1:29" ht="15" customHeight="1" x14ac:dyDescent="0.25">
      <c r="A6" s="1" t="s">
        <v>42</v>
      </c>
      <c r="B6" s="88">
        <v>264.17200000000003</v>
      </c>
    </row>
    <row r="7" spans="1:29" ht="15" customHeight="1" x14ac:dyDescent="0.25">
      <c r="B7" s="16"/>
    </row>
    <row r="9" spans="1:29" ht="33.75" x14ac:dyDescent="0.25">
      <c r="A9" s="92" t="s">
        <v>43</v>
      </c>
      <c r="B9" s="92" t="s">
        <v>0</v>
      </c>
      <c r="C9" s="92" t="s">
        <v>44</v>
      </c>
      <c r="D9" s="92" t="s">
        <v>45</v>
      </c>
      <c r="E9" s="92" t="s">
        <v>46</v>
      </c>
      <c r="F9" s="92" t="s">
        <v>32</v>
      </c>
      <c r="G9" s="92" t="s">
        <v>31</v>
      </c>
      <c r="H9" s="92" t="s">
        <v>47</v>
      </c>
      <c r="I9" s="92" t="s">
        <v>48</v>
      </c>
      <c r="J9" s="92" t="s">
        <v>49</v>
      </c>
      <c r="K9" s="92" t="s">
        <v>50</v>
      </c>
      <c r="L9" s="92" t="s">
        <v>122</v>
      </c>
      <c r="M9" s="92" t="s">
        <v>123</v>
      </c>
      <c r="N9" s="92" t="s">
        <v>124</v>
      </c>
      <c r="O9" s="92" t="s">
        <v>125</v>
      </c>
      <c r="P9" s="92" t="s">
        <v>51</v>
      </c>
      <c r="Q9" s="92" t="s">
        <v>52</v>
      </c>
      <c r="R9" s="92" t="s">
        <v>53</v>
      </c>
      <c r="S9" s="92" t="s">
        <v>54</v>
      </c>
      <c r="T9" s="92" t="s">
        <v>55</v>
      </c>
      <c r="U9" s="92" t="s">
        <v>56</v>
      </c>
      <c r="V9" s="92" t="s">
        <v>57</v>
      </c>
      <c r="W9" s="38" t="s">
        <v>126</v>
      </c>
      <c r="X9" s="38" t="s">
        <v>25</v>
      </c>
      <c r="Y9" s="38" t="s">
        <v>127</v>
      </c>
      <c r="AA9" s="37"/>
      <c r="AC9" s="1"/>
    </row>
    <row r="10" spans="1:29" s="51" customFormat="1" ht="15" customHeight="1" x14ac:dyDescent="0.25">
      <c r="A10" s="39" t="s">
        <v>58</v>
      </c>
      <c r="B10" s="93" t="s">
        <v>107</v>
      </c>
      <c r="C10" s="42" t="s">
        <v>59</v>
      </c>
      <c r="D10" s="39" t="s">
        <v>121</v>
      </c>
      <c r="E10" s="39" t="s">
        <v>60</v>
      </c>
      <c r="F10" s="40">
        <v>-20.159784999999999</v>
      </c>
      <c r="G10" s="40">
        <v>-40.238688000000003</v>
      </c>
      <c r="H10" s="41">
        <v>2</v>
      </c>
      <c r="I10" s="42">
        <f>$H$10*$B$4</f>
        <v>6.56168</v>
      </c>
      <c r="J10" s="42">
        <v>6.5</v>
      </c>
      <c r="K10" s="42">
        <f>J10*$B$4</f>
        <v>21.32546</v>
      </c>
      <c r="L10" s="42">
        <v>6.5</v>
      </c>
      <c r="M10" s="43">
        <f>L10*B4</f>
        <v>21.32546</v>
      </c>
      <c r="N10" s="42">
        <v>3.25</v>
      </c>
      <c r="O10" s="43">
        <f>N10*B4</f>
        <v>10.66273</v>
      </c>
      <c r="P10" s="44">
        <v>20.420000000000002</v>
      </c>
      <c r="Q10" s="45">
        <f>P10*$B$5</f>
        <v>721.12617400000011</v>
      </c>
      <c r="R10" s="46">
        <v>20.420000000000002</v>
      </c>
      <c r="S10" s="47">
        <f>R10*$B$6</f>
        <v>5394.392240000001</v>
      </c>
      <c r="T10" s="48">
        <f>12*(B1*1000)</f>
        <v>10110</v>
      </c>
      <c r="U10" s="49">
        <f>T10*8.45</f>
        <v>85429.5</v>
      </c>
      <c r="V10" s="50">
        <f>(5.614*U10)/Q10</f>
        <v>665.07253555880493</v>
      </c>
      <c r="W10" s="90">
        <v>50.52</v>
      </c>
      <c r="X10" s="91">
        <f>W10*0.453592/8760</f>
        <v>2.6159209863013699E-3</v>
      </c>
      <c r="Y10" s="90">
        <f>X10/1000*8760</f>
        <v>2.2915467840000002E-2</v>
      </c>
      <c r="AA10" s="52"/>
      <c r="AB10" s="52"/>
    </row>
    <row r="11" spans="1:29" s="37" customFormat="1" ht="15" customHeight="1" x14ac:dyDescent="0.25">
      <c r="A11" s="39" t="s">
        <v>61</v>
      </c>
      <c r="B11" s="93" t="s">
        <v>107</v>
      </c>
      <c r="C11" s="42" t="s">
        <v>59</v>
      </c>
      <c r="D11" s="39" t="s">
        <v>121</v>
      </c>
      <c r="E11" s="39" t="s">
        <v>60</v>
      </c>
      <c r="F11" s="40">
        <v>-20.159784999999999</v>
      </c>
      <c r="G11" s="40">
        <v>-40.238688000000003</v>
      </c>
      <c r="H11" s="41">
        <v>2</v>
      </c>
      <c r="I11" s="42">
        <f>$H$11*$B$4</f>
        <v>6.56168</v>
      </c>
      <c r="J11" s="42">
        <v>6.5</v>
      </c>
      <c r="K11" s="42">
        <f>J11*$B$4</f>
        <v>21.32546</v>
      </c>
      <c r="L11" s="42">
        <v>6.5</v>
      </c>
      <c r="M11" s="43">
        <f>L11*B4</f>
        <v>21.32546</v>
      </c>
      <c r="N11" s="42">
        <v>3.25</v>
      </c>
      <c r="O11" s="43">
        <f>N11*B4</f>
        <v>10.66273</v>
      </c>
      <c r="P11" s="44">
        <v>20.420000000000002</v>
      </c>
      <c r="Q11" s="45">
        <f>P11*$B$5</f>
        <v>721.12617400000011</v>
      </c>
      <c r="R11" s="46">
        <v>20.420000000000002</v>
      </c>
      <c r="S11" s="47">
        <f>R11*$B$6</f>
        <v>5394.392240000001</v>
      </c>
      <c r="T11" s="53">
        <f>15*(B1*1000)</f>
        <v>12637.5</v>
      </c>
      <c r="U11" s="49">
        <f t="shared" ref="U11" si="0">T11*8.45</f>
        <v>106786.87499999999</v>
      </c>
      <c r="V11" s="50">
        <f t="shared" ref="V11" si="1">(5.614*U11)/Q11</f>
        <v>831.34066944850599</v>
      </c>
      <c r="W11" s="43">
        <v>59.84</v>
      </c>
      <c r="X11" s="43">
        <f t="shared" ref="X11" si="2">W11*0.453592/8760</f>
        <v>3.0985097351598177E-3</v>
      </c>
      <c r="Y11" s="43">
        <f t="shared" ref="Y11" si="3">X11/1000*8760</f>
        <v>2.7142945280000004E-2</v>
      </c>
    </row>
    <row r="12" spans="1:29" ht="15" customHeight="1" x14ac:dyDescent="0.25">
      <c r="A12" s="137" t="s">
        <v>16</v>
      </c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89">
        <f>SUM(W10:W11)</f>
        <v>110.36000000000001</v>
      </c>
      <c r="X12" s="89">
        <f>SUM(X10:X11)</f>
        <v>5.7144307214611872E-3</v>
      </c>
      <c r="Y12" s="89">
        <f>SUM(Y10:Y11)</f>
        <v>5.0058413120000006E-2</v>
      </c>
      <c r="AA12" s="37"/>
      <c r="AC12" s="1"/>
    </row>
    <row r="13" spans="1:29" ht="15" customHeight="1" x14ac:dyDescent="0.25">
      <c r="S13" s="34"/>
    </row>
    <row r="14" spans="1:29" ht="15" customHeight="1" x14ac:dyDescent="0.25">
      <c r="S14" s="34"/>
    </row>
    <row r="15" spans="1:29" ht="15" customHeight="1" x14ac:dyDescent="0.25">
      <c r="S15" s="34"/>
    </row>
    <row r="16" spans="1:29" ht="15" customHeight="1" x14ac:dyDescent="0.25">
      <c r="S16" s="34"/>
    </row>
  </sheetData>
  <sheetProtection algorithmName="SHA-512" hashValue="GBHk4IRnOLz0XrM+oEOGkeuAPSC/TRjVI7RYnSJ2ZJlJf9heuQ3PcMkV/xEpEXjxGWUnwwiMOpRSbmNoXlvV7w==" saltValue="KRoQ8vvsgOB80mh5LghOcA==" spinCount="100000" sheet="1" objects="1" scenarios="1"/>
  <mergeCells count="1">
    <mergeCell ref="A12:V1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G14" sqref="G14"/>
    </sheetView>
  </sheetViews>
  <sheetFormatPr defaultRowHeight="15" customHeight="1" x14ac:dyDescent="0.25"/>
  <cols>
    <col min="1" max="1" width="18.7109375" style="1" customWidth="1"/>
    <col min="2" max="2" width="9.140625" style="1" customWidth="1"/>
    <col min="3" max="16384" width="9.140625" style="1"/>
  </cols>
  <sheetData>
    <row r="1" spans="1:12" ht="15" customHeight="1" x14ac:dyDescent="0.25">
      <c r="A1" s="138" t="s">
        <v>97</v>
      </c>
      <c r="B1" s="139" t="s">
        <v>25</v>
      </c>
      <c r="C1" s="139"/>
      <c r="D1" s="139"/>
      <c r="E1" s="139"/>
      <c r="F1" s="139"/>
      <c r="G1" s="139"/>
      <c r="H1" s="139"/>
    </row>
    <row r="2" spans="1:12" ht="15" customHeight="1" x14ac:dyDescent="0.25">
      <c r="A2" s="138"/>
      <c r="B2" s="98" t="s">
        <v>24</v>
      </c>
      <c r="C2" s="98" t="s">
        <v>98</v>
      </c>
      <c r="D2" s="98" t="s">
        <v>99</v>
      </c>
      <c r="E2" s="98" t="s">
        <v>100</v>
      </c>
      <c r="F2" s="98" t="s">
        <v>101</v>
      </c>
      <c r="G2" s="98" t="s">
        <v>2</v>
      </c>
      <c r="H2" s="98" t="s">
        <v>120</v>
      </c>
    </row>
    <row r="3" spans="1:12" ht="15" customHeight="1" x14ac:dyDescent="0.25">
      <c r="A3" s="96" t="s">
        <v>102</v>
      </c>
      <c r="B3" s="73">
        <f>'Emissão Chaminés'!N5</f>
        <v>0.27</v>
      </c>
      <c r="C3" s="97">
        <f>'Emissão Chaminés'!O5</f>
        <v>0.13500000000000001</v>
      </c>
      <c r="D3" s="97">
        <f>'Emissão Chaminés'!P5</f>
        <v>3.2399999999999998E-2</v>
      </c>
      <c r="E3" s="73">
        <f>'Emissão Chaminés'!Q5</f>
        <v>0.13</v>
      </c>
      <c r="F3" s="73">
        <f>'Emissão Chaminés'!R5</f>
        <v>0.19</v>
      </c>
      <c r="G3" s="97">
        <f>'Emissão Chaminés'!S5</f>
        <v>2.8767123287671234E-3</v>
      </c>
      <c r="H3" s="97">
        <f>'Emissão Chaminés'!T5</f>
        <v>1.4498630136986301E-4</v>
      </c>
    </row>
    <row r="4" spans="1:12" ht="15" customHeight="1" x14ac:dyDescent="0.25">
      <c r="A4" s="74" t="s">
        <v>104</v>
      </c>
      <c r="B4" s="73" t="s">
        <v>15</v>
      </c>
      <c r="C4" s="73" t="s">
        <v>15</v>
      </c>
      <c r="D4" s="73" t="s">
        <v>15</v>
      </c>
      <c r="E4" s="73" t="s">
        <v>15</v>
      </c>
      <c r="F4" s="73" t="s">
        <v>15</v>
      </c>
      <c r="G4" s="73" t="s">
        <v>15</v>
      </c>
      <c r="H4" s="73">
        <f>'Emissão Tanques'!X12</f>
        <v>5.7144307214611872E-3</v>
      </c>
    </row>
    <row r="5" spans="1:12" ht="15" customHeight="1" x14ac:dyDescent="0.25">
      <c r="A5" s="94" t="s">
        <v>16</v>
      </c>
      <c r="B5" s="94">
        <f>SUM(B3:B4)</f>
        <v>0.27</v>
      </c>
      <c r="C5" s="95">
        <f t="shared" ref="C5:H5" si="0">SUM(C3:C4)</f>
        <v>0.13500000000000001</v>
      </c>
      <c r="D5" s="95">
        <f t="shared" si="0"/>
        <v>3.2399999999999998E-2</v>
      </c>
      <c r="E5" s="95">
        <f t="shared" si="0"/>
        <v>0.13</v>
      </c>
      <c r="F5" s="95">
        <f t="shared" si="0"/>
        <v>0.19</v>
      </c>
      <c r="G5" s="95">
        <f t="shared" si="0"/>
        <v>2.8767123287671234E-3</v>
      </c>
      <c r="H5" s="95">
        <f t="shared" si="0"/>
        <v>5.85941702283105E-3</v>
      </c>
    </row>
    <row r="9" spans="1:12" ht="15" customHeight="1" x14ac:dyDescent="0.25">
      <c r="B9" s="73"/>
    </row>
    <row r="12" spans="1:12" ht="15" customHeight="1" x14ac:dyDescent="0.25">
      <c r="L12" s="1" t="s">
        <v>103</v>
      </c>
    </row>
  </sheetData>
  <sheetProtection algorithmName="SHA-512" hashValue="0qe0bLS9kfN5GNAs2qeO+oeLjiMQ3eXJEHsA1qlC/CE5Yxj1VHkCDqs6hT2ea+dvgTbxPH6x06fsjEwXZHNVNg==" saltValue="zgldqkmknhtWC6AHW2kmHA==" spinCount="100000" sheet="1" objects="1" scenarios="1"/>
  <mergeCells count="2">
    <mergeCell ref="A1:A2"/>
    <mergeCell ref="B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FE-Combustão</vt:lpstr>
      <vt:lpstr>Dados e Monitoramento</vt:lpstr>
      <vt:lpstr>Emissão Chaminés</vt:lpstr>
      <vt:lpstr>Emissão Tanques</vt:lpstr>
      <vt:lpstr>Resumo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Tatiane Jardim Morais</dc:creator>
  <cp:lastModifiedBy>Tatiane Jardim Morais</cp:lastModifiedBy>
  <dcterms:created xsi:type="dcterms:W3CDTF">2018-12-12T16:35:49Z</dcterms:created>
  <dcterms:modified xsi:type="dcterms:W3CDTF">2019-06-06T19:48:26Z</dcterms:modified>
</cp:coreProperties>
</file>