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atuaba\"/>
    </mc:Choice>
  </mc:AlternateContent>
  <bookViews>
    <workbookView xWindow="0" yWindow="0" windowWidth="24000" windowHeight="9135" activeTab="2"/>
  </bookViews>
  <sheets>
    <sheet name="FE-Combustão" sheetId="2" r:id="rId1"/>
    <sheet name="Monitoramento" sheetId="4" r:id="rId2"/>
    <sheet name="Emissão Chaminé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O8" i="1"/>
  <c r="U8" i="1"/>
  <c r="N8" i="1"/>
  <c r="M8" i="1"/>
  <c r="L8" i="1"/>
  <c r="E8" i="1" l="1"/>
  <c r="P8" i="1"/>
  <c r="P9" i="1" s="1"/>
  <c r="T8" i="1"/>
  <c r="T9" i="1" s="1"/>
  <c r="S8" i="1"/>
  <c r="S9" i="1" s="1"/>
  <c r="V9" i="1" l="1"/>
  <c r="R8" i="1"/>
  <c r="R9" i="1" s="1"/>
  <c r="U9" i="1"/>
  <c r="Q8" i="1"/>
  <c r="Q9" i="1" s="1"/>
  <c r="G55" i="2"/>
  <c r="G54" i="2"/>
  <c r="G53" i="2"/>
  <c r="G52" i="2"/>
  <c r="G51" i="2"/>
  <c r="G49" i="2"/>
  <c r="G48" i="2"/>
  <c r="G47" i="2"/>
  <c r="G46" i="2"/>
  <c r="G44" i="2"/>
  <c r="G43" i="2"/>
  <c r="G42" i="2"/>
  <c r="G41" i="2"/>
  <c r="G40" i="2"/>
  <c r="G39" i="2"/>
  <c r="E55" i="2"/>
  <c r="E54" i="2"/>
  <c r="E53" i="2"/>
  <c r="E52" i="2"/>
  <c r="E51" i="2"/>
  <c r="E49" i="2"/>
  <c r="E48" i="2"/>
  <c r="E47" i="2"/>
  <c r="E46" i="2"/>
  <c r="E44" i="2"/>
  <c r="E43" i="2"/>
  <c r="E42" i="2"/>
  <c r="E41" i="2"/>
  <c r="E40" i="2"/>
  <c r="E39" i="2"/>
  <c r="C52" i="2"/>
  <c r="C53" i="2"/>
  <c r="C54" i="2"/>
  <c r="C55" i="2"/>
  <c r="C51" i="2"/>
  <c r="C47" i="2"/>
  <c r="C48" i="2"/>
  <c r="C49" i="2"/>
  <c r="C46" i="2"/>
  <c r="C40" i="2"/>
  <c r="C41" i="2"/>
  <c r="C42" i="2"/>
  <c r="C43" i="2"/>
  <c r="C44" i="2"/>
  <c r="C39" i="2"/>
  <c r="I8" i="1" l="1"/>
  <c r="J8" i="1"/>
  <c r="F16" i="4" l="1"/>
  <c r="F15" i="4"/>
  <c r="F14" i="4"/>
  <c r="F13" i="4"/>
  <c r="F12" i="4"/>
  <c r="F11" i="4"/>
  <c r="F10" i="4"/>
  <c r="F9" i="4"/>
  <c r="F8" i="4"/>
  <c r="F7" i="4"/>
  <c r="D29" i="2" l="1"/>
  <c r="D28" i="2"/>
  <c r="M21" i="2"/>
  <c r="M20" i="2"/>
  <c r="M19" i="2"/>
  <c r="M18" i="2"/>
  <c r="M11" i="2"/>
  <c r="M12" i="2"/>
  <c r="M13" i="2"/>
  <c r="M14" i="2"/>
  <c r="M15" i="2"/>
  <c r="M10" i="2"/>
  <c r="J21" i="2"/>
  <c r="J20" i="2"/>
  <c r="J19" i="2"/>
  <c r="J18" i="2"/>
  <c r="J17" i="2"/>
  <c r="J7" i="2"/>
  <c r="J8" i="2"/>
  <c r="J9" i="2"/>
  <c r="J10" i="2"/>
  <c r="J11" i="2"/>
  <c r="J12" i="2"/>
  <c r="J13" i="2"/>
  <c r="J14" i="2"/>
  <c r="J15" i="2"/>
  <c r="J6" i="2"/>
  <c r="G21" i="2"/>
  <c r="G20" i="2"/>
  <c r="G19" i="2"/>
  <c r="G18" i="2"/>
  <c r="G17" i="2"/>
  <c r="G15" i="2"/>
  <c r="G7" i="2"/>
  <c r="G8" i="2"/>
  <c r="G9" i="2"/>
  <c r="G10" i="2"/>
  <c r="G11" i="2"/>
  <c r="G12" i="2"/>
  <c r="G13" i="2"/>
  <c r="G14" i="2"/>
  <c r="G6" i="2"/>
</calcChain>
</file>

<file path=xl/comments1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Relatório de Monitoramento em Fonte Estacionária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Funcionamento da Empresa: 07:30-11:30h e 12:30-17:30h</t>
        </r>
      </text>
    </comment>
    <comment ref="A3" authorId="0" shapeId="0">
      <text>
        <r>
          <rPr>
            <sz val="9"/>
            <color indexed="81"/>
            <rFont val="Segoe UI"/>
            <family val="2"/>
          </rPr>
          <t>FISPQ óleo combustível do tipo A1 ou 1A (PETROBRAS, 2017) (http://www.br.com.br/wcm/connect/e510be30-b807-4a3f-abed-aac1211d2704/fispq-oleocomb-oc-1a.pdf?MOD=AJPERES&amp;CVID=lVeS5Wv&amp;CVID=lVeS5Wv)
Classificação encontrada no documento de Informações Técnicas do Óleo Combustível (PETROBRAS, 2013) (http://sites.petrobras.com.br/minisite/assistenciatecnica/public/downloads/manual-tecnico-oleo-combustivel-assistencia-tecnica-petrobras.pdf)</t>
        </r>
      </text>
    </comment>
    <comment ref="D6" authorId="0" shapeId="0">
      <text>
        <r>
          <rPr>
            <sz val="9"/>
            <color indexed="81"/>
            <rFont val="Segoe UI"/>
            <family val="2"/>
          </rPr>
          <t>Tipo A1 - Obtido no relatório de monitoramento da chaminé da caldeira - Maio/2015.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P7" authorId="0" shapeId="0">
      <text>
        <r>
          <rPr>
            <sz val="9"/>
            <color indexed="81"/>
            <rFont val="Segoe UI"/>
            <family val="2"/>
          </rPr>
          <t>Dados de monitoramento</t>
        </r>
      </text>
    </comment>
    <comment ref="S7" authorId="0" shapeId="0">
      <text>
        <r>
          <rPr>
            <sz val="9"/>
            <color indexed="81"/>
            <rFont val="Segoe UI"/>
            <family val="2"/>
          </rPr>
          <t>Dados de monitoramento</t>
        </r>
      </text>
    </comment>
    <comment ref="T7" authorId="0" shapeId="0">
      <text>
        <r>
          <rPr>
            <sz val="9"/>
            <color indexed="81"/>
            <rFont val="Segoe UI"/>
            <family val="2"/>
          </rPr>
          <t xml:space="preserve">Dados de monitoramento
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 xml:space="preserve">Adotados os valores médios do intervalo citado no Capítulo 1.3 - Fuel Oil Combustion do AP-42 (USEPA, 2010):
Pág. 5/10: </t>
        </r>
        <r>
          <rPr>
            <i/>
            <sz val="9"/>
            <color indexed="81"/>
            <rFont val="Segoe UI"/>
            <family val="2"/>
          </rPr>
          <t>"Scrubbing systems have also been installed on oil-fired boilers to control both sulfur oxides and particulate. These systems can achieve SO2 removal efficiencies of 90 to 95 percent and particulate control efficiencies of 50 to 60 percent".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<sst xmlns="http://schemas.openxmlformats.org/spreadsheetml/2006/main" count="322" uniqueCount="144">
  <si>
    <t>Chaminé da Caldeira</t>
  </si>
  <si>
    <t>C</t>
  </si>
  <si>
    <t>A</t>
  </si>
  <si>
    <t>D</t>
  </si>
  <si>
    <t>B</t>
  </si>
  <si>
    <t>Fonte Emissora</t>
  </si>
  <si>
    <t>CO</t>
  </si>
  <si>
    <t>Média</t>
  </si>
  <si>
    <t>Taxa de Emissão [kg/h]</t>
  </si>
  <si>
    <t>PM</t>
  </si>
  <si>
    <t>Table 1.3-1. CRITERIA POLLUTANT EMISSION FACTORS FOR FUEL OIL COMBUSTION</t>
  </si>
  <si>
    <t>Firing Configuration</t>
  </si>
  <si>
    <r>
      <t>SO</t>
    </r>
    <r>
      <rPr>
        <vertAlign val="subscript"/>
        <sz val="8"/>
        <color theme="1"/>
        <rFont val="Arial"/>
        <family val="2"/>
      </rPr>
      <t>2</t>
    </r>
  </si>
  <si>
    <r>
      <t>SO</t>
    </r>
    <r>
      <rPr>
        <vertAlign val="subscript"/>
        <sz val="8"/>
        <color theme="1"/>
        <rFont val="Arial"/>
        <family val="2"/>
      </rPr>
      <t>3</t>
    </r>
  </si>
  <si>
    <t>Filterable PM</t>
  </si>
  <si>
    <r>
      <t>NO</t>
    </r>
    <r>
      <rPr>
        <vertAlign val="subscript"/>
        <sz val="8"/>
        <color theme="1"/>
        <rFont val="Arial"/>
        <family val="2"/>
      </rPr>
      <t>X</t>
    </r>
  </si>
  <si>
    <t>Emission Factor (lb/10³ gal)</t>
  </si>
  <si>
    <t>EMISSION FACTOR RATING</t>
  </si>
  <si>
    <t>Boilers &gt; 100 Million Btu/hr</t>
  </si>
  <si>
    <t>Nº 6 oil fired, normal firing</t>
  </si>
  <si>
    <t>Nº 6 oil fired, normal firing, low NOx burner</t>
  </si>
  <si>
    <t>Nº 6 oil fired, tangential firing</t>
  </si>
  <si>
    <t>Nº 6 oil fired, tangential firing, low NOx burner</t>
  </si>
  <si>
    <t>Nº 5 oil fired, normal firing</t>
  </si>
  <si>
    <t>Nº 5 oil fired, tangential firing</t>
  </si>
  <si>
    <t>Nº 4 oil fired, normal firing</t>
  </si>
  <si>
    <t>Nº 4 oil fired, tangential firing</t>
  </si>
  <si>
    <t>Boilers &lt; 100 Million Btu/hr</t>
  </si>
  <si>
    <t>Nº 2 oil fired</t>
  </si>
  <si>
    <t>Nº 2 oil fired, LBN/FGR</t>
  </si>
  <si>
    <t>Nº 6 oil fired</t>
  </si>
  <si>
    <t>Nº 5 oil fired</t>
  </si>
  <si>
    <t>Nº 4 oil fired</t>
  </si>
  <si>
    <t>Distillate oil fired</t>
  </si>
  <si>
    <t>Residential furnace</t>
  </si>
  <si>
    <t>157S</t>
  </si>
  <si>
    <t>150S</t>
  </si>
  <si>
    <t>142S</t>
  </si>
  <si>
    <t>E</t>
  </si>
  <si>
    <t>5,7S</t>
  </si>
  <si>
    <t>2S</t>
  </si>
  <si>
    <t>Emission Factor (kg/10³ L)</t>
  </si>
  <si>
    <t>9,19(S)+3,22</t>
  </si>
  <si>
    <t>Table 1.3-2. CONDENSABLE PARTICULATE MATTER EMISSION FACTORS FOR OIL COMBUSTION</t>
  </si>
  <si>
    <t>Controls</t>
  </si>
  <si>
    <t>All controls, or uncontrolled</t>
  </si>
  <si>
    <t>CPM - TOT</t>
  </si>
  <si>
    <t>CPM - IOR</t>
  </si>
  <si>
    <t>CPM - ORG</t>
  </si>
  <si>
    <t>65% of CPM-TOT emission factor</t>
  </si>
  <si>
    <t>85% of CPM-TOT emission factor</t>
  </si>
  <si>
    <t>35% of CPM-TOT emission factor</t>
  </si>
  <si>
    <t>15% of CPM-TOT emission factor</t>
  </si>
  <si>
    <t xml:space="preserve">All condensable PM is assumed to be less than 1.0 micron in diameter.
No data are available for numbers 3, 4, and 5 oil. For number 3 oil, use the factors provided for number 2 oil. For numbers 4 and 5 oil, use the factors provided for number 6 oil.
CPM-TOT = total condensable particulate matter.
CPM-IOR = inorganic condensable particulate matter.
CPM-ORG = organic condensable particulate matter. </t>
  </si>
  <si>
    <t>Lavador de Gases</t>
  </si>
  <si>
    <t xml:space="preserve">Fonte: Informações enviadas pelo empreendimento através do Ofício IEMA N° 005/2017 </t>
  </si>
  <si>
    <t>Monitoramento de Emissões Atmosféricas - Maio/2015</t>
  </si>
  <si>
    <t>Chaminé da Caldeira a Óleo</t>
  </si>
  <si>
    <t>Parâmetro</t>
  </si>
  <si>
    <t>Unidade</t>
  </si>
  <si>
    <t>Amostragem</t>
  </si>
  <si>
    <t>MP</t>
  </si>
  <si>
    <t>mg/Nm³</t>
  </si>
  <si>
    <t>kg/h</t>
  </si>
  <si>
    <t>NOx</t>
  </si>
  <si>
    <t>Temperatura</t>
  </si>
  <si>
    <t>ºC</t>
  </si>
  <si>
    <t>Velocidade do gás</t>
  </si>
  <si>
    <t>m/s</t>
  </si>
  <si>
    <t>Vazão - Normal Base Seca</t>
  </si>
  <si>
    <t>Nm³/h</t>
  </si>
  <si>
    <t>Vazão - Condição da Chaminé</t>
  </si>
  <si>
    <t>m³/h</t>
  </si>
  <si>
    <t xml:space="preserve">Os resultados expressos em mg/Nm³, estão em Condições Normais de Temperatura e Pressão (CNTP) onde, 0ºC e 101,3 kPa </t>
  </si>
  <si>
    <t>Diâmetro da Chaminé (m)</t>
  </si>
  <si>
    <t>Consumo médio (L/h)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</si>
  <si>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</si>
  <si>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</si>
  <si>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</si>
  <si>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</si>
  <si>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 xml:space="preserve">To convert from lb/10³ gal to kg/10³ L, multiply by 0,120. 
S indicates that the weight % of sulfur in the oil should be multiplied by the value given. For example, if the fuel is 1% sulfur, then S = 1. </t>
  </si>
  <si>
    <t>Table 1.3-5. CUMULATIVE PARTICLE SIZE DISTRIBUTION AND SIZE-SPECIFIC EMISSION FACTORS FOR INDUSTRIAL BOILERS FIRING RESIDUAL OIL</t>
  </si>
  <si>
    <t>Particle Size</t>
  </si>
  <si>
    <t>Cumulative Mass % Stated Size</t>
  </si>
  <si>
    <t>Uncontrolled</t>
  </si>
  <si>
    <t>Multiple Cyclone Controlled</t>
  </si>
  <si>
    <t>Cumulative Emission Factor (lb/10³ gal)</t>
  </si>
  <si>
    <t>Emission Factor</t>
  </si>
  <si>
    <t>2.5</t>
  </si>
  <si>
    <t>1.25</t>
  </si>
  <si>
    <t>1.0</t>
  </si>
  <si>
    <t>0.625</t>
  </si>
  <si>
    <t>-</t>
  </si>
  <si>
    <t>7,59A</t>
  </si>
  <si>
    <t>7,17A</t>
  </si>
  <si>
    <t>6,42A</t>
  </si>
  <si>
    <t>4,67A</t>
  </si>
  <si>
    <t>3,25A</t>
  </si>
  <si>
    <t>3,0A</t>
  </si>
  <si>
    <t>2,5A</t>
  </si>
  <si>
    <t>TOTAL</t>
  </si>
  <si>
    <t>8,34A</t>
  </si>
  <si>
    <t>1,67A</t>
  </si>
  <si>
    <t>1,58A</t>
  </si>
  <si>
    <t>1,17A</t>
  </si>
  <si>
    <t>0,33A</t>
  </si>
  <si>
    <t>NA</t>
  </si>
  <si>
    <t xml:space="preserve">To convert from lb/10³ gal to kg/m³, multiply by 0.120.
Particulate emission factors for residual oil combustion without emission controls are, on average, a function of fuel oil grade and sulfur content where S is the weight % of sulfur in the oil. For example, if the fuel is 1.00% sulfur, then S = 1.
No. 6 oil: A = 1,12(S) + 0,37
No. 5 oil: A = 1,2
No. 4 oil: A = 0,84 </t>
  </si>
  <si>
    <t>Table 1.3-3. EMISSION FACTORS FOR TOTAL ORGANIC COMPOUNDS (TOC), METHANE, AND NONMETHANE TOC (NMTOC) FROM UNCONTROLLED FUEL OIL COMBUSTION</t>
  </si>
  <si>
    <t>EMISSION FACTOR RATING: A</t>
  </si>
  <si>
    <t>TOC Emission Factor (kg/10³ L)</t>
  </si>
  <si>
    <t>Methane Emission Factor (lb/10³ gal)</t>
  </si>
  <si>
    <t>Methane Emission Factor (kg/10³ L)</t>
  </si>
  <si>
    <t>NMTOC Emission Factor (lb/10³ gal)</t>
  </si>
  <si>
    <t>NMTOC Emission Factor (kg/10³ L)</t>
  </si>
  <si>
    <t>Utility Boilers</t>
  </si>
  <si>
    <t>Industrial Boilers</t>
  </si>
  <si>
    <t>Commercial/institutional/residential combustors</t>
  </si>
  <si>
    <r>
      <t xml:space="preserve">TOC Emission Factor (lb/10³ gal) </t>
    </r>
    <r>
      <rPr>
        <vertAlign val="superscript"/>
        <sz val="8"/>
        <color theme="1"/>
        <rFont val="Arial"/>
        <family val="2"/>
      </rPr>
      <t>b</t>
    </r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</si>
  <si>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</si>
  <si>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t>Funcionamento da Caldeira (h):</t>
  </si>
  <si>
    <t>Teor Enxofre Óleo BPF 1A (%):</t>
  </si>
  <si>
    <t>Fonte: Informações enviadas pelo empreendimento através do Ofício IEMA N° 005/2017</t>
  </si>
  <si>
    <t>Equação Geral:</t>
  </si>
  <si>
    <t>Onde:
E - emissão
EF - fator de emissão
ER - eficiência de redução de emissão</t>
  </si>
  <si>
    <t>Tipo Combustível</t>
  </si>
  <si>
    <t xml:space="preserve">Oléo BPF </t>
  </si>
  <si>
    <t>Equipamento de Controle</t>
  </si>
  <si>
    <t>Conversão de lb/10³ gal para kg/10³ L ou kg/m³:</t>
  </si>
  <si>
    <t>Eficiência Controle [%]</t>
  </si>
  <si>
    <t>Consumo Combustível [m³/h]</t>
  </si>
  <si>
    <t xml:space="preserve">55% PM </t>
  </si>
  <si>
    <t>Fator de Emissão [kg/h]</t>
  </si>
  <si>
    <t>Fonte: AP-42 (USEPA, 2010) - https://www3.epa.gov/ttn/chief/ap42/ch01/final/c01s03.pdf</t>
  </si>
  <si>
    <t>VOC</t>
  </si>
  <si>
    <t>Latitude [º]</t>
  </si>
  <si>
    <t>Longitude [º]</t>
  </si>
  <si>
    <t>Diâmetro [m]</t>
  </si>
  <si>
    <t>Vazão [m³/h]</t>
  </si>
  <si>
    <t>Temperatura [ºC]</t>
  </si>
  <si>
    <t>Altura [m]</t>
  </si>
  <si>
    <t xml:space="preserve">Combustível: </t>
  </si>
  <si>
    <t>Óleo BPF 1A</t>
  </si>
  <si>
    <t xml:space="preserve">Equipamento de Controle: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</si>
</sst>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"/>
    <numFmt numFmtId="165" formatCode="#,##0.000000"/>
    <numFmt numFmtId="166" formatCode="0.0000"/>
    <numFmt numFmtId="167" formatCode="0.0"/>
    <numFmt numFmtId="168" formatCode="#,##0.0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indexed="81"/>
      <name val="Segoe UI"/>
      <family val="2"/>
    </font>
    <font>
      <i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8" fontId="2" fillId="0" borderId="14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4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3" fontId="2" fillId="0" borderId="14" xfId="1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68" fontId="2" fillId="0" borderId="14" xfId="1" applyNumberFormat="1" applyFont="1" applyBorder="1" applyAlignment="1">
      <alignment horizontal="center" vertical="center"/>
    </xf>
    <xf numFmtId="166" fontId="2" fillId="0" borderId="0" xfId="0" applyNumberFormat="1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9" fillId="0" borderId="0" xfId="0" applyFont="1"/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/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2" fontId="2" fillId="2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 applyProtection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 wrapText="1"/>
    </xf>
    <xf numFmtId="0" fontId="7" fillId="3" borderId="7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76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352675" y="151876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52675" y="151876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607123</xdr:colOff>
      <xdr:row>1</xdr:row>
      <xdr:rowOff>180975</xdr:rowOff>
    </xdr:from>
    <xdr:to>
      <xdr:col>13</xdr:col>
      <xdr:colOff>409575</xdr:colOff>
      <xdr:row>20</xdr:row>
      <xdr:rowOff>56590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7723" y="371475"/>
          <a:ext cx="4069652" cy="3495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J25" sqref="J25"/>
    </sheetView>
  </sheetViews>
  <sheetFormatPr defaultRowHeight="15" customHeight="1" x14ac:dyDescent="0.2"/>
  <cols>
    <col min="1" max="1" width="32.85546875" style="1" customWidth="1"/>
    <col min="2" max="14" width="14.7109375" style="1" customWidth="1"/>
    <col min="15" max="16384" width="9.140625" style="1"/>
  </cols>
  <sheetData>
    <row r="1" spans="1:14" ht="15" customHeight="1" x14ac:dyDescent="0.2">
      <c r="A1" s="2" t="s">
        <v>133</v>
      </c>
    </row>
    <row r="2" spans="1:14" ht="15" customHeight="1" x14ac:dyDescent="0.2">
      <c r="A2" s="77" t="s">
        <v>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 ht="15" customHeight="1" x14ac:dyDescent="0.2">
      <c r="A3" s="69" t="s">
        <v>11</v>
      </c>
      <c r="B3" s="71" t="s">
        <v>12</v>
      </c>
      <c r="C3" s="78"/>
      <c r="D3" s="79" t="s">
        <v>13</v>
      </c>
      <c r="E3" s="80"/>
      <c r="F3" s="79" t="s">
        <v>15</v>
      </c>
      <c r="G3" s="73"/>
      <c r="H3" s="80"/>
      <c r="I3" s="79" t="s">
        <v>6</v>
      </c>
      <c r="J3" s="73"/>
      <c r="K3" s="80"/>
      <c r="L3" s="79" t="s">
        <v>14</v>
      </c>
      <c r="M3" s="73"/>
      <c r="N3" s="80"/>
    </row>
    <row r="4" spans="1:14" ht="22.5" x14ac:dyDescent="0.2">
      <c r="A4" s="70"/>
      <c r="B4" s="6" t="s">
        <v>16</v>
      </c>
      <c r="C4" s="6" t="s">
        <v>17</v>
      </c>
      <c r="D4" s="6" t="s">
        <v>16</v>
      </c>
      <c r="E4" s="6" t="s">
        <v>17</v>
      </c>
      <c r="F4" s="6" t="s">
        <v>16</v>
      </c>
      <c r="G4" s="6" t="s">
        <v>41</v>
      </c>
      <c r="H4" s="6" t="s">
        <v>17</v>
      </c>
      <c r="I4" s="6" t="s">
        <v>16</v>
      </c>
      <c r="J4" s="6" t="s">
        <v>41</v>
      </c>
      <c r="K4" s="6" t="s">
        <v>17</v>
      </c>
      <c r="L4" s="6" t="s">
        <v>16</v>
      </c>
      <c r="M4" s="6" t="s">
        <v>41</v>
      </c>
      <c r="N4" s="6" t="s">
        <v>17</v>
      </c>
    </row>
    <row r="5" spans="1:14" ht="15" customHeight="1" x14ac:dyDescent="0.2">
      <c r="A5" s="74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6"/>
    </row>
    <row r="6" spans="1:14" ht="15" customHeight="1" x14ac:dyDescent="0.2">
      <c r="A6" s="3" t="s">
        <v>19</v>
      </c>
      <c r="B6" s="4" t="s">
        <v>35</v>
      </c>
      <c r="C6" s="7" t="s">
        <v>2</v>
      </c>
      <c r="D6" s="7" t="s">
        <v>39</v>
      </c>
      <c r="E6" s="4" t="s">
        <v>1</v>
      </c>
      <c r="F6" s="9">
        <v>47</v>
      </c>
      <c r="G6" s="9">
        <f>F6*0.12</f>
        <v>5.64</v>
      </c>
      <c r="H6" s="7" t="s">
        <v>2</v>
      </c>
      <c r="I6" s="4">
        <v>5</v>
      </c>
      <c r="J6" s="4">
        <f>I6*0.12</f>
        <v>0.6</v>
      </c>
      <c r="K6" s="7" t="s">
        <v>2</v>
      </c>
      <c r="L6" s="7" t="s">
        <v>42</v>
      </c>
      <c r="M6" s="7"/>
      <c r="N6" s="4" t="s">
        <v>2</v>
      </c>
    </row>
    <row r="7" spans="1:14" ht="15" customHeight="1" x14ac:dyDescent="0.2">
      <c r="A7" s="3" t="s">
        <v>20</v>
      </c>
      <c r="B7" s="4" t="s">
        <v>35</v>
      </c>
      <c r="C7" s="7" t="s">
        <v>2</v>
      </c>
      <c r="D7" s="7" t="s">
        <v>39</v>
      </c>
      <c r="E7" s="4" t="s">
        <v>1</v>
      </c>
      <c r="F7" s="9">
        <v>40</v>
      </c>
      <c r="G7" s="9">
        <f t="shared" ref="G7:G14" si="0">F7*0.12</f>
        <v>4.8</v>
      </c>
      <c r="H7" s="7" t="s">
        <v>4</v>
      </c>
      <c r="I7" s="4">
        <v>5</v>
      </c>
      <c r="J7" s="4">
        <f t="shared" ref="J7:J21" si="1">I7*0.12</f>
        <v>0.6</v>
      </c>
      <c r="K7" s="7" t="s">
        <v>2</v>
      </c>
      <c r="L7" s="7" t="s">
        <v>42</v>
      </c>
      <c r="M7" s="7"/>
      <c r="N7" s="4" t="s">
        <v>2</v>
      </c>
    </row>
    <row r="8" spans="1:14" ht="15" customHeight="1" x14ac:dyDescent="0.2">
      <c r="A8" s="3" t="s">
        <v>21</v>
      </c>
      <c r="B8" s="4" t="s">
        <v>35</v>
      </c>
      <c r="C8" s="7" t="s">
        <v>2</v>
      </c>
      <c r="D8" s="7" t="s">
        <v>39</v>
      </c>
      <c r="E8" s="4" t="s">
        <v>1</v>
      </c>
      <c r="F8" s="9">
        <v>32</v>
      </c>
      <c r="G8" s="9">
        <f t="shared" si="0"/>
        <v>3.84</v>
      </c>
      <c r="H8" s="7" t="s">
        <v>2</v>
      </c>
      <c r="I8" s="4">
        <v>5</v>
      </c>
      <c r="J8" s="4">
        <f t="shared" si="1"/>
        <v>0.6</v>
      </c>
      <c r="K8" s="7" t="s">
        <v>2</v>
      </c>
      <c r="L8" s="7" t="s">
        <v>42</v>
      </c>
      <c r="M8" s="7"/>
      <c r="N8" s="4" t="s">
        <v>2</v>
      </c>
    </row>
    <row r="9" spans="1:14" ht="15" customHeight="1" x14ac:dyDescent="0.2">
      <c r="A9" s="3" t="s">
        <v>22</v>
      </c>
      <c r="B9" s="4" t="s">
        <v>35</v>
      </c>
      <c r="C9" s="7" t="s">
        <v>2</v>
      </c>
      <c r="D9" s="7" t="s">
        <v>39</v>
      </c>
      <c r="E9" s="4" t="s">
        <v>1</v>
      </c>
      <c r="F9" s="9">
        <v>26</v>
      </c>
      <c r="G9" s="9">
        <f t="shared" si="0"/>
        <v>3.12</v>
      </c>
      <c r="H9" s="7" t="s">
        <v>38</v>
      </c>
      <c r="I9" s="4">
        <v>5</v>
      </c>
      <c r="J9" s="4">
        <f t="shared" si="1"/>
        <v>0.6</v>
      </c>
      <c r="K9" s="7" t="s">
        <v>2</v>
      </c>
      <c r="L9" s="7" t="s">
        <v>42</v>
      </c>
      <c r="M9" s="7"/>
      <c r="N9" s="4" t="s">
        <v>2</v>
      </c>
    </row>
    <row r="10" spans="1:14" ht="15" customHeight="1" x14ac:dyDescent="0.2">
      <c r="A10" s="3" t="s">
        <v>23</v>
      </c>
      <c r="B10" s="4" t="s">
        <v>35</v>
      </c>
      <c r="C10" s="7" t="s">
        <v>2</v>
      </c>
      <c r="D10" s="7" t="s">
        <v>39</v>
      </c>
      <c r="E10" s="4" t="s">
        <v>1</v>
      </c>
      <c r="F10" s="9">
        <v>47</v>
      </c>
      <c r="G10" s="9">
        <f t="shared" si="0"/>
        <v>5.64</v>
      </c>
      <c r="H10" s="7" t="s">
        <v>4</v>
      </c>
      <c r="I10" s="4">
        <v>5</v>
      </c>
      <c r="J10" s="4">
        <f t="shared" si="1"/>
        <v>0.6</v>
      </c>
      <c r="K10" s="7" t="s">
        <v>2</v>
      </c>
      <c r="L10" s="9">
        <v>10</v>
      </c>
      <c r="M10" s="11">
        <f>L10*0.12</f>
        <v>1.2</v>
      </c>
      <c r="N10" s="4" t="s">
        <v>4</v>
      </c>
    </row>
    <row r="11" spans="1:14" ht="15" customHeight="1" x14ac:dyDescent="0.2">
      <c r="A11" s="3" t="s">
        <v>24</v>
      </c>
      <c r="B11" s="4" t="s">
        <v>35</v>
      </c>
      <c r="C11" s="7" t="s">
        <v>2</v>
      </c>
      <c r="D11" s="7" t="s">
        <v>39</v>
      </c>
      <c r="E11" s="4" t="s">
        <v>1</v>
      </c>
      <c r="F11" s="9">
        <v>32</v>
      </c>
      <c r="G11" s="9">
        <f t="shared" si="0"/>
        <v>3.84</v>
      </c>
      <c r="H11" s="7" t="s">
        <v>4</v>
      </c>
      <c r="I11" s="4">
        <v>5</v>
      </c>
      <c r="J11" s="4">
        <f t="shared" si="1"/>
        <v>0.6</v>
      </c>
      <c r="K11" s="7" t="s">
        <v>2</v>
      </c>
      <c r="L11" s="9">
        <v>10</v>
      </c>
      <c r="M11" s="11">
        <f t="shared" ref="M11:M15" si="2">L11*0.12</f>
        <v>1.2</v>
      </c>
      <c r="N11" s="4" t="s">
        <v>4</v>
      </c>
    </row>
    <row r="12" spans="1:14" ht="15" customHeight="1" x14ac:dyDescent="0.2">
      <c r="A12" s="3" t="s">
        <v>25</v>
      </c>
      <c r="B12" s="4" t="s">
        <v>36</v>
      </c>
      <c r="C12" s="7" t="s">
        <v>2</v>
      </c>
      <c r="D12" s="7" t="s">
        <v>39</v>
      </c>
      <c r="E12" s="4" t="s">
        <v>1</v>
      </c>
      <c r="F12" s="9">
        <v>47</v>
      </c>
      <c r="G12" s="9">
        <f t="shared" si="0"/>
        <v>5.64</v>
      </c>
      <c r="H12" s="7" t="s">
        <v>4</v>
      </c>
      <c r="I12" s="4">
        <v>5</v>
      </c>
      <c r="J12" s="4">
        <f t="shared" si="1"/>
        <v>0.6</v>
      </c>
      <c r="K12" s="7" t="s">
        <v>2</v>
      </c>
      <c r="L12" s="9">
        <v>7</v>
      </c>
      <c r="M12" s="11">
        <f t="shared" si="2"/>
        <v>0.84</v>
      </c>
      <c r="N12" s="4" t="s">
        <v>4</v>
      </c>
    </row>
    <row r="13" spans="1:14" ht="15" customHeight="1" x14ac:dyDescent="0.2">
      <c r="A13" s="3" t="s">
        <v>26</v>
      </c>
      <c r="B13" s="4" t="s">
        <v>36</v>
      </c>
      <c r="C13" s="7" t="s">
        <v>2</v>
      </c>
      <c r="D13" s="7" t="s">
        <v>39</v>
      </c>
      <c r="E13" s="4" t="s">
        <v>1</v>
      </c>
      <c r="F13" s="9">
        <v>32</v>
      </c>
      <c r="G13" s="9">
        <f t="shared" si="0"/>
        <v>3.84</v>
      </c>
      <c r="H13" s="7" t="s">
        <v>4</v>
      </c>
      <c r="I13" s="4">
        <v>5</v>
      </c>
      <c r="J13" s="4">
        <f t="shared" si="1"/>
        <v>0.6</v>
      </c>
      <c r="K13" s="7" t="s">
        <v>2</v>
      </c>
      <c r="L13" s="9">
        <v>7</v>
      </c>
      <c r="M13" s="11">
        <f t="shared" si="2"/>
        <v>0.84</v>
      </c>
      <c r="N13" s="4" t="s">
        <v>4</v>
      </c>
    </row>
    <row r="14" spans="1:14" ht="15" customHeight="1" x14ac:dyDescent="0.2">
      <c r="A14" s="3" t="s">
        <v>28</v>
      </c>
      <c r="B14" s="4" t="s">
        <v>37</v>
      </c>
      <c r="C14" s="7" t="s">
        <v>2</v>
      </c>
      <c r="D14" s="7" t="s">
        <v>39</v>
      </c>
      <c r="E14" s="4" t="s">
        <v>1</v>
      </c>
      <c r="F14" s="9">
        <v>24</v>
      </c>
      <c r="G14" s="9">
        <f t="shared" si="0"/>
        <v>2.88</v>
      </c>
      <c r="H14" s="7" t="s">
        <v>3</v>
      </c>
      <c r="I14" s="4">
        <v>5</v>
      </c>
      <c r="J14" s="4">
        <f t="shared" si="1"/>
        <v>0.6</v>
      </c>
      <c r="K14" s="7" t="s">
        <v>2</v>
      </c>
      <c r="L14" s="9">
        <v>2</v>
      </c>
      <c r="M14" s="11">
        <f t="shared" si="2"/>
        <v>0.24</v>
      </c>
      <c r="N14" s="4" t="s">
        <v>2</v>
      </c>
    </row>
    <row r="15" spans="1:14" ht="15" customHeight="1" x14ac:dyDescent="0.2">
      <c r="A15" s="3" t="s">
        <v>29</v>
      </c>
      <c r="B15" s="8" t="s">
        <v>37</v>
      </c>
      <c r="C15" s="7" t="s">
        <v>2</v>
      </c>
      <c r="D15" s="7" t="s">
        <v>39</v>
      </c>
      <c r="E15" s="8" t="s">
        <v>2</v>
      </c>
      <c r="F15" s="10">
        <v>10</v>
      </c>
      <c r="G15" s="9">
        <f>F15*0.12</f>
        <v>1.2</v>
      </c>
      <c r="H15" s="8" t="s">
        <v>3</v>
      </c>
      <c r="I15" s="4">
        <v>5</v>
      </c>
      <c r="J15" s="4">
        <f t="shared" si="1"/>
        <v>0.6</v>
      </c>
      <c r="K15" s="7" t="s">
        <v>2</v>
      </c>
      <c r="L15" s="10">
        <v>2</v>
      </c>
      <c r="M15" s="11">
        <f t="shared" si="2"/>
        <v>0.24</v>
      </c>
      <c r="N15" s="8" t="s">
        <v>2</v>
      </c>
    </row>
    <row r="16" spans="1:14" ht="15" customHeight="1" x14ac:dyDescent="0.2">
      <c r="A16" s="74" t="s">
        <v>27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/>
    </row>
    <row r="17" spans="1:16" ht="15" customHeight="1" x14ac:dyDescent="0.2">
      <c r="A17" s="39" t="s">
        <v>30</v>
      </c>
      <c r="B17" s="5" t="s">
        <v>35</v>
      </c>
      <c r="C17" s="40" t="s">
        <v>2</v>
      </c>
      <c r="D17" s="42" t="s">
        <v>40</v>
      </c>
      <c r="E17" s="42" t="s">
        <v>2</v>
      </c>
      <c r="F17" s="42">
        <v>55</v>
      </c>
      <c r="G17" s="41">
        <f t="shared" ref="G17:G21" si="3">F17*0.12</f>
        <v>6.6</v>
      </c>
      <c r="H17" s="42" t="s">
        <v>2</v>
      </c>
      <c r="I17" s="5">
        <v>5</v>
      </c>
      <c r="J17" s="5">
        <f t="shared" si="1"/>
        <v>0.6</v>
      </c>
      <c r="K17" s="40" t="s">
        <v>2</v>
      </c>
      <c r="L17" s="40" t="s">
        <v>42</v>
      </c>
      <c r="M17" s="40"/>
      <c r="N17" s="5" t="s">
        <v>4</v>
      </c>
    </row>
    <row r="18" spans="1:16" ht="15" customHeight="1" x14ac:dyDescent="0.2">
      <c r="A18" s="3" t="s">
        <v>31</v>
      </c>
      <c r="B18" s="4" t="s">
        <v>35</v>
      </c>
      <c r="C18" s="7" t="s">
        <v>2</v>
      </c>
      <c r="D18" s="8" t="s">
        <v>40</v>
      </c>
      <c r="E18" s="8" t="s">
        <v>2</v>
      </c>
      <c r="F18" s="8">
        <v>55</v>
      </c>
      <c r="G18" s="9">
        <f t="shared" si="3"/>
        <v>6.6</v>
      </c>
      <c r="H18" s="8" t="s">
        <v>2</v>
      </c>
      <c r="I18" s="4">
        <v>5</v>
      </c>
      <c r="J18" s="4">
        <f t="shared" si="1"/>
        <v>0.6</v>
      </c>
      <c r="K18" s="7" t="s">
        <v>2</v>
      </c>
      <c r="L18" s="8">
        <v>10</v>
      </c>
      <c r="M18" s="11">
        <f t="shared" ref="M18:M21" si="4">L18*0.12</f>
        <v>1.2</v>
      </c>
      <c r="N18" s="8" t="s">
        <v>2</v>
      </c>
    </row>
    <row r="19" spans="1:16" ht="15" customHeight="1" x14ac:dyDescent="0.2">
      <c r="A19" s="3" t="s">
        <v>32</v>
      </c>
      <c r="B19" s="4" t="s">
        <v>36</v>
      </c>
      <c r="C19" s="7" t="s">
        <v>2</v>
      </c>
      <c r="D19" s="8" t="s">
        <v>40</v>
      </c>
      <c r="E19" s="8" t="s">
        <v>2</v>
      </c>
      <c r="F19" s="8">
        <v>20</v>
      </c>
      <c r="G19" s="9">
        <f t="shared" si="3"/>
        <v>2.4</v>
      </c>
      <c r="H19" s="8" t="s">
        <v>2</v>
      </c>
      <c r="I19" s="4">
        <v>5</v>
      </c>
      <c r="J19" s="4">
        <f t="shared" si="1"/>
        <v>0.6</v>
      </c>
      <c r="K19" s="7" t="s">
        <v>2</v>
      </c>
      <c r="L19" s="8">
        <v>7</v>
      </c>
      <c r="M19" s="11">
        <f t="shared" si="4"/>
        <v>0.84</v>
      </c>
      <c r="N19" s="8" t="s">
        <v>4</v>
      </c>
      <c r="P19" s="43"/>
    </row>
    <row r="20" spans="1:16" ht="15" customHeight="1" x14ac:dyDescent="0.2">
      <c r="A20" s="2" t="s">
        <v>33</v>
      </c>
      <c r="B20" s="8" t="s">
        <v>37</v>
      </c>
      <c r="C20" s="7" t="s">
        <v>2</v>
      </c>
      <c r="D20" s="8" t="s">
        <v>40</v>
      </c>
      <c r="E20" s="8" t="s">
        <v>2</v>
      </c>
      <c r="F20" s="8">
        <v>20</v>
      </c>
      <c r="G20" s="9">
        <f t="shared" si="3"/>
        <v>2.4</v>
      </c>
      <c r="H20" s="8" t="s">
        <v>2</v>
      </c>
      <c r="I20" s="4">
        <v>5</v>
      </c>
      <c r="J20" s="4">
        <f t="shared" si="1"/>
        <v>0.6</v>
      </c>
      <c r="K20" s="7" t="s">
        <v>2</v>
      </c>
      <c r="L20" s="8">
        <v>2</v>
      </c>
      <c r="M20" s="11">
        <f t="shared" si="4"/>
        <v>0.24</v>
      </c>
      <c r="N20" s="8" t="s">
        <v>2</v>
      </c>
    </row>
    <row r="21" spans="1:16" ht="15" customHeight="1" x14ac:dyDescent="0.2">
      <c r="A21" s="2" t="s">
        <v>34</v>
      </c>
      <c r="B21" s="8" t="s">
        <v>37</v>
      </c>
      <c r="C21" s="7" t="s">
        <v>2</v>
      </c>
      <c r="D21" s="8" t="s">
        <v>40</v>
      </c>
      <c r="E21" s="8" t="s">
        <v>2</v>
      </c>
      <c r="F21" s="8">
        <v>18</v>
      </c>
      <c r="G21" s="9">
        <f t="shared" si="3"/>
        <v>2.16</v>
      </c>
      <c r="H21" s="8" t="s">
        <v>2</v>
      </c>
      <c r="I21" s="4">
        <v>5</v>
      </c>
      <c r="J21" s="4">
        <f t="shared" si="1"/>
        <v>0.6</v>
      </c>
      <c r="K21" s="7" t="s">
        <v>2</v>
      </c>
      <c r="L21" s="8">
        <v>0.4</v>
      </c>
      <c r="M21" s="11">
        <f t="shared" si="4"/>
        <v>4.8000000000000001E-2</v>
      </c>
      <c r="N21" s="8" t="s">
        <v>4</v>
      </c>
    </row>
    <row r="22" spans="1:16" ht="15" customHeight="1" x14ac:dyDescent="0.2">
      <c r="A22" s="68" t="s">
        <v>80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</row>
    <row r="23" spans="1:16" ht="15" customHeight="1" x14ac:dyDescent="0.2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</row>
    <row r="24" spans="1:1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6" ht="15" customHeight="1" x14ac:dyDescent="0.2">
      <c r="A25" s="81" t="s">
        <v>43</v>
      </c>
      <c r="B25" s="82"/>
      <c r="C25" s="82"/>
      <c r="D25" s="82"/>
      <c r="E25" s="82"/>
      <c r="F25" s="82"/>
      <c r="G25" s="82"/>
      <c r="H25" s="82"/>
      <c r="I25" s="82"/>
      <c r="J25" s="2"/>
      <c r="K25" s="2"/>
      <c r="L25" s="2"/>
      <c r="M25" s="2"/>
      <c r="N25" s="2"/>
    </row>
    <row r="26" spans="1:16" ht="15" customHeight="1" x14ac:dyDescent="0.2">
      <c r="A26" s="69" t="s">
        <v>11</v>
      </c>
      <c r="B26" s="69" t="s">
        <v>44</v>
      </c>
      <c r="C26" s="71" t="s">
        <v>46</v>
      </c>
      <c r="D26" s="72"/>
      <c r="E26" s="72"/>
      <c r="F26" s="73" t="s">
        <v>47</v>
      </c>
      <c r="G26" s="73"/>
      <c r="H26" s="73" t="s">
        <v>48</v>
      </c>
      <c r="I26" s="73"/>
      <c r="J26" s="2"/>
      <c r="K26" s="62"/>
      <c r="L26" s="2"/>
      <c r="M26" s="2"/>
      <c r="N26" s="2"/>
    </row>
    <row r="27" spans="1:16" ht="22.5" x14ac:dyDescent="0.2">
      <c r="A27" s="70"/>
      <c r="B27" s="70"/>
      <c r="C27" s="6" t="s">
        <v>16</v>
      </c>
      <c r="D27" s="6" t="s">
        <v>41</v>
      </c>
      <c r="E27" s="6" t="s">
        <v>17</v>
      </c>
      <c r="F27" s="6" t="s">
        <v>16</v>
      </c>
      <c r="G27" s="6" t="s">
        <v>17</v>
      </c>
      <c r="H27" s="6" t="s">
        <v>16</v>
      </c>
      <c r="I27" s="6" t="s">
        <v>17</v>
      </c>
      <c r="J27" s="2"/>
      <c r="K27" s="2"/>
      <c r="L27" s="2"/>
      <c r="M27" s="2"/>
      <c r="N27" s="2"/>
    </row>
    <row r="28" spans="1:16" ht="22.5" x14ac:dyDescent="0.2">
      <c r="A28" s="3" t="s">
        <v>28</v>
      </c>
      <c r="B28" s="12" t="s">
        <v>45</v>
      </c>
      <c r="C28" s="8">
        <v>1.3</v>
      </c>
      <c r="D28" s="14">
        <f>C28*0.12</f>
        <v>0.156</v>
      </c>
      <c r="E28" s="8" t="s">
        <v>3</v>
      </c>
      <c r="F28" s="12" t="s">
        <v>49</v>
      </c>
      <c r="G28" s="8" t="s">
        <v>3</v>
      </c>
      <c r="H28" s="12" t="s">
        <v>51</v>
      </c>
      <c r="I28" s="8" t="s">
        <v>3</v>
      </c>
      <c r="J28" s="2"/>
      <c r="K28" s="2"/>
      <c r="L28" s="2"/>
      <c r="M28" s="2"/>
      <c r="N28" s="2"/>
    </row>
    <row r="29" spans="1:16" ht="22.5" x14ac:dyDescent="0.2">
      <c r="A29" s="3" t="s">
        <v>30</v>
      </c>
      <c r="B29" s="12" t="s">
        <v>45</v>
      </c>
      <c r="C29" s="8">
        <v>1.5</v>
      </c>
      <c r="D29" s="14">
        <f>C29*0.12</f>
        <v>0.18</v>
      </c>
      <c r="E29" s="8" t="s">
        <v>3</v>
      </c>
      <c r="F29" s="12" t="s">
        <v>50</v>
      </c>
      <c r="G29" s="8" t="s">
        <v>38</v>
      </c>
      <c r="H29" s="12" t="s">
        <v>52</v>
      </c>
      <c r="I29" s="8" t="s">
        <v>38</v>
      </c>
      <c r="J29" s="2"/>
      <c r="K29" s="2"/>
      <c r="L29" s="2"/>
      <c r="M29" s="2"/>
      <c r="N29" s="2"/>
    </row>
    <row r="30" spans="1:16" ht="15" customHeight="1" x14ac:dyDescent="0.2">
      <c r="A30" s="68" t="s">
        <v>53</v>
      </c>
      <c r="B30" s="68"/>
      <c r="C30" s="68"/>
      <c r="D30" s="68"/>
      <c r="E30" s="68"/>
      <c r="F30" s="68"/>
      <c r="G30" s="68"/>
      <c r="H30" s="68"/>
      <c r="I30" s="68"/>
      <c r="J30" s="2"/>
      <c r="K30" s="2"/>
      <c r="L30" s="2"/>
      <c r="M30" s="2"/>
      <c r="N30" s="2"/>
    </row>
    <row r="31" spans="1:16" ht="15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2"/>
      <c r="K31" s="2"/>
      <c r="L31" s="2"/>
      <c r="M31" s="2"/>
      <c r="N31" s="2"/>
    </row>
    <row r="32" spans="1:16" ht="15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2"/>
      <c r="K32" s="2"/>
      <c r="L32" s="2"/>
      <c r="M32" s="2"/>
      <c r="N32" s="2"/>
    </row>
    <row r="33" spans="1:14" ht="15" customHeight="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2"/>
      <c r="K33" s="2"/>
      <c r="L33" s="2"/>
      <c r="M33" s="2"/>
      <c r="N33" s="2"/>
    </row>
    <row r="34" spans="1:14" ht="1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2"/>
      <c r="K34" s="2"/>
      <c r="L34" s="2"/>
      <c r="M34" s="2"/>
      <c r="N34" s="2"/>
    </row>
    <row r="35" spans="1:14" ht="15" customHeight="1" x14ac:dyDescent="0.2">
      <c r="A35" s="81" t="s">
        <v>108</v>
      </c>
      <c r="B35" s="82"/>
      <c r="C35" s="82"/>
      <c r="D35" s="82"/>
      <c r="E35" s="82"/>
      <c r="F35" s="82"/>
      <c r="G35" s="82"/>
      <c r="H35" s="48"/>
      <c r="I35" s="48"/>
      <c r="J35" s="2"/>
      <c r="K35" s="2"/>
      <c r="L35" s="2"/>
      <c r="M35" s="2"/>
      <c r="N35" s="2"/>
    </row>
    <row r="36" spans="1:14" ht="15" customHeight="1" x14ac:dyDescent="0.2">
      <c r="A36" s="71" t="s">
        <v>109</v>
      </c>
      <c r="B36" s="72"/>
      <c r="C36" s="72"/>
      <c r="D36" s="72"/>
      <c r="E36" s="72"/>
      <c r="F36" s="72"/>
      <c r="G36" s="72"/>
      <c r="H36" s="48"/>
      <c r="I36" s="48"/>
      <c r="J36" s="2"/>
      <c r="K36" s="2"/>
      <c r="L36" s="2"/>
      <c r="M36" s="2"/>
      <c r="N36" s="2"/>
    </row>
    <row r="37" spans="1:14" ht="22.5" x14ac:dyDescent="0.2">
      <c r="A37" s="49" t="s">
        <v>11</v>
      </c>
      <c r="B37" s="50" t="s">
        <v>118</v>
      </c>
      <c r="C37" s="6" t="s">
        <v>110</v>
      </c>
      <c r="D37" s="50" t="s">
        <v>111</v>
      </c>
      <c r="E37" s="6" t="s">
        <v>112</v>
      </c>
      <c r="F37" s="50" t="s">
        <v>113</v>
      </c>
      <c r="G37" s="6" t="s">
        <v>114</v>
      </c>
      <c r="H37" s="48"/>
      <c r="I37" s="48"/>
      <c r="J37" s="2"/>
      <c r="K37" s="2"/>
      <c r="L37" s="2"/>
      <c r="M37" s="2"/>
      <c r="N37" s="2"/>
    </row>
    <row r="38" spans="1:14" ht="15" customHeight="1" x14ac:dyDescent="0.2">
      <c r="A38" s="83" t="s">
        <v>115</v>
      </c>
      <c r="B38" s="84"/>
      <c r="C38" s="84"/>
      <c r="D38" s="84"/>
      <c r="E38" s="84"/>
      <c r="F38" s="84"/>
      <c r="G38" s="84"/>
      <c r="H38" s="12"/>
      <c r="I38" s="8"/>
      <c r="J38" s="2"/>
      <c r="K38" s="2"/>
      <c r="L38" s="2"/>
      <c r="M38" s="2"/>
      <c r="N38" s="2"/>
    </row>
    <row r="39" spans="1:14" ht="15" customHeight="1" x14ac:dyDescent="0.2">
      <c r="A39" s="3" t="s">
        <v>19</v>
      </c>
      <c r="B39" s="13">
        <v>1.04</v>
      </c>
      <c r="C39" s="14">
        <f>B39*0.12</f>
        <v>0.12479999999999999</v>
      </c>
      <c r="D39" s="14">
        <v>0.28000000000000003</v>
      </c>
      <c r="E39" s="14">
        <f>D39*0.12</f>
        <v>3.3600000000000005E-2</v>
      </c>
      <c r="F39" s="13">
        <v>0.76</v>
      </c>
      <c r="G39" s="14">
        <f>F39*0.12</f>
        <v>9.1200000000000003E-2</v>
      </c>
      <c r="H39" s="12"/>
      <c r="I39" s="8"/>
      <c r="J39" s="2"/>
      <c r="K39" s="2"/>
      <c r="L39" s="2"/>
      <c r="M39" s="2"/>
      <c r="N39" s="2"/>
    </row>
    <row r="40" spans="1:14" ht="15" customHeight="1" x14ac:dyDescent="0.2">
      <c r="A40" s="3" t="s">
        <v>21</v>
      </c>
      <c r="B40" s="13">
        <v>1.04</v>
      </c>
      <c r="C40" s="14">
        <f t="shared" ref="C40:E44" si="5">B40*0.12</f>
        <v>0.12479999999999999</v>
      </c>
      <c r="D40" s="14">
        <v>0.28000000000000003</v>
      </c>
      <c r="E40" s="14">
        <f t="shared" si="5"/>
        <v>3.3600000000000005E-2</v>
      </c>
      <c r="F40" s="13">
        <v>0.76</v>
      </c>
      <c r="G40" s="14">
        <f t="shared" ref="G40" si="6">F40*0.12</f>
        <v>9.1200000000000003E-2</v>
      </c>
      <c r="H40" s="48"/>
      <c r="I40" s="48"/>
      <c r="J40" s="2"/>
      <c r="K40" s="2"/>
      <c r="L40" s="2"/>
      <c r="M40" s="2"/>
      <c r="N40" s="2"/>
    </row>
    <row r="41" spans="1:14" ht="15" customHeight="1" x14ac:dyDescent="0.2">
      <c r="A41" s="3" t="s">
        <v>23</v>
      </c>
      <c r="B41" s="13">
        <v>1.04</v>
      </c>
      <c r="C41" s="14">
        <f t="shared" si="5"/>
        <v>0.12479999999999999</v>
      </c>
      <c r="D41" s="14">
        <v>0.28000000000000003</v>
      </c>
      <c r="E41" s="14">
        <f t="shared" si="5"/>
        <v>3.3600000000000005E-2</v>
      </c>
      <c r="F41" s="13">
        <v>0.76</v>
      </c>
      <c r="G41" s="14">
        <f t="shared" ref="G41" si="7">F41*0.12</f>
        <v>9.1200000000000003E-2</v>
      </c>
      <c r="H41" s="48"/>
      <c r="I41" s="48"/>
      <c r="J41" s="2"/>
      <c r="K41" s="2"/>
      <c r="L41" s="2"/>
      <c r="M41" s="2"/>
      <c r="N41" s="2"/>
    </row>
    <row r="42" spans="1:14" ht="15" customHeight="1" x14ac:dyDescent="0.2">
      <c r="A42" s="3" t="s">
        <v>24</v>
      </c>
      <c r="B42" s="13">
        <v>1.04</v>
      </c>
      <c r="C42" s="14">
        <f t="shared" si="5"/>
        <v>0.12479999999999999</v>
      </c>
      <c r="D42" s="14">
        <v>0.28000000000000003</v>
      </c>
      <c r="E42" s="14">
        <f t="shared" si="5"/>
        <v>3.3600000000000005E-2</v>
      </c>
      <c r="F42" s="13">
        <v>0.76</v>
      </c>
      <c r="G42" s="14">
        <f t="shared" ref="G42" si="8">F42*0.12</f>
        <v>9.1200000000000003E-2</v>
      </c>
      <c r="H42" s="48"/>
      <c r="I42" s="48"/>
      <c r="J42" s="2"/>
      <c r="K42" s="2"/>
      <c r="L42" s="2"/>
      <c r="M42" s="2"/>
      <c r="N42" s="2"/>
    </row>
    <row r="43" spans="1:14" ht="15" customHeight="1" x14ac:dyDescent="0.2">
      <c r="A43" s="3" t="s">
        <v>25</v>
      </c>
      <c r="B43" s="13">
        <v>1.04</v>
      </c>
      <c r="C43" s="14">
        <f t="shared" si="5"/>
        <v>0.12479999999999999</v>
      </c>
      <c r="D43" s="14">
        <v>0.28000000000000003</v>
      </c>
      <c r="E43" s="14">
        <f t="shared" si="5"/>
        <v>3.3600000000000005E-2</v>
      </c>
      <c r="F43" s="13">
        <v>0.76</v>
      </c>
      <c r="G43" s="14">
        <f t="shared" ref="G43" si="9">F43*0.12</f>
        <v>9.1200000000000003E-2</v>
      </c>
      <c r="H43" s="48"/>
      <c r="I43" s="48"/>
      <c r="J43" s="2"/>
      <c r="K43" s="2"/>
      <c r="L43" s="2"/>
      <c r="M43" s="2"/>
      <c r="N43" s="2"/>
    </row>
    <row r="44" spans="1:14" ht="15" customHeight="1" x14ac:dyDescent="0.2">
      <c r="A44" s="3" t="s">
        <v>26</v>
      </c>
      <c r="B44" s="13">
        <v>1.04</v>
      </c>
      <c r="C44" s="14">
        <f t="shared" si="5"/>
        <v>0.12479999999999999</v>
      </c>
      <c r="D44" s="14">
        <v>0.28000000000000003</v>
      </c>
      <c r="E44" s="14">
        <f t="shared" si="5"/>
        <v>3.3600000000000005E-2</v>
      </c>
      <c r="F44" s="13">
        <v>0.76</v>
      </c>
      <c r="G44" s="14">
        <f t="shared" ref="G44" si="10">F44*0.12</f>
        <v>9.1200000000000003E-2</v>
      </c>
      <c r="H44" s="48"/>
      <c r="I44" s="48"/>
      <c r="J44" s="2"/>
      <c r="K44" s="2"/>
      <c r="L44" s="2"/>
      <c r="M44" s="2"/>
      <c r="N44" s="2"/>
    </row>
    <row r="45" spans="1:14" ht="15" customHeight="1" x14ac:dyDescent="0.2">
      <c r="A45" s="83" t="s">
        <v>116</v>
      </c>
      <c r="B45" s="84"/>
      <c r="C45" s="84"/>
      <c r="D45" s="84"/>
      <c r="E45" s="84"/>
      <c r="F45" s="84"/>
      <c r="G45" s="84"/>
      <c r="H45" s="48"/>
      <c r="I45" s="48"/>
      <c r="J45" s="2"/>
      <c r="K45" s="2"/>
      <c r="L45" s="2"/>
      <c r="M45" s="2"/>
      <c r="N45" s="2"/>
    </row>
    <row r="46" spans="1:14" ht="15" customHeight="1" x14ac:dyDescent="0.2">
      <c r="A46" s="39" t="s">
        <v>30</v>
      </c>
      <c r="B46" s="45">
        <v>1.28</v>
      </c>
      <c r="C46" s="46">
        <f>B46*0.12</f>
        <v>0.15359999999999999</v>
      </c>
      <c r="D46" s="13">
        <v>1</v>
      </c>
      <c r="E46" s="44">
        <f>D46*0.12</f>
        <v>0.12</v>
      </c>
      <c r="F46" s="13">
        <v>0.28000000000000003</v>
      </c>
      <c r="G46" s="44">
        <f>F46*0.12</f>
        <v>3.3600000000000005E-2</v>
      </c>
      <c r="H46" s="48"/>
      <c r="I46" s="48"/>
      <c r="J46" s="2"/>
      <c r="K46" s="2"/>
      <c r="L46" s="2"/>
      <c r="M46" s="2"/>
      <c r="N46" s="2"/>
    </row>
    <row r="47" spans="1:14" ht="15" customHeight="1" x14ac:dyDescent="0.2">
      <c r="A47" s="3" t="s">
        <v>31</v>
      </c>
      <c r="B47" s="13">
        <v>1.28</v>
      </c>
      <c r="C47" s="44">
        <f t="shared" ref="C47:E49" si="11">B47*0.12</f>
        <v>0.15359999999999999</v>
      </c>
      <c r="D47" s="13">
        <v>1</v>
      </c>
      <c r="E47" s="44">
        <f t="shared" si="11"/>
        <v>0.12</v>
      </c>
      <c r="F47" s="13">
        <v>0.28000000000000003</v>
      </c>
      <c r="G47" s="44">
        <f t="shared" ref="G47" si="12">F47*0.12</f>
        <v>3.3600000000000005E-2</v>
      </c>
      <c r="H47" s="48"/>
      <c r="I47" s="48"/>
      <c r="J47" s="2"/>
      <c r="K47" s="2"/>
      <c r="L47" s="2"/>
      <c r="M47" s="2"/>
      <c r="N47" s="2"/>
    </row>
    <row r="48" spans="1:14" ht="15" customHeight="1" x14ac:dyDescent="0.2">
      <c r="A48" s="2" t="s">
        <v>33</v>
      </c>
      <c r="B48" s="13">
        <v>0.252</v>
      </c>
      <c r="C48" s="44">
        <f t="shared" si="11"/>
        <v>3.024E-2</v>
      </c>
      <c r="D48" s="13">
        <v>5.1999999999999998E-2</v>
      </c>
      <c r="E48" s="44">
        <f t="shared" si="11"/>
        <v>6.2399999999999999E-3</v>
      </c>
      <c r="F48" s="13">
        <v>0.2</v>
      </c>
      <c r="G48" s="44">
        <f t="shared" ref="G48" si="13">F48*0.12</f>
        <v>2.4E-2</v>
      </c>
      <c r="H48" s="48"/>
      <c r="I48" s="48"/>
      <c r="J48" s="2"/>
      <c r="K48" s="2"/>
      <c r="L48" s="2"/>
      <c r="M48" s="2"/>
      <c r="N48" s="2"/>
    </row>
    <row r="49" spans="1:14" ht="15" customHeight="1" x14ac:dyDescent="0.2">
      <c r="A49" s="3" t="s">
        <v>32</v>
      </c>
      <c r="B49" s="13">
        <v>0.252</v>
      </c>
      <c r="C49" s="44">
        <f t="shared" si="11"/>
        <v>3.024E-2</v>
      </c>
      <c r="D49" s="13">
        <v>5.1999999999999998E-2</v>
      </c>
      <c r="E49" s="44">
        <f t="shared" si="11"/>
        <v>6.2399999999999999E-3</v>
      </c>
      <c r="F49" s="13">
        <v>0.2</v>
      </c>
      <c r="G49" s="44">
        <f t="shared" ref="G49" si="14">F49*0.12</f>
        <v>2.4E-2</v>
      </c>
      <c r="H49" s="48"/>
      <c r="I49" s="48"/>
      <c r="J49" s="2"/>
      <c r="K49" s="2"/>
      <c r="L49" s="2"/>
      <c r="M49" s="2"/>
      <c r="N49" s="2"/>
    </row>
    <row r="50" spans="1:14" ht="15" customHeight="1" x14ac:dyDescent="0.2">
      <c r="A50" s="83" t="s">
        <v>117</v>
      </c>
      <c r="B50" s="84"/>
      <c r="C50" s="84"/>
      <c r="D50" s="84"/>
      <c r="E50" s="84"/>
      <c r="F50" s="84"/>
      <c r="G50" s="84"/>
      <c r="H50" s="48"/>
      <c r="I50" s="48"/>
      <c r="J50" s="2"/>
      <c r="K50" s="2"/>
      <c r="L50" s="2"/>
      <c r="M50" s="2"/>
      <c r="N50" s="2"/>
    </row>
    <row r="51" spans="1:14" ht="15" customHeight="1" x14ac:dyDescent="0.2">
      <c r="A51" s="3" t="s">
        <v>30</v>
      </c>
      <c r="B51" s="13">
        <v>1.605</v>
      </c>
      <c r="C51" s="44">
        <f>B51*0.12</f>
        <v>0.19259999999999999</v>
      </c>
      <c r="D51" s="13">
        <v>0.47499999999999998</v>
      </c>
      <c r="E51" s="44">
        <f>D51*0.12</f>
        <v>5.6999999999999995E-2</v>
      </c>
      <c r="F51" s="13">
        <v>1.1299999999999999</v>
      </c>
      <c r="G51" s="44">
        <f>F51*0.12</f>
        <v>0.13559999999999997</v>
      </c>
      <c r="H51" s="48"/>
      <c r="I51" s="48"/>
      <c r="J51" s="2"/>
      <c r="K51" s="2"/>
      <c r="L51" s="2"/>
      <c r="M51" s="2"/>
      <c r="N51" s="2"/>
    </row>
    <row r="52" spans="1:14" ht="15" customHeight="1" x14ac:dyDescent="0.2">
      <c r="A52" s="3" t="s">
        <v>31</v>
      </c>
      <c r="B52" s="13">
        <v>1.605</v>
      </c>
      <c r="C52" s="44">
        <f t="shared" ref="C52:E55" si="15">B52*0.12</f>
        <v>0.19259999999999999</v>
      </c>
      <c r="D52" s="13">
        <v>0.47499999999999998</v>
      </c>
      <c r="E52" s="44">
        <f t="shared" si="15"/>
        <v>5.6999999999999995E-2</v>
      </c>
      <c r="F52" s="13">
        <v>1.1299999999999999</v>
      </c>
      <c r="G52" s="44">
        <f t="shared" ref="G52" si="16">F52*0.12</f>
        <v>0.13559999999999997</v>
      </c>
      <c r="H52" s="48"/>
      <c r="I52" s="48"/>
      <c r="J52" s="2"/>
      <c r="K52" s="2"/>
      <c r="L52" s="2"/>
      <c r="M52" s="2"/>
      <c r="N52" s="2"/>
    </row>
    <row r="53" spans="1:14" ht="15" customHeight="1" x14ac:dyDescent="0.2">
      <c r="A53" s="2" t="s">
        <v>33</v>
      </c>
      <c r="B53" s="13">
        <v>0.55600000000000005</v>
      </c>
      <c r="C53" s="44">
        <f t="shared" si="15"/>
        <v>6.6720000000000002E-2</v>
      </c>
      <c r="D53" s="13">
        <v>0.216</v>
      </c>
      <c r="E53" s="44">
        <f t="shared" si="15"/>
        <v>2.5919999999999999E-2</v>
      </c>
      <c r="F53" s="13">
        <v>0.34</v>
      </c>
      <c r="G53" s="44">
        <f t="shared" ref="G53" si="17">F53*0.12</f>
        <v>4.0800000000000003E-2</v>
      </c>
      <c r="H53" s="48"/>
      <c r="I53" s="48"/>
      <c r="J53" s="2"/>
      <c r="K53" s="2"/>
      <c r="L53" s="2"/>
      <c r="M53" s="2"/>
      <c r="N53" s="2"/>
    </row>
    <row r="54" spans="1:14" ht="15" customHeight="1" x14ac:dyDescent="0.2">
      <c r="A54" s="3" t="s">
        <v>32</v>
      </c>
      <c r="B54" s="13">
        <v>0.55600000000000005</v>
      </c>
      <c r="C54" s="44">
        <f t="shared" si="15"/>
        <v>6.6720000000000002E-2</v>
      </c>
      <c r="D54" s="13">
        <v>0.216</v>
      </c>
      <c r="E54" s="44">
        <f t="shared" si="15"/>
        <v>2.5919999999999999E-2</v>
      </c>
      <c r="F54" s="13">
        <v>0.34</v>
      </c>
      <c r="G54" s="44">
        <f t="shared" ref="G54" si="18">F54*0.12</f>
        <v>4.0800000000000003E-2</v>
      </c>
      <c r="H54" s="48"/>
      <c r="I54" s="48"/>
      <c r="J54" s="2"/>
      <c r="K54" s="2"/>
      <c r="L54" s="2"/>
      <c r="M54" s="2"/>
      <c r="N54" s="2"/>
    </row>
    <row r="55" spans="1:14" ht="15" customHeight="1" x14ac:dyDescent="0.2">
      <c r="A55" s="2" t="s">
        <v>34</v>
      </c>
      <c r="B55" s="13">
        <v>2.4929999999999999</v>
      </c>
      <c r="C55" s="44">
        <f t="shared" si="15"/>
        <v>0.29915999999999998</v>
      </c>
      <c r="D55" s="13">
        <v>1.78</v>
      </c>
      <c r="E55" s="44">
        <f t="shared" si="15"/>
        <v>0.21359999999999998</v>
      </c>
      <c r="F55" s="13">
        <v>0.71299999999999997</v>
      </c>
      <c r="G55" s="44">
        <f t="shared" ref="G55" si="19">F55*0.12</f>
        <v>8.5559999999999997E-2</v>
      </c>
      <c r="H55" s="48"/>
      <c r="I55" s="48"/>
      <c r="J55" s="2"/>
      <c r="K55" s="2"/>
      <c r="L55" s="2"/>
      <c r="M55" s="2"/>
      <c r="N55" s="2"/>
    </row>
    <row r="56" spans="1:14" ht="15" customHeight="1" x14ac:dyDescent="0.2">
      <c r="A56" s="68" t="s">
        <v>119</v>
      </c>
      <c r="B56" s="68"/>
      <c r="C56" s="68"/>
      <c r="D56" s="68"/>
      <c r="E56" s="68"/>
      <c r="F56" s="68"/>
      <c r="G56" s="68"/>
      <c r="H56" s="48"/>
      <c r="I56" s="48"/>
      <c r="J56" s="2"/>
      <c r="K56" s="2"/>
      <c r="L56" s="2"/>
      <c r="M56" s="2"/>
      <c r="N56" s="2"/>
    </row>
    <row r="57" spans="1:14" ht="15" customHeight="1" x14ac:dyDescent="0.2">
      <c r="A57" s="12"/>
      <c r="B57" s="12"/>
      <c r="C57" s="12"/>
      <c r="D57" s="12"/>
      <c r="E57" s="12"/>
      <c r="F57" s="12"/>
      <c r="G57" s="12"/>
      <c r="H57" s="48"/>
      <c r="I57" s="48"/>
      <c r="J57" s="2"/>
      <c r="K57" s="2"/>
      <c r="L57" s="2"/>
      <c r="M57" s="2"/>
      <c r="N57" s="2"/>
    </row>
    <row r="58" spans="1:14" ht="15" customHeight="1" x14ac:dyDescent="0.2">
      <c r="A58" s="94" t="s">
        <v>81</v>
      </c>
      <c r="B58" s="95"/>
      <c r="C58" s="95"/>
      <c r="D58" s="95"/>
      <c r="E58" s="95"/>
      <c r="F58" s="95"/>
      <c r="G58" s="95"/>
      <c r="H58" s="37"/>
      <c r="I58" s="37"/>
      <c r="J58" s="2"/>
      <c r="K58" s="2"/>
      <c r="L58" s="2"/>
      <c r="M58" s="2"/>
      <c r="N58" s="2"/>
    </row>
    <row r="59" spans="1:14" ht="15" customHeight="1" x14ac:dyDescent="0.2">
      <c r="A59" s="69" t="s">
        <v>82</v>
      </c>
      <c r="B59" s="79" t="s">
        <v>83</v>
      </c>
      <c r="C59" s="80"/>
      <c r="D59" s="79" t="s">
        <v>86</v>
      </c>
      <c r="E59" s="73"/>
      <c r="F59" s="73"/>
      <c r="G59" s="80"/>
      <c r="H59" s="38"/>
      <c r="I59" s="38"/>
      <c r="J59" s="2"/>
      <c r="K59" s="2"/>
      <c r="L59" s="2"/>
      <c r="M59" s="2"/>
      <c r="N59" s="2"/>
    </row>
    <row r="60" spans="1:14" ht="15" customHeight="1" x14ac:dyDescent="0.2">
      <c r="A60" s="96"/>
      <c r="B60" s="97" t="s">
        <v>84</v>
      </c>
      <c r="C60" s="97" t="s">
        <v>85</v>
      </c>
      <c r="D60" s="79" t="s">
        <v>84</v>
      </c>
      <c r="E60" s="80"/>
      <c r="F60" s="79" t="s">
        <v>85</v>
      </c>
      <c r="G60" s="80"/>
      <c r="H60" s="38"/>
      <c r="I60" s="38"/>
      <c r="J60" s="2"/>
      <c r="K60" s="2"/>
      <c r="L60" s="2"/>
      <c r="M60" s="2"/>
      <c r="N60" s="2"/>
    </row>
    <row r="61" spans="1:14" ht="22.5" x14ac:dyDescent="0.2">
      <c r="A61" s="70"/>
      <c r="B61" s="98"/>
      <c r="C61" s="98"/>
      <c r="D61" s="6" t="s">
        <v>87</v>
      </c>
      <c r="E61" s="6" t="s">
        <v>17</v>
      </c>
      <c r="F61" s="6" t="s">
        <v>87</v>
      </c>
      <c r="G61" s="6" t="s">
        <v>17</v>
      </c>
      <c r="H61" s="12"/>
      <c r="I61" s="8"/>
      <c r="J61" s="2"/>
      <c r="K61" s="2"/>
      <c r="L61" s="2"/>
      <c r="M61" s="2"/>
      <c r="N61" s="2"/>
    </row>
    <row r="62" spans="1:14" ht="15" customHeight="1" x14ac:dyDescent="0.2">
      <c r="A62" s="4">
        <v>15</v>
      </c>
      <c r="B62" s="8">
        <v>91</v>
      </c>
      <c r="C62" s="8">
        <v>100</v>
      </c>
      <c r="D62" s="14" t="s">
        <v>93</v>
      </c>
      <c r="E62" s="8" t="s">
        <v>3</v>
      </c>
      <c r="F62" s="13" t="s">
        <v>102</v>
      </c>
      <c r="G62" s="8" t="s">
        <v>38</v>
      </c>
      <c r="H62" s="12"/>
      <c r="I62" s="8"/>
      <c r="J62" s="2"/>
      <c r="K62" s="2"/>
      <c r="L62" s="2"/>
      <c r="M62" s="2"/>
      <c r="N62" s="2"/>
    </row>
    <row r="63" spans="1:14" ht="15" customHeight="1" x14ac:dyDescent="0.2">
      <c r="A63" s="42">
        <v>10</v>
      </c>
      <c r="B63" s="8">
        <v>86</v>
      </c>
      <c r="C63" s="8">
        <v>95</v>
      </c>
      <c r="D63" s="42" t="s">
        <v>94</v>
      </c>
      <c r="E63" s="42" t="s">
        <v>3</v>
      </c>
      <c r="F63" s="8" t="s">
        <v>103</v>
      </c>
      <c r="G63" s="8" t="s">
        <v>38</v>
      </c>
      <c r="H63" s="2"/>
      <c r="I63" s="2"/>
      <c r="J63" s="2"/>
      <c r="K63" s="2"/>
      <c r="L63" s="2"/>
      <c r="M63" s="2"/>
      <c r="N63" s="2"/>
    </row>
    <row r="64" spans="1:14" ht="15" customHeight="1" x14ac:dyDescent="0.2">
      <c r="A64" s="8">
        <v>6</v>
      </c>
      <c r="B64" s="8">
        <v>77</v>
      </c>
      <c r="C64" s="8">
        <v>72</v>
      </c>
      <c r="D64" s="8" t="s">
        <v>95</v>
      </c>
      <c r="E64" s="8" t="s">
        <v>3</v>
      </c>
      <c r="F64" s="8" t="s">
        <v>104</v>
      </c>
      <c r="G64" s="8" t="s">
        <v>38</v>
      </c>
      <c r="H64" s="2"/>
      <c r="I64" s="2"/>
      <c r="J64" s="2"/>
      <c r="K64" s="2"/>
      <c r="L64" s="2"/>
      <c r="M64" s="2"/>
      <c r="N64" s="2"/>
    </row>
    <row r="65" spans="1:14" ht="15" customHeight="1" x14ac:dyDescent="0.2">
      <c r="A65" s="42" t="s">
        <v>88</v>
      </c>
      <c r="B65" s="8">
        <v>56</v>
      </c>
      <c r="C65" s="8">
        <v>22</v>
      </c>
      <c r="D65" s="42" t="s">
        <v>96</v>
      </c>
      <c r="E65" s="42" t="s">
        <v>3</v>
      </c>
      <c r="F65" s="8" t="s">
        <v>105</v>
      </c>
      <c r="G65" s="8" t="s">
        <v>38</v>
      </c>
      <c r="H65" s="2"/>
      <c r="I65" s="2"/>
      <c r="J65" s="2"/>
      <c r="K65" s="2"/>
      <c r="L65" s="2"/>
      <c r="M65" s="2"/>
      <c r="N65" s="2"/>
    </row>
    <row r="66" spans="1:14" ht="15" customHeight="1" x14ac:dyDescent="0.2">
      <c r="A66" s="8" t="s">
        <v>89</v>
      </c>
      <c r="B66" s="8">
        <v>39</v>
      </c>
      <c r="C66" s="8">
        <v>21</v>
      </c>
      <c r="D66" s="8" t="s">
        <v>97</v>
      </c>
      <c r="E66" s="8" t="s">
        <v>3</v>
      </c>
      <c r="F66" s="8" t="s">
        <v>105</v>
      </c>
      <c r="G66" s="8" t="s">
        <v>38</v>
      </c>
      <c r="H66" s="2"/>
      <c r="I66" s="2"/>
      <c r="J66" s="2"/>
      <c r="K66" s="2"/>
      <c r="L66" s="2"/>
      <c r="M66" s="2"/>
      <c r="N66" s="2"/>
    </row>
    <row r="67" spans="1:14" ht="15" customHeight="1" x14ac:dyDescent="0.2">
      <c r="A67" s="8" t="s">
        <v>90</v>
      </c>
      <c r="B67" s="8">
        <v>36</v>
      </c>
      <c r="C67" s="8">
        <v>21</v>
      </c>
      <c r="D67" s="8" t="s">
        <v>98</v>
      </c>
      <c r="E67" s="8" t="s">
        <v>3</v>
      </c>
      <c r="F67" s="8" t="s">
        <v>105</v>
      </c>
      <c r="G67" s="8" t="s">
        <v>38</v>
      </c>
      <c r="H67" s="2"/>
      <c r="I67" s="2"/>
      <c r="J67" s="2"/>
      <c r="K67" s="2"/>
      <c r="L67" s="2"/>
      <c r="M67" s="2"/>
      <c r="N67" s="2"/>
    </row>
    <row r="68" spans="1:14" ht="15" customHeight="1" x14ac:dyDescent="0.2">
      <c r="A68" s="8" t="s">
        <v>91</v>
      </c>
      <c r="B68" s="8">
        <v>30</v>
      </c>
      <c r="C68" s="8" t="s">
        <v>92</v>
      </c>
      <c r="D68" s="8" t="s">
        <v>99</v>
      </c>
      <c r="E68" s="8" t="s">
        <v>3</v>
      </c>
      <c r="F68" s="8" t="s">
        <v>92</v>
      </c>
      <c r="G68" s="8" t="s">
        <v>106</v>
      </c>
      <c r="H68" s="2"/>
      <c r="I68" s="2"/>
      <c r="J68" s="2"/>
      <c r="K68" s="2"/>
      <c r="L68" s="2"/>
      <c r="M68" s="2"/>
      <c r="N68" s="2"/>
    </row>
    <row r="69" spans="1:14" ht="15" customHeight="1" x14ac:dyDescent="0.2">
      <c r="A69" s="8" t="s">
        <v>100</v>
      </c>
      <c r="B69" s="8">
        <v>100</v>
      </c>
      <c r="C69" s="8">
        <v>100</v>
      </c>
      <c r="D69" s="8" t="s">
        <v>101</v>
      </c>
      <c r="E69" s="8" t="s">
        <v>3</v>
      </c>
      <c r="F69" s="8" t="s">
        <v>102</v>
      </c>
      <c r="G69" s="8" t="s">
        <v>38</v>
      </c>
      <c r="H69" s="2"/>
      <c r="I69" s="2"/>
      <c r="J69" s="2"/>
      <c r="K69" s="2"/>
      <c r="L69" s="2"/>
      <c r="M69" s="2"/>
      <c r="N69" s="2"/>
    </row>
    <row r="70" spans="1:14" ht="15" customHeight="1" x14ac:dyDescent="0.2">
      <c r="A70" s="68" t="s">
        <v>107</v>
      </c>
      <c r="B70" s="68"/>
      <c r="C70" s="68"/>
      <c r="D70" s="68"/>
      <c r="E70" s="68"/>
      <c r="F70" s="68"/>
      <c r="G70" s="68"/>
      <c r="H70" s="2"/>
      <c r="I70" s="2"/>
      <c r="J70" s="2"/>
      <c r="K70" s="2"/>
      <c r="L70" s="2"/>
      <c r="M70" s="2"/>
      <c r="N70" s="2"/>
    </row>
    <row r="71" spans="1:14" ht="15" customHeight="1" x14ac:dyDescent="0.2">
      <c r="A71" s="68"/>
      <c r="B71" s="68"/>
      <c r="C71" s="68"/>
      <c r="D71" s="68"/>
      <c r="E71" s="68"/>
      <c r="F71" s="68"/>
      <c r="G71" s="68"/>
      <c r="H71" s="2"/>
      <c r="I71" s="2"/>
      <c r="J71" s="2"/>
      <c r="K71" s="2"/>
      <c r="L71" s="2"/>
      <c r="M71" s="2"/>
      <c r="N71" s="2"/>
    </row>
    <row r="72" spans="1:14" ht="15" customHeight="1" x14ac:dyDescent="0.2">
      <c r="A72" s="68"/>
      <c r="B72" s="68"/>
      <c r="C72" s="68"/>
      <c r="D72" s="68"/>
      <c r="E72" s="68"/>
      <c r="F72" s="68"/>
      <c r="G72" s="68"/>
      <c r="H72" s="2"/>
      <c r="I72" s="2"/>
      <c r="J72" s="2"/>
      <c r="K72" s="2"/>
      <c r="L72" s="2"/>
      <c r="M72" s="2"/>
      <c r="N72" s="2"/>
    </row>
    <row r="73" spans="1:14" ht="15" customHeight="1" x14ac:dyDescent="0.2">
      <c r="A73" s="68"/>
      <c r="B73" s="68"/>
      <c r="C73" s="68"/>
      <c r="D73" s="68"/>
      <c r="E73" s="68"/>
      <c r="F73" s="68"/>
      <c r="G73" s="68"/>
      <c r="H73" s="2"/>
      <c r="I73" s="2"/>
      <c r="J73" s="2"/>
      <c r="K73" s="2"/>
      <c r="L73" s="2"/>
      <c r="M73" s="2"/>
      <c r="N73" s="2"/>
    </row>
    <row r="74" spans="1:14" ht="15" customHeight="1" x14ac:dyDescent="0.2">
      <c r="A74" s="68"/>
      <c r="B74" s="68"/>
      <c r="C74" s="68"/>
      <c r="D74" s="68"/>
      <c r="E74" s="68"/>
      <c r="F74" s="68"/>
      <c r="G74" s="68"/>
      <c r="H74" s="2"/>
      <c r="I74" s="2"/>
      <c r="J74" s="2"/>
      <c r="K74" s="2"/>
      <c r="L74" s="2"/>
      <c r="M74" s="2"/>
      <c r="N74" s="2"/>
    </row>
    <row r="75" spans="1:14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" customHeight="1" x14ac:dyDescent="0.2">
      <c r="A77" s="85" t="s">
        <v>123</v>
      </c>
      <c r="B77" s="63"/>
      <c r="C77" s="6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" customHeight="1" x14ac:dyDescent="0.2">
      <c r="A78" s="86"/>
      <c r="B78" s="65"/>
      <c r="C78" s="6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" customHeight="1" x14ac:dyDescent="0.2">
      <c r="A79" s="86"/>
      <c r="B79" s="65"/>
      <c r="C79" s="6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" customHeight="1" x14ac:dyDescent="0.2">
      <c r="A80" s="86"/>
      <c r="B80" s="88" t="s">
        <v>124</v>
      </c>
      <c r="C80" s="8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" customHeight="1" x14ac:dyDescent="0.2">
      <c r="A81" s="86"/>
      <c r="B81" s="90"/>
      <c r="C81" s="9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" customHeight="1" x14ac:dyDescent="0.2">
      <c r="A82" s="87"/>
      <c r="B82" s="92"/>
      <c r="C82" s="9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</sheetData>
  <sheetProtection algorithmName="SHA-512" hashValue="HhNmdhKBeo53LgclrrcAzkfCnnW5OVgGXch569LgZPzVuFbQ6FsFtV4IMAkx0v2niJZpEnNmDRTsUIr6O70xFg==" saltValue="3o+57Hc2HB+3ulURFfXwVg==" spinCount="100000" sheet="1" objects="1" scenarios="1"/>
  <mergeCells count="34">
    <mergeCell ref="A77:A82"/>
    <mergeCell ref="B80:C82"/>
    <mergeCell ref="A70:G74"/>
    <mergeCell ref="A50:G50"/>
    <mergeCell ref="A56:G56"/>
    <mergeCell ref="B59:C59"/>
    <mergeCell ref="D60:E60"/>
    <mergeCell ref="F60:G60"/>
    <mergeCell ref="A58:G58"/>
    <mergeCell ref="A59:A61"/>
    <mergeCell ref="B60:B61"/>
    <mergeCell ref="C60:C61"/>
    <mergeCell ref="D59:G59"/>
    <mergeCell ref="A35:G35"/>
    <mergeCell ref="A36:G36"/>
    <mergeCell ref="A38:G38"/>
    <mergeCell ref="A45:G45"/>
    <mergeCell ref="A25:I25"/>
    <mergeCell ref="A30:I33"/>
    <mergeCell ref="A5:N5"/>
    <mergeCell ref="A16:N16"/>
    <mergeCell ref="A2:N2"/>
    <mergeCell ref="A3:A4"/>
    <mergeCell ref="B3:C3"/>
    <mergeCell ref="D3:E3"/>
    <mergeCell ref="F3:H3"/>
    <mergeCell ref="I3:K3"/>
    <mergeCell ref="L3:N3"/>
    <mergeCell ref="A22:N23"/>
    <mergeCell ref="A26:A27"/>
    <mergeCell ref="B26:B27"/>
    <mergeCell ref="C26:E26"/>
    <mergeCell ref="F26:G26"/>
    <mergeCell ref="H26:I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workbookViewId="0">
      <selection activeCell="D23" sqref="D23"/>
    </sheetView>
  </sheetViews>
  <sheetFormatPr defaultRowHeight="15" x14ac:dyDescent="0.25"/>
  <cols>
    <col min="1" max="1" width="22.42578125" customWidth="1"/>
    <col min="2" max="2" width="10.7109375" customWidth="1"/>
    <col min="3" max="6" width="9.7109375" customWidth="1"/>
  </cols>
  <sheetData>
    <row r="1" spans="1:13" x14ac:dyDescent="0.25">
      <c r="A1" s="2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02" t="s">
        <v>56</v>
      </c>
      <c r="B3" s="102"/>
      <c r="C3" s="102"/>
      <c r="D3" s="102"/>
      <c r="E3" s="102"/>
      <c r="F3" s="102"/>
      <c r="G3" s="2"/>
      <c r="H3" s="2"/>
      <c r="I3" s="2"/>
      <c r="J3" s="2"/>
      <c r="K3" s="2"/>
      <c r="L3" s="2"/>
      <c r="M3" s="2"/>
    </row>
    <row r="4" spans="1:13" x14ac:dyDescent="0.25">
      <c r="A4" s="103" t="s">
        <v>57</v>
      </c>
      <c r="B4" s="104"/>
      <c r="C4" s="104"/>
      <c r="D4" s="104"/>
      <c r="E4" s="104"/>
      <c r="F4" s="105"/>
      <c r="G4" s="2"/>
      <c r="H4" s="2"/>
      <c r="I4" s="2"/>
      <c r="J4" s="2"/>
      <c r="K4" s="2"/>
      <c r="L4" s="2"/>
      <c r="M4" s="2"/>
    </row>
    <row r="5" spans="1:13" x14ac:dyDescent="0.25">
      <c r="A5" s="106" t="s">
        <v>58</v>
      </c>
      <c r="B5" s="106" t="s">
        <v>59</v>
      </c>
      <c r="C5" s="106" t="s">
        <v>60</v>
      </c>
      <c r="D5" s="106"/>
      <c r="E5" s="106"/>
      <c r="F5" s="106" t="s">
        <v>7</v>
      </c>
      <c r="G5" s="2"/>
      <c r="H5" s="2"/>
      <c r="I5" s="2"/>
      <c r="J5" s="2"/>
      <c r="K5" s="2"/>
      <c r="L5" s="2"/>
      <c r="M5" s="2"/>
    </row>
    <row r="6" spans="1:13" x14ac:dyDescent="0.25">
      <c r="A6" s="106"/>
      <c r="B6" s="106"/>
      <c r="C6" s="51">
        <v>1</v>
      </c>
      <c r="D6" s="51">
        <v>2</v>
      </c>
      <c r="E6" s="51">
        <v>3</v>
      </c>
      <c r="F6" s="106"/>
      <c r="G6" s="2"/>
      <c r="H6" s="2"/>
      <c r="I6" s="2"/>
      <c r="J6" s="2"/>
      <c r="K6" s="2"/>
      <c r="L6" s="2"/>
      <c r="M6" s="2"/>
    </row>
    <row r="7" spans="1:13" x14ac:dyDescent="0.25">
      <c r="A7" s="99" t="s">
        <v>61</v>
      </c>
      <c r="B7" s="51" t="s">
        <v>62</v>
      </c>
      <c r="C7" s="15">
        <v>192.4</v>
      </c>
      <c r="D7" s="15">
        <v>230.5</v>
      </c>
      <c r="E7" s="15">
        <v>191.1</v>
      </c>
      <c r="F7" s="16">
        <f>AVERAGE(C7:E7)</f>
        <v>204.66666666666666</v>
      </c>
      <c r="G7" s="2"/>
      <c r="H7" s="2"/>
      <c r="I7" s="2"/>
      <c r="J7" s="2"/>
      <c r="K7" s="2"/>
      <c r="L7" s="2"/>
      <c r="M7" s="2"/>
    </row>
    <row r="8" spans="1:13" x14ac:dyDescent="0.25">
      <c r="A8" s="100"/>
      <c r="B8" s="51" t="s">
        <v>63</v>
      </c>
      <c r="C8" s="17">
        <v>0.12</v>
      </c>
      <c r="D8" s="17">
        <v>0.13</v>
      </c>
      <c r="E8" s="17">
        <v>0.11</v>
      </c>
      <c r="F8" s="18">
        <f t="shared" ref="F8:F16" si="0">AVERAGE(C8:E8)</f>
        <v>0.12</v>
      </c>
      <c r="G8" s="2"/>
      <c r="H8" s="2"/>
      <c r="I8" s="2"/>
      <c r="J8" s="2"/>
      <c r="K8" s="2"/>
      <c r="L8" s="2"/>
      <c r="M8" s="2"/>
    </row>
    <row r="9" spans="1:13" x14ac:dyDescent="0.25">
      <c r="A9" s="99" t="s">
        <v>12</v>
      </c>
      <c r="B9" s="51" t="s">
        <v>62</v>
      </c>
      <c r="C9" s="15">
        <v>965.4</v>
      </c>
      <c r="D9" s="15">
        <v>1102</v>
      </c>
      <c r="E9" s="15">
        <v>936.5</v>
      </c>
      <c r="F9" s="15">
        <f t="shared" si="0"/>
        <v>1001.3000000000001</v>
      </c>
      <c r="G9" s="2"/>
      <c r="H9" s="2"/>
      <c r="I9" s="2"/>
      <c r="J9" s="2"/>
      <c r="K9" s="2"/>
      <c r="L9" s="2"/>
      <c r="M9" s="2"/>
    </row>
    <row r="10" spans="1:13" x14ac:dyDescent="0.25">
      <c r="A10" s="100"/>
      <c r="B10" s="51" t="s">
        <v>63</v>
      </c>
      <c r="C10" s="51">
        <v>0.59</v>
      </c>
      <c r="D10" s="51">
        <v>0.64</v>
      </c>
      <c r="E10" s="51">
        <v>0.55000000000000004</v>
      </c>
      <c r="F10" s="18">
        <f t="shared" si="0"/>
        <v>0.59333333333333338</v>
      </c>
      <c r="G10" s="2"/>
      <c r="H10" s="2"/>
      <c r="I10" s="2"/>
      <c r="J10" s="2"/>
      <c r="K10" s="2"/>
      <c r="L10" s="2"/>
      <c r="M10" s="2"/>
    </row>
    <row r="11" spans="1:13" x14ac:dyDescent="0.25">
      <c r="A11" s="99" t="s">
        <v>64</v>
      </c>
      <c r="B11" s="51" t="s">
        <v>62</v>
      </c>
      <c r="C11" s="15">
        <v>1388.4</v>
      </c>
      <c r="D11" s="15">
        <v>1441.6</v>
      </c>
      <c r="E11" s="15">
        <v>1323.7</v>
      </c>
      <c r="F11" s="15">
        <f t="shared" si="0"/>
        <v>1384.5666666666666</v>
      </c>
      <c r="G11" s="2"/>
      <c r="H11" s="2"/>
      <c r="I11" s="2"/>
      <c r="J11" s="2"/>
      <c r="K11" s="2"/>
      <c r="L11" s="2"/>
      <c r="M11" s="2"/>
    </row>
    <row r="12" spans="1:13" x14ac:dyDescent="0.25">
      <c r="A12" s="100"/>
      <c r="B12" s="51" t="s">
        <v>63</v>
      </c>
      <c r="C12" s="19">
        <v>0.85</v>
      </c>
      <c r="D12" s="19">
        <v>0.84</v>
      </c>
      <c r="E12" s="19">
        <v>0.77</v>
      </c>
      <c r="F12" s="18">
        <f t="shared" si="0"/>
        <v>0.82</v>
      </c>
      <c r="G12" s="2"/>
      <c r="H12" s="2"/>
      <c r="I12" s="2"/>
      <c r="J12" s="2"/>
      <c r="K12" s="2"/>
      <c r="L12" s="2"/>
      <c r="M12" s="2"/>
    </row>
    <row r="13" spans="1:13" x14ac:dyDescent="0.25">
      <c r="A13" s="20" t="s">
        <v>65</v>
      </c>
      <c r="B13" s="51" t="s">
        <v>66</v>
      </c>
      <c r="C13" s="21">
        <v>101</v>
      </c>
      <c r="D13" s="21">
        <v>100</v>
      </c>
      <c r="E13" s="21">
        <v>107</v>
      </c>
      <c r="F13" s="22">
        <f t="shared" si="0"/>
        <v>102.66666666666667</v>
      </c>
      <c r="G13" s="2"/>
      <c r="H13" s="2"/>
      <c r="I13" s="2"/>
      <c r="J13" s="2"/>
      <c r="K13" s="2"/>
      <c r="L13" s="2"/>
      <c r="M13" s="2"/>
    </row>
    <row r="14" spans="1:13" x14ac:dyDescent="0.25">
      <c r="A14" s="20" t="s">
        <v>67</v>
      </c>
      <c r="B14" s="51" t="s">
        <v>68</v>
      </c>
      <c r="C14" s="23">
        <v>3.3</v>
      </c>
      <c r="D14" s="23">
        <v>3.2</v>
      </c>
      <c r="E14" s="23">
        <v>3.2</v>
      </c>
      <c r="F14" s="16">
        <f t="shared" si="0"/>
        <v>3.2333333333333329</v>
      </c>
      <c r="G14" s="2"/>
      <c r="H14" s="2"/>
      <c r="I14" s="2"/>
      <c r="J14" s="2"/>
      <c r="K14" s="2"/>
      <c r="L14" s="2"/>
      <c r="M14" s="2"/>
    </row>
    <row r="15" spans="1:13" x14ac:dyDescent="0.25">
      <c r="A15" s="20" t="s">
        <v>69</v>
      </c>
      <c r="B15" s="51" t="s">
        <v>70</v>
      </c>
      <c r="C15" s="21">
        <v>609</v>
      </c>
      <c r="D15" s="21">
        <v>582</v>
      </c>
      <c r="E15" s="21">
        <v>582</v>
      </c>
      <c r="F15" s="22">
        <f t="shared" si="0"/>
        <v>591</v>
      </c>
      <c r="G15" s="2"/>
      <c r="H15" s="2"/>
      <c r="I15" s="2"/>
      <c r="J15" s="2"/>
      <c r="K15" s="2"/>
      <c r="L15" s="2"/>
      <c r="M15" s="2"/>
    </row>
    <row r="16" spans="1:13" x14ac:dyDescent="0.25">
      <c r="A16" s="20" t="s">
        <v>71</v>
      </c>
      <c r="B16" s="51" t="s">
        <v>72</v>
      </c>
      <c r="C16" s="21">
        <v>942</v>
      </c>
      <c r="D16" s="21">
        <v>917</v>
      </c>
      <c r="E16" s="21">
        <v>923</v>
      </c>
      <c r="F16" s="22">
        <f t="shared" si="0"/>
        <v>927.33333333333337</v>
      </c>
      <c r="G16" s="2"/>
      <c r="H16" s="2"/>
      <c r="I16" s="2"/>
      <c r="J16" s="2"/>
      <c r="K16" s="2"/>
      <c r="L16" s="2"/>
      <c r="M16" s="2"/>
    </row>
    <row r="17" spans="1:13" x14ac:dyDescent="0.25">
      <c r="A17" s="101" t="s">
        <v>73</v>
      </c>
      <c r="B17" s="101"/>
      <c r="C17" s="101"/>
      <c r="D17" s="101"/>
      <c r="E17" s="101"/>
      <c r="F17" s="101"/>
      <c r="G17" s="2"/>
      <c r="H17" s="2"/>
      <c r="I17" s="2"/>
      <c r="J17" s="2"/>
      <c r="K17" s="2"/>
      <c r="L17" s="2"/>
      <c r="M17" s="2"/>
    </row>
    <row r="18" spans="1:13" x14ac:dyDescent="0.25">
      <c r="A18" s="68"/>
      <c r="B18" s="68"/>
      <c r="C18" s="68"/>
      <c r="D18" s="68"/>
      <c r="E18" s="68"/>
      <c r="F18" s="68"/>
      <c r="G18" s="2"/>
      <c r="H18" s="2"/>
      <c r="I18" s="2"/>
      <c r="J18" s="2"/>
      <c r="K18" s="2"/>
      <c r="L18" s="2"/>
      <c r="M18" s="2"/>
    </row>
    <row r="19" spans="1:13" x14ac:dyDescent="0.25">
      <c r="A19" s="35" t="s">
        <v>74</v>
      </c>
      <c r="B19" s="35">
        <v>0.32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35" t="s">
        <v>141</v>
      </c>
      <c r="B20" s="2" t="s">
        <v>142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35" t="s">
        <v>75</v>
      </c>
      <c r="B21" s="35">
        <v>40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36" t="s">
        <v>143</v>
      </c>
      <c r="B22" s="36" t="s">
        <v>54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4" spans="1:13" x14ac:dyDescent="0.25">
      <c r="A24" s="36"/>
    </row>
    <row r="27" spans="1:13" x14ac:dyDescent="0.25">
      <c r="A27" s="2"/>
    </row>
  </sheetData>
  <sheetProtection algorithmName="SHA-512" hashValue="tlauqyL9nT4BG5stFj367GnEGmnxAOfwdWV9JtIENc944QCaRpDhcilu9e+jEWog+ISlZRzlHTqAeBtkkfpnhg==" saltValue="s1dTcEcbe5A3YTztZXvCOg==" spinCount="100000" sheet="1" objects="1" scenarios="1"/>
  <mergeCells count="10">
    <mergeCell ref="A7:A8"/>
    <mergeCell ref="A9:A10"/>
    <mergeCell ref="A11:A12"/>
    <mergeCell ref="A17:F18"/>
    <mergeCell ref="A3:F3"/>
    <mergeCell ref="A4:F4"/>
    <mergeCell ref="A5:A6"/>
    <mergeCell ref="B5:B6"/>
    <mergeCell ref="C5:E5"/>
    <mergeCell ref="F5:F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3"/>
  <sheetViews>
    <sheetView tabSelected="1" zoomScaleNormal="100" workbookViewId="0">
      <selection activeCell="B31" sqref="B31"/>
    </sheetView>
  </sheetViews>
  <sheetFormatPr defaultRowHeight="15" customHeight="1" x14ac:dyDescent="0.2"/>
  <cols>
    <col min="1" max="1" width="34.42578125" style="1" customWidth="1"/>
    <col min="2" max="3" width="19.7109375" style="1" customWidth="1"/>
    <col min="4" max="4" width="15" style="1" bestFit="1" customWidth="1"/>
    <col min="5" max="5" width="16.7109375" style="1" customWidth="1"/>
    <col min="6" max="7" width="14.7109375" style="1" customWidth="1"/>
    <col min="8" max="8" width="11" style="1" customWidth="1"/>
    <col min="9" max="9" width="12" style="1" customWidth="1"/>
    <col min="10" max="10" width="15.7109375" style="1" customWidth="1"/>
    <col min="11" max="11" width="10.140625" style="1" customWidth="1"/>
    <col min="12" max="15" width="8.7109375" style="1" customWidth="1"/>
    <col min="16" max="22" width="9.7109375" style="1" customWidth="1"/>
    <col min="23" max="16384" width="9.140625" style="1"/>
  </cols>
  <sheetData>
    <row r="1" spans="1:26" ht="15" customHeight="1" x14ac:dyDescent="0.2">
      <c r="A1" s="2" t="s">
        <v>120</v>
      </c>
      <c r="B1" s="8">
        <v>8</v>
      </c>
      <c r="C1" s="8"/>
      <c r="E1" s="8"/>
      <c r="F1" s="8"/>
      <c r="Z1" s="24"/>
    </row>
    <row r="2" spans="1:26" ht="15" customHeight="1" x14ac:dyDescent="0.2">
      <c r="A2" s="33" t="s">
        <v>128</v>
      </c>
      <c r="B2" s="34">
        <v>0.12</v>
      </c>
      <c r="C2" s="34"/>
      <c r="E2" s="34"/>
      <c r="F2" s="34"/>
      <c r="Z2" s="24"/>
    </row>
    <row r="3" spans="1:26" ht="15" customHeight="1" x14ac:dyDescent="0.2">
      <c r="A3" s="33" t="s">
        <v>121</v>
      </c>
      <c r="B3" s="47">
        <v>5</v>
      </c>
      <c r="C3" s="47"/>
      <c r="E3" s="47"/>
      <c r="F3" s="47"/>
      <c r="Z3" s="24"/>
    </row>
    <row r="4" spans="1:26" ht="15" customHeight="1" x14ac:dyDescent="0.2">
      <c r="Z4" s="24"/>
    </row>
    <row r="5" spans="1:26" ht="15" customHeight="1" x14ac:dyDescent="0.2">
      <c r="A5" s="2" t="s">
        <v>55</v>
      </c>
      <c r="B5" s="2"/>
      <c r="C5" s="2"/>
      <c r="Z5" s="24"/>
    </row>
    <row r="6" spans="1:26" ht="15" customHeight="1" x14ac:dyDescent="0.2">
      <c r="A6" s="111" t="s">
        <v>5</v>
      </c>
      <c r="B6" s="112" t="s">
        <v>127</v>
      </c>
      <c r="C6" s="112" t="s">
        <v>129</v>
      </c>
      <c r="D6" s="111" t="s">
        <v>125</v>
      </c>
      <c r="E6" s="112" t="s">
        <v>130</v>
      </c>
      <c r="F6" s="111" t="s">
        <v>135</v>
      </c>
      <c r="G6" s="111" t="s">
        <v>136</v>
      </c>
      <c r="H6" s="111" t="s">
        <v>137</v>
      </c>
      <c r="I6" s="111" t="s">
        <v>138</v>
      </c>
      <c r="J6" s="111" t="s">
        <v>139</v>
      </c>
      <c r="K6" s="111" t="s">
        <v>140</v>
      </c>
      <c r="L6" s="109" t="s">
        <v>132</v>
      </c>
      <c r="M6" s="109"/>
      <c r="N6" s="109"/>
      <c r="O6" s="110"/>
      <c r="P6" s="108" t="s">
        <v>8</v>
      </c>
      <c r="Q6" s="109"/>
      <c r="R6" s="109"/>
      <c r="S6" s="109"/>
      <c r="T6" s="109"/>
      <c r="U6" s="109"/>
      <c r="V6" s="110"/>
      <c r="Z6" s="24"/>
    </row>
    <row r="7" spans="1:26" ht="15" customHeight="1" x14ac:dyDescent="0.2">
      <c r="A7" s="111"/>
      <c r="B7" s="113"/>
      <c r="C7" s="114"/>
      <c r="D7" s="111"/>
      <c r="E7" s="113"/>
      <c r="F7" s="111"/>
      <c r="G7" s="111"/>
      <c r="H7" s="111"/>
      <c r="I7" s="111"/>
      <c r="J7" s="111"/>
      <c r="K7" s="111"/>
      <c r="L7" s="52" t="s">
        <v>76</v>
      </c>
      <c r="M7" s="52" t="s">
        <v>77</v>
      </c>
      <c r="N7" s="52" t="s">
        <v>6</v>
      </c>
      <c r="O7" s="52" t="s">
        <v>134</v>
      </c>
      <c r="P7" s="52" t="s">
        <v>9</v>
      </c>
      <c r="Q7" s="52" t="s">
        <v>76</v>
      </c>
      <c r="R7" s="52" t="s">
        <v>77</v>
      </c>
      <c r="S7" s="52" t="s">
        <v>79</v>
      </c>
      <c r="T7" s="52" t="s">
        <v>78</v>
      </c>
      <c r="U7" s="52" t="s">
        <v>6</v>
      </c>
      <c r="V7" s="52" t="s">
        <v>134</v>
      </c>
      <c r="Z7" s="24"/>
    </row>
    <row r="8" spans="1:26" ht="15" customHeight="1" x14ac:dyDescent="0.2">
      <c r="A8" s="53" t="s">
        <v>0</v>
      </c>
      <c r="B8" s="8" t="s">
        <v>54</v>
      </c>
      <c r="C8" s="8" t="s">
        <v>131</v>
      </c>
      <c r="D8" s="8" t="s">
        <v>126</v>
      </c>
      <c r="E8" s="8">
        <f>Monitoramento!B21/1000</f>
        <v>0.04</v>
      </c>
      <c r="F8" s="54">
        <v>-20.363689000000001</v>
      </c>
      <c r="G8" s="54">
        <v>-40.438653000000002</v>
      </c>
      <c r="H8" s="55">
        <v>0.32</v>
      </c>
      <c r="I8" s="56">
        <f>Monitoramento!F16</f>
        <v>927.33333333333337</v>
      </c>
      <c r="J8" s="57">
        <f>Monitoramento!F13</f>
        <v>102.66666666666667</v>
      </c>
      <c r="K8" s="58">
        <v>8</v>
      </c>
      <c r="L8" s="59">
        <f>(7.17*((1.12*$B$3)+0.37)*$B$2)</f>
        <v>5.1365880000000006</v>
      </c>
      <c r="M8" s="59">
        <f>(4.67*((1.12*$B$3)+0.37)*$B$2)</f>
        <v>3.3455880000000002</v>
      </c>
      <c r="N8" s="60">
        <f>'FE-Combustão'!$J$17</f>
        <v>0.6</v>
      </c>
      <c r="O8" s="60">
        <f>'FE-Combustão'!$C$46</f>
        <v>0.15359999999999999</v>
      </c>
      <c r="P8" s="61">
        <f>Monitoramento!F8</f>
        <v>0.12</v>
      </c>
      <c r="Q8" s="61">
        <f>(7.17*((1.12*$B$3)+0.37)*$B$2*$E$8)*(1-55/100)</f>
        <v>9.245858400000001E-2</v>
      </c>
      <c r="R8" s="61">
        <f>(4.67*((1.12*$B$3)+0.37)*$B$2*$E$8)*(1-55/100)</f>
        <v>6.0220583999999994E-2</v>
      </c>
      <c r="S8" s="61">
        <f>Monitoramento!F12</f>
        <v>0.82</v>
      </c>
      <c r="T8" s="61">
        <f>Monitoramento!F10</f>
        <v>0.59333333333333338</v>
      </c>
      <c r="U8" s="61">
        <f>N8*'Emissão Chaminé'!$E$8</f>
        <v>2.4E-2</v>
      </c>
      <c r="V8" s="61">
        <f>O8*'Emissão Chaminé'!$E$8</f>
        <v>6.1439999999999993E-3</v>
      </c>
      <c r="Z8" s="24"/>
    </row>
    <row r="9" spans="1:26" ht="15" customHeight="1" x14ac:dyDescent="0.2">
      <c r="A9" s="107" t="s">
        <v>100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67">
        <f>SUM(P8)</f>
        <v>0.12</v>
      </c>
      <c r="Q9" s="67">
        <f t="shared" ref="Q9:V9" si="0">SUM(Q8)</f>
        <v>9.245858400000001E-2</v>
      </c>
      <c r="R9" s="67">
        <f t="shared" si="0"/>
        <v>6.0220583999999994E-2</v>
      </c>
      <c r="S9" s="67">
        <f t="shared" si="0"/>
        <v>0.82</v>
      </c>
      <c r="T9" s="67">
        <f t="shared" si="0"/>
        <v>0.59333333333333338</v>
      </c>
      <c r="U9" s="67">
        <f t="shared" si="0"/>
        <v>2.4E-2</v>
      </c>
      <c r="V9" s="67">
        <f t="shared" si="0"/>
        <v>6.1439999999999993E-3</v>
      </c>
      <c r="Z9" s="24"/>
    </row>
    <row r="10" spans="1:26" ht="15" customHeight="1" x14ac:dyDescent="0.2">
      <c r="P10" s="25"/>
      <c r="Q10" s="25"/>
      <c r="R10" s="26"/>
      <c r="S10" s="2"/>
      <c r="T10" s="26"/>
      <c r="U10" s="2"/>
      <c r="V10" s="2"/>
      <c r="Z10" s="24"/>
    </row>
    <row r="11" spans="1:26" ht="15" customHeight="1" x14ac:dyDescent="0.2">
      <c r="P11" s="27"/>
      <c r="Q11" s="28"/>
      <c r="R11" s="28"/>
      <c r="T11" s="29"/>
      <c r="Z11" s="24"/>
    </row>
    <row r="12" spans="1:26" ht="15" customHeight="1" x14ac:dyDescent="0.2">
      <c r="P12" s="30"/>
      <c r="R12" s="28"/>
      <c r="U12" s="28"/>
      <c r="Z12" s="24"/>
    </row>
    <row r="13" spans="1:26" ht="15" customHeight="1" x14ac:dyDescent="0.2">
      <c r="P13" s="24"/>
      <c r="Z13" s="24"/>
    </row>
    <row r="14" spans="1:26" ht="15" customHeight="1" x14ac:dyDescent="0.2">
      <c r="R14" s="24"/>
      <c r="Z14" s="24"/>
    </row>
    <row r="15" spans="1:26" ht="15" customHeight="1" x14ac:dyDescent="0.2">
      <c r="H15" s="31"/>
      <c r="Z15" s="24"/>
    </row>
    <row r="16" spans="1:26" ht="15" customHeight="1" x14ac:dyDescent="0.2">
      <c r="A16" s="2"/>
      <c r="B16" s="2"/>
      <c r="C16" s="2"/>
      <c r="P16" s="25"/>
      <c r="Z16" s="24"/>
    </row>
    <row r="17" spans="8:26" ht="15" customHeight="1" x14ac:dyDescent="0.2">
      <c r="R17" s="26"/>
      <c r="Z17" s="24"/>
    </row>
    <row r="18" spans="8:26" ht="15" customHeight="1" x14ac:dyDescent="0.2">
      <c r="Z18" s="24"/>
    </row>
    <row r="19" spans="8:26" ht="15" customHeight="1" x14ac:dyDescent="0.2">
      <c r="Z19" s="24"/>
    </row>
    <row r="20" spans="8:26" ht="15" customHeight="1" x14ac:dyDescent="0.2">
      <c r="Z20" s="24"/>
    </row>
    <row r="21" spans="8:26" ht="15" customHeight="1" x14ac:dyDescent="0.2">
      <c r="Z21" s="30"/>
    </row>
    <row r="22" spans="8:26" ht="15" customHeight="1" x14ac:dyDescent="0.2">
      <c r="H22" s="32"/>
      <c r="Z22" s="30"/>
    </row>
    <row r="23" spans="8:26" ht="15" customHeight="1" x14ac:dyDescent="0.2">
      <c r="H23" s="31"/>
      <c r="I23" s="31"/>
    </row>
  </sheetData>
  <sheetProtection algorithmName="SHA-512" hashValue="VeHaUjr7K2uSiLm+xYBNFdfGxk+yhOvHB7F30TwS/Hgb1nnTN+RGgKDzdasD0r13Qq+mnvjCQ+9L2q4GQJnImA==" saltValue="e669HJLztT6ms0SZS8BObA==" spinCount="100000" sheet="1" objects="1" scenarios="1"/>
  <mergeCells count="14">
    <mergeCell ref="A9:O9"/>
    <mergeCell ref="P6:V6"/>
    <mergeCell ref="J6:J7"/>
    <mergeCell ref="K6:K7"/>
    <mergeCell ref="A6:A7"/>
    <mergeCell ref="F6:F7"/>
    <mergeCell ref="G6:G7"/>
    <mergeCell ref="H6:H7"/>
    <mergeCell ref="I6:I7"/>
    <mergeCell ref="D6:D7"/>
    <mergeCell ref="E6:E7"/>
    <mergeCell ref="B6:B7"/>
    <mergeCell ref="C6:C7"/>
    <mergeCell ref="L6:O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FE-Combustão</vt:lpstr>
      <vt:lpstr>Monitoramento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2019-06-06T20:35:32Z</dcterms:modified>
</cp:coreProperties>
</file>