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mercial Isocil\"/>
    </mc:Choice>
  </mc:AlternateContent>
  <bookViews>
    <workbookView xWindow="0" yWindow="0" windowWidth="24000" windowHeight="9135" tabRatio="696" activeTab="3"/>
  </bookViews>
  <sheets>
    <sheet name="FE-Combustao" sheetId="2" r:id="rId1"/>
    <sheet name="Massa Específica" sheetId="9" r:id="rId2"/>
    <sheet name="Monitoramento" sheetId="3" r:id="rId3"/>
    <sheet name="Emissão Chaminé" sheetId="1" r:id="rId4"/>
  </sheets>
  <definedNames>
    <definedName name="FE_Equip">#REF!</definedName>
    <definedName name="Pot_Equip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7" i="1" l="1"/>
  <c r="O7" i="1"/>
  <c r="N7" i="1"/>
  <c r="L7" i="1"/>
  <c r="K7" i="1"/>
  <c r="J10" i="2" l="1"/>
  <c r="J11" i="2"/>
  <c r="J12" i="2"/>
  <c r="J13" i="2"/>
  <c r="J14" i="2"/>
  <c r="J15" i="2"/>
  <c r="J16" i="2"/>
  <c r="J17" i="2"/>
  <c r="J18" i="2"/>
  <c r="J19" i="2"/>
  <c r="J9" i="2"/>
  <c r="G10" i="2"/>
  <c r="G11" i="2"/>
  <c r="G12" i="2"/>
  <c r="G13" i="2"/>
  <c r="G14" i="2"/>
  <c r="G15" i="2"/>
  <c r="G16" i="2"/>
  <c r="G17" i="2"/>
  <c r="G18" i="2"/>
  <c r="G19" i="2"/>
  <c r="G9" i="2"/>
  <c r="D10" i="2"/>
  <c r="D11" i="2"/>
  <c r="D12" i="2"/>
  <c r="D13" i="2"/>
  <c r="D14" i="2"/>
  <c r="D15" i="2"/>
  <c r="D16" i="2"/>
  <c r="D17" i="2"/>
  <c r="D18" i="2"/>
  <c r="D19" i="2"/>
  <c r="G7" i="1" l="1"/>
  <c r="M7" i="1" l="1"/>
  <c r="J7" i="1"/>
  <c r="C7" i="1" l="1"/>
  <c r="B9" i="9"/>
  <c r="B21" i="2" l="1"/>
  <c r="B8" i="9"/>
  <c r="L5" i="2" l="1"/>
  <c r="D9" i="2"/>
  <c r="C5" i="2"/>
  <c r="L4" i="2"/>
  <c r="F4" i="2"/>
  <c r="I4" i="2"/>
  <c r="C4" i="2"/>
  <c r="I5" i="2"/>
  <c r="F5" i="2"/>
  <c r="P8" i="1"/>
  <c r="F18" i="3"/>
  <c r="F17" i="3"/>
  <c r="C24" i="3" s="1"/>
  <c r="F16" i="3"/>
  <c r="F15" i="3"/>
  <c r="C23" i="3" s="1"/>
  <c r="H7" i="1" s="1"/>
  <c r="F13" i="3"/>
  <c r="F12" i="3"/>
  <c r="C22" i="3" s="1"/>
  <c r="F11" i="3"/>
  <c r="F9" i="3"/>
  <c r="F8" i="3"/>
  <c r="C21" i="3" s="1"/>
  <c r="M8" i="1" s="1"/>
  <c r="F7" i="3"/>
  <c r="N8" i="1" l="1"/>
  <c r="O8" i="1"/>
  <c r="L8" i="1"/>
  <c r="J8" i="1"/>
  <c r="K8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A21" authorId="0" shapeId="0">
      <text>
        <r>
          <rPr>
            <sz val="9"/>
            <color indexed="81"/>
            <rFont val="Segoe UI"/>
            <family val="2"/>
          </rPr>
          <t xml:space="preserve">Biomass Energy Databook - Edition 4 (US Department of Energy, 2011). Appendix A
Disponível em: </t>
        </r>
        <r>
          <rPr>
            <sz val="9"/>
            <color indexed="81"/>
            <rFont val="Segoe UI"/>
            <family val="2"/>
          </rPr>
          <t>http://info.ornl.gov/sites/publications/Files/Pub33120.pdf</t>
        </r>
      </text>
    </comment>
    <comment ref="B21" authorId="0" shapeId="0">
      <text>
        <r>
          <rPr>
            <sz val="9"/>
            <color indexed="81"/>
            <rFont val="Segoe UI"/>
            <family val="2"/>
          </rPr>
          <t>Foi utilizado o dado médio de HHV do eucalipto, obtido a partir das faixas: 8.174 - 8.432 Btu/lb</t>
        </r>
      </text>
    </comment>
  </commentList>
</comments>
</file>

<file path=xl/comments2.xml><?xml version="1.0" encoding="utf-8"?>
<comments xmlns="http://schemas.openxmlformats.org/spreadsheetml/2006/main">
  <authors>
    <author>Alinie Rossi dos Santos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>Segunda a sexta: 
07:30 às 17:30</t>
        </r>
      </text>
    </comment>
    <comment ref="A2" authorId="0" shapeId="0">
      <text>
        <r>
          <rPr>
            <sz val="9"/>
            <color indexed="81"/>
            <rFont val="Segoe UI"/>
            <family val="2"/>
          </rPr>
          <t>Sábado: 
07:00 às 12:00</t>
        </r>
      </text>
    </comment>
    <comment ref="G7" authorId="0" shapeId="0">
      <text>
        <r>
          <rPr>
            <sz val="9"/>
            <color indexed="81"/>
            <rFont val="Segoe UI"/>
            <family val="2"/>
          </rPr>
          <t xml:space="preserve">Vazão nas condições da chaminé.
</t>
        </r>
      </text>
    </comment>
    <comment ref="J7" authorId="0" shapeId="0">
      <text>
        <r>
          <rPr>
            <sz val="9"/>
            <color indexed="81"/>
            <rFont val="Segoe UI"/>
            <family val="2"/>
          </rPr>
          <t>Média dos dados de monitoramento</t>
        </r>
      </text>
    </comment>
    <comment ref="M7" authorId="0" shapeId="0">
      <text>
        <r>
          <rPr>
            <sz val="9"/>
            <color indexed="81"/>
            <rFont val="Segoe UI"/>
            <family val="2"/>
          </rPr>
          <t xml:space="preserve">Média dos dados de monitoramento
</t>
        </r>
      </text>
    </comment>
  </commentList>
</comments>
</file>

<file path=xl/sharedStrings.xml><?xml version="1.0" encoding="utf-8"?>
<sst xmlns="http://schemas.openxmlformats.org/spreadsheetml/2006/main" count="183" uniqueCount="115">
  <si>
    <t>Fonte Emissora</t>
  </si>
  <si>
    <t>Taxa de Emissão [kg/h]</t>
  </si>
  <si>
    <t>PM</t>
  </si>
  <si>
    <t>Parâmetro</t>
  </si>
  <si>
    <t>Unidade</t>
  </si>
  <si>
    <t>Amostragem</t>
  </si>
  <si>
    <t>Média</t>
  </si>
  <si>
    <t>mg/Nm³</t>
  </si>
  <si>
    <t>ºC</t>
  </si>
  <si>
    <r>
      <t>PM</t>
    </r>
    <r>
      <rPr>
        <b/>
        <vertAlign val="subscript"/>
        <sz val="8"/>
        <color theme="0"/>
        <rFont val="Arial"/>
        <family val="2"/>
      </rPr>
      <t>10</t>
    </r>
  </si>
  <si>
    <r>
      <t>PM</t>
    </r>
    <r>
      <rPr>
        <b/>
        <vertAlign val="subscript"/>
        <sz val="8"/>
        <color theme="0"/>
        <rFont val="Arial"/>
        <family val="2"/>
      </rPr>
      <t>2,5</t>
    </r>
  </si>
  <si>
    <t xml:space="preserve">Temperatura </t>
  </si>
  <si>
    <t>CO</t>
  </si>
  <si>
    <r>
      <t>NO</t>
    </r>
    <r>
      <rPr>
        <b/>
        <vertAlign val="subscript"/>
        <sz val="8"/>
        <color theme="0"/>
        <rFont val="Arial"/>
        <family val="2"/>
      </rPr>
      <t>X</t>
    </r>
  </si>
  <si>
    <r>
      <t>SO</t>
    </r>
    <r>
      <rPr>
        <b/>
        <vertAlign val="subscript"/>
        <sz val="8"/>
        <color theme="0"/>
        <rFont val="Arial"/>
        <family val="2"/>
      </rPr>
      <t>2</t>
    </r>
  </si>
  <si>
    <t>A</t>
  </si>
  <si>
    <t>D</t>
  </si>
  <si>
    <t>C</t>
  </si>
  <si>
    <t>Tipo de Combustível</t>
  </si>
  <si>
    <t>Equação Geral:</t>
  </si>
  <si>
    <t>Onde:
E - emissão
EF - fator de emissão
ER - eficiência de redução de emissão</t>
  </si>
  <si>
    <t xml:space="preserve">Chaminé Caldeira </t>
  </si>
  <si>
    <t>Monitoramento de Emissões Atmosféricas - Maio/2015</t>
  </si>
  <si>
    <t>Chaminé da Caldeira</t>
  </si>
  <si>
    <t xml:space="preserve">Parâmetros </t>
  </si>
  <si>
    <t>Material Particulado</t>
  </si>
  <si>
    <t>Concentração nas Condições da Chaminé</t>
  </si>
  <si>
    <t>mg/m³</t>
  </si>
  <si>
    <t>Concentração - 8% de Oxigênio</t>
  </si>
  <si>
    <t>Taxa de Emissão</t>
  </si>
  <si>
    <t>kg/h</t>
  </si>
  <si>
    <t xml:space="preserve">Óxidos de Nitrogênio </t>
  </si>
  <si>
    <t>Dados de Medição</t>
  </si>
  <si>
    <t>Velocidade do Gás</t>
  </si>
  <si>
    <t>m/s</t>
  </si>
  <si>
    <t xml:space="preserve">Vazão Normal Base Seca </t>
  </si>
  <si>
    <t>Nm³/h</t>
  </si>
  <si>
    <t>Vazão dos Gases nas Condições da Chaminé</t>
  </si>
  <si>
    <t>m³/h</t>
  </si>
  <si>
    <t>MP</t>
  </si>
  <si>
    <t>Vazão Normal Base Seca</t>
  </si>
  <si>
    <t xml:space="preserve">Funcionamento - Segunda a sexta (h): </t>
  </si>
  <si>
    <t xml:space="preserve">Funcionamento - Sábado (h): </t>
  </si>
  <si>
    <t>Tipo Madeira</t>
  </si>
  <si>
    <t>Densidade (g/cm³)</t>
  </si>
  <si>
    <t>Referência</t>
  </si>
  <si>
    <t>Eucalyptus 
spp</t>
  </si>
  <si>
    <r>
      <t xml:space="preserve">GATTO et </t>
    </r>
    <r>
      <rPr>
        <i/>
        <sz val="8"/>
        <color theme="1"/>
        <rFont val="Arial"/>
        <family val="2"/>
      </rPr>
      <t>al.</t>
    </r>
    <r>
      <rPr>
        <sz val="8"/>
        <color theme="1"/>
        <rFont val="Arial"/>
        <family val="2"/>
      </rPr>
      <t xml:space="preserve"> (2000)</t>
    </r>
  </si>
  <si>
    <t>Eucalyptus grandis - Eucalyptus urophylla</t>
  </si>
  <si>
    <t>0,447-0,552</t>
  </si>
  <si>
    <r>
      <t>QUEIROZ et</t>
    </r>
    <r>
      <rPr>
        <i/>
        <sz val="8"/>
        <color theme="1"/>
        <rFont val="Arial"/>
        <family val="2"/>
      </rPr>
      <t xml:space="preserve"> al.</t>
    </r>
    <r>
      <rPr>
        <sz val="8"/>
        <color theme="1"/>
        <rFont val="Arial"/>
        <family val="2"/>
      </rPr>
      <t xml:space="preserve"> (2004)</t>
    </r>
  </si>
  <si>
    <t>Eucalyptus pellita</t>
  </si>
  <si>
    <r>
      <t xml:space="preserve">OLIVEIRA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(2010)</t>
    </r>
  </si>
  <si>
    <t>Eucalyptus grandis</t>
  </si>
  <si>
    <t>0,508-0,597</t>
  </si>
  <si>
    <r>
      <t xml:space="preserve">TRUGILHO et </t>
    </r>
    <r>
      <rPr>
        <i/>
        <sz val="8"/>
        <color theme="1"/>
        <rFont val="Arial"/>
        <family val="2"/>
      </rPr>
      <t xml:space="preserve">al. </t>
    </r>
    <r>
      <rPr>
        <sz val="8"/>
        <color theme="1"/>
        <rFont val="Arial"/>
        <family val="2"/>
      </rPr>
      <t>(2001)</t>
    </r>
  </si>
  <si>
    <t>Eucalyptus saligna</t>
  </si>
  <si>
    <t>0,514-0,603</t>
  </si>
  <si>
    <t>0,46-0,72</t>
  </si>
  <si>
    <t>SILVA (1998)</t>
  </si>
  <si>
    <t>HHV - Eucalipto (MMBTU/lb)</t>
  </si>
  <si>
    <t>Para conversão de lb/MMBtu para lb/ton, o fator deve ser multiplicado por (HHV*2000), onde HHV é dado em MMbtu/lb.</t>
  </si>
  <si>
    <t>Dry wood-fired boilers</t>
  </si>
  <si>
    <t>Bar/bark and wet wood/wet wood-fired boiler</t>
  </si>
  <si>
    <t>Emission Factor Rating</t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</si>
  <si>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</si>
  <si>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r>
      <t>COV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</si>
  <si>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(lb/ton)</t>
    </r>
  </si>
  <si>
    <r>
      <t>CO</t>
    </r>
    <r>
      <rPr>
        <vertAlign val="subscript"/>
        <sz val="8"/>
        <color theme="1"/>
        <rFont val="Arial"/>
        <family val="2"/>
      </rPr>
      <t xml:space="preserve"> </t>
    </r>
    <r>
      <rPr>
        <sz val="8"/>
        <color theme="1"/>
        <rFont val="Arial"/>
        <family val="2"/>
      </rPr>
      <t>- Emission Factor (lb/MMbtu)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</si>
  <si>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(lb/ton)</t>
    </r>
  </si>
  <si>
    <r>
      <t>SO</t>
    </r>
    <r>
      <rPr>
        <vertAlign val="subscript"/>
        <sz val="8"/>
        <color theme="1"/>
        <rFont val="Arial"/>
        <family val="2"/>
      </rPr>
      <t xml:space="preserve">2 </t>
    </r>
    <r>
      <rPr>
        <sz val="8"/>
        <color theme="1"/>
        <rFont val="Arial"/>
        <family val="2"/>
      </rPr>
      <t>- Emission Factor (lb/MMbtu)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</si>
  <si>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(lb/ton)</t>
    </r>
  </si>
  <si>
    <r>
      <t>NO</t>
    </r>
    <r>
      <rPr>
        <vertAlign val="subscript"/>
        <sz val="8"/>
        <color theme="1"/>
        <rFont val="Arial"/>
        <family val="2"/>
      </rPr>
      <t xml:space="preserve">X </t>
    </r>
    <r>
      <rPr>
        <sz val="8"/>
        <color theme="1"/>
        <rFont val="Arial"/>
        <family val="2"/>
      </rPr>
      <t>- Emission Factor (lb/MMbtu)</t>
    </r>
  </si>
  <si>
    <t>Source Category</t>
  </si>
  <si>
    <r>
      <t>Table 1.6-2 - EMISSION FACTORS FOR NO</t>
    </r>
    <r>
      <rPr>
        <vertAlign val="subscript"/>
        <sz val="8"/>
        <color theme="1"/>
        <rFont val="Arial"/>
        <family val="2"/>
      </rPr>
      <t>x</t>
    </r>
    <r>
      <rPr>
        <sz val="8"/>
        <color theme="1"/>
        <rFont val="Arial"/>
        <family val="2"/>
      </rPr>
      <t xml:space="preserve"> , SO</t>
    </r>
    <r>
      <rPr>
        <vertAlign val="sub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, AND CO FROM WOOD RESIDUE COMBUSTION</t>
    </r>
  </si>
  <si>
    <t>Fonte: Informações enviadas pelo empreendimento através do Ofício IEMA N° 463/2016</t>
  </si>
  <si>
    <t>Lenha/Eucalipto</t>
  </si>
  <si>
    <t xml:space="preserve">Consumo combustível </t>
  </si>
  <si>
    <t>Média (g/cm³)</t>
  </si>
  <si>
    <t>Média (kg/m³)</t>
  </si>
  <si>
    <t>Consumo Combustível [t/h]</t>
  </si>
  <si>
    <t>NOx</t>
  </si>
  <si>
    <t>Table 1.6-1 - EMISSION FACTORS FOR PM FROM WOOD RESIDUE COMBUSTION</t>
  </si>
  <si>
    <t>Fuel</t>
  </si>
  <si>
    <t>PM Control Device</t>
  </si>
  <si>
    <t>Filterable PM (lb/MMbtu)</t>
  </si>
  <si>
    <t>Filterable PM (lb/ton)</t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</si>
  <si>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</si>
  <si>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10 </t>
    </r>
    <r>
      <rPr>
        <sz val="8"/>
        <color theme="1"/>
        <rFont val="Arial"/>
        <family val="2"/>
      </rPr>
      <t>(lb/ton)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</si>
  <si>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(lb/MMbtu)</t>
    </r>
  </si>
  <si>
    <r>
      <t>Filterable PM</t>
    </r>
    <r>
      <rPr>
        <vertAlign val="subscript"/>
        <sz val="8"/>
        <color theme="1"/>
        <rFont val="Arial"/>
        <family val="2"/>
      </rPr>
      <t xml:space="preserve">2.5 </t>
    </r>
    <r>
      <rPr>
        <sz val="8"/>
        <color theme="1"/>
        <rFont val="Arial"/>
        <family val="2"/>
      </rPr>
      <t>(lb/ton)</t>
    </r>
  </si>
  <si>
    <t>Bark/Bark and Wet Wood</t>
  </si>
  <si>
    <t>No Control</t>
  </si>
  <si>
    <t>Dry Wood</t>
  </si>
  <si>
    <t>Wet Wood</t>
  </si>
  <si>
    <t>Bark</t>
  </si>
  <si>
    <t>Mechanical Collector</t>
  </si>
  <si>
    <t>Bark and Wet Wood</t>
  </si>
  <si>
    <t>All Fuels</t>
  </si>
  <si>
    <t>Electrolyzed Gravel Bed</t>
  </si>
  <si>
    <t>Wet Scrubber</t>
  </si>
  <si>
    <t>Fabric Filter</t>
  </si>
  <si>
    <t>-</t>
  </si>
  <si>
    <t>Eletrostatic Precipitator</t>
  </si>
  <si>
    <t>B</t>
  </si>
  <si>
    <t>Fonte: AP-42 (USEPA, 2003) - https://www3.epa.gov/ttn/chief/ap42/ch01/final/c01s06.pdf</t>
  </si>
  <si>
    <t>Fonte: Informações enviadas pelo empreendimento através do Ofício IEMA N° 463/2016 - DP/IEMA</t>
  </si>
  <si>
    <t>Latitude [º]</t>
  </si>
  <si>
    <t>Longitude [º]</t>
  </si>
  <si>
    <t>VOC</t>
  </si>
  <si>
    <t>Diâmetro [m]</t>
  </si>
  <si>
    <t>Vazão [m³/h]</t>
  </si>
  <si>
    <t>Temperatura [ºC]</t>
  </si>
  <si>
    <t>Altura [m]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</si>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</sst>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"/>
    <numFmt numFmtId="165" formatCode="0.000"/>
    <numFmt numFmtId="166" formatCode="#,##0.0"/>
    <numFmt numFmtId="167" formatCode="[&gt;=0.005]\ #,##0.00;[&lt;0.005]&quot;&lt;0,01&quot;"/>
    <numFmt numFmtId="168" formatCode="#,##0.000"/>
    <numFmt numFmtId="169" formatCode="0.000000"/>
    <numFmt numFmtId="170" formatCode="0.000000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9"/>
      <color indexed="81"/>
      <name val="Segoe UI"/>
      <family val="2"/>
    </font>
    <font>
      <b/>
      <sz val="8"/>
      <color theme="0"/>
      <name val="Arial"/>
      <family val="2"/>
    </font>
    <font>
      <b/>
      <vertAlign val="subscript"/>
      <sz val="8"/>
      <color theme="0"/>
      <name val="Arial"/>
      <family val="2"/>
    </font>
    <font>
      <b/>
      <sz val="8"/>
      <color rgb="FF000000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i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6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vertical="center"/>
    </xf>
    <xf numFmtId="3" fontId="1" fillId="0" borderId="1" xfId="0" applyNumberFormat="1" applyFont="1" applyBorder="1" applyAlignment="1">
      <alignment horizontal="center" vertical="center"/>
    </xf>
    <xf numFmtId="0" fontId="8" fillId="0" borderId="0" xfId="0" applyFont="1"/>
    <xf numFmtId="2" fontId="1" fillId="0" borderId="0" xfId="0" applyNumberFormat="1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0" fontId="9" fillId="0" borderId="0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166" fontId="1" fillId="0" borderId="5" xfId="0" applyNumberFormat="1" applyFont="1" applyBorder="1" applyAlignment="1">
      <alignment horizontal="center"/>
    </xf>
    <xf numFmtId="4" fontId="1" fillId="0" borderId="5" xfId="0" applyNumberFormat="1" applyFont="1" applyBorder="1" applyAlignment="1">
      <alignment horizontal="center"/>
    </xf>
    <xf numFmtId="3" fontId="1" fillId="0" borderId="5" xfId="1" applyNumberFormat="1" applyFont="1" applyBorder="1" applyAlignment="1">
      <alignment horizontal="center"/>
    </xf>
    <xf numFmtId="166" fontId="1" fillId="0" borderId="5" xfId="1" applyNumberFormat="1" applyFont="1" applyBorder="1" applyAlignment="1">
      <alignment horizontal="center"/>
    </xf>
    <xf numFmtId="17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3" fillId="0" borderId="0" xfId="0" applyFont="1" applyAlignment="1">
      <alignment vertical="center"/>
    </xf>
    <xf numFmtId="165" fontId="3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3" fontId="10" fillId="0" borderId="0" xfId="0" applyNumberFormat="1" applyFont="1" applyAlignment="1">
      <alignment vertical="center"/>
    </xf>
    <xf numFmtId="0" fontId="10" fillId="0" borderId="0" xfId="0" applyFont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167" fontId="1" fillId="0" borderId="0" xfId="0" applyNumberFormat="1" applyFont="1" applyFill="1" applyAlignment="1">
      <alignment horizontal="center" vertical="center"/>
    </xf>
    <xf numFmtId="168" fontId="1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70" fontId="1" fillId="0" borderId="0" xfId="0" applyNumberFormat="1" applyFont="1"/>
    <xf numFmtId="169" fontId="1" fillId="0" borderId="0" xfId="0" applyNumberFormat="1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" fillId="4" borderId="8" xfId="0" applyFont="1" applyFill="1" applyBorder="1" applyAlignment="1">
      <alignment vertical="center"/>
    </xf>
    <xf numFmtId="0" fontId="1" fillId="4" borderId="9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10" xfId="0" applyFont="1" applyFill="1" applyBorder="1" applyAlignment="1">
      <alignment vertical="center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0" xfId="0" applyBorder="1"/>
    <xf numFmtId="0" fontId="3" fillId="3" borderId="1" xfId="0" applyFont="1" applyFill="1" applyBorder="1" applyAlignment="1">
      <alignment horizontal="center" vertical="center"/>
    </xf>
    <xf numFmtId="17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/>
    </xf>
    <xf numFmtId="166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6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7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" fillId="3" borderId="0" xfId="0" applyFont="1" applyFill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190500</xdr:colOff>
      <xdr:row>23</xdr:row>
      <xdr:rowOff>138112</xdr:rowOff>
    </xdr:from>
    <xdr:ext cx="1609725" cy="316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657475" y="249412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 (1−</m:t>
                    </m:r>
                    <m:f>
                      <m:fPr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𝐸𝑅</m:t>
                        </m:r>
                      </m:num>
                      <m:den>
                        <m:r>
                          <a:rPr lang="pt-BR" sz="1100" b="0" i="1">
                            <a:latin typeface="Cambria Math" panose="02040503050406030204" pitchFamily="18" charset="0"/>
                          </a:rPr>
                          <m:t>100</m:t>
                        </m:r>
                      </m:den>
                    </m:f>
                    <m:r>
                      <a:rPr lang="pt-B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657475" y="24941212"/>
              <a:ext cx="1609725" cy="316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𝐸=𝐴 𝑥 𝐸𝐹 𝑥 (1−𝐸𝑅/100)</a:t>
              </a:r>
              <a:endParaRPr lang="pt-B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3"/>
  <sheetViews>
    <sheetView workbookViewId="0">
      <selection activeCell="E20" sqref="E20"/>
    </sheetView>
  </sheetViews>
  <sheetFormatPr defaultRowHeight="15" customHeight="1" x14ac:dyDescent="0.2"/>
  <cols>
    <col min="1" max="1" width="37.140625" style="1" customWidth="1"/>
    <col min="2" max="2" width="17.5703125" style="1" customWidth="1"/>
    <col min="3" max="3" width="15.85546875" style="1" customWidth="1"/>
    <col min="4" max="4" width="15.140625" style="1" customWidth="1"/>
    <col min="5" max="5" width="11.85546875" style="1" bestFit="1" customWidth="1"/>
    <col min="6" max="6" width="11.85546875" style="1" customWidth="1"/>
    <col min="7" max="7" width="13.140625" style="1" customWidth="1"/>
    <col min="8" max="8" width="9.140625" style="1"/>
    <col min="9" max="9" width="12.28515625" style="1" customWidth="1"/>
    <col min="10" max="12" width="13.140625" style="1" customWidth="1"/>
    <col min="13" max="16384" width="9.140625" style="1"/>
  </cols>
  <sheetData>
    <row r="1" spans="1:13" ht="15" customHeight="1" x14ac:dyDescent="0.2">
      <c r="A1" s="2" t="s">
        <v>105</v>
      </c>
      <c r="B1" s="2"/>
      <c r="C1" s="2"/>
      <c r="D1" s="18"/>
      <c r="E1" s="18"/>
      <c r="F1" s="18"/>
      <c r="G1" s="18"/>
      <c r="H1" s="2"/>
      <c r="I1" s="2"/>
      <c r="J1" s="2"/>
      <c r="K1" s="2"/>
      <c r="L1" s="2"/>
      <c r="M1" s="2"/>
    </row>
    <row r="2" spans="1:13" ht="15" customHeight="1" x14ac:dyDescent="0.2">
      <c r="A2" s="71" t="s">
        <v>74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ht="45" x14ac:dyDescent="0.2">
      <c r="A3" s="20" t="s">
        <v>73</v>
      </c>
      <c r="B3" s="20" t="s">
        <v>72</v>
      </c>
      <c r="C3" s="20" t="s">
        <v>71</v>
      </c>
      <c r="D3" s="20" t="s">
        <v>64</v>
      </c>
      <c r="E3" s="20" t="s">
        <v>70</v>
      </c>
      <c r="F3" s="20" t="s">
        <v>69</v>
      </c>
      <c r="G3" s="20" t="s">
        <v>64</v>
      </c>
      <c r="H3" s="20" t="s">
        <v>68</v>
      </c>
      <c r="I3" s="20" t="s">
        <v>67</v>
      </c>
      <c r="J3" s="20" t="s">
        <v>64</v>
      </c>
      <c r="K3" s="20" t="s">
        <v>66</v>
      </c>
      <c r="L3" s="20" t="s">
        <v>65</v>
      </c>
      <c r="M3" s="20" t="s">
        <v>64</v>
      </c>
    </row>
    <row r="4" spans="1:13" ht="15" customHeight="1" x14ac:dyDescent="0.2">
      <c r="A4" s="6" t="s">
        <v>63</v>
      </c>
      <c r="B4" s="15">
        <v>0.22</v>
      </c>
      <c r="C4" s="15">
        <f>B4*$B$21*2000</f>
        <v>3.6533199999999999</v>
      </c>
      <c r="D4" s="15" t="s">
        <v>15</v>
      </c>
      <c r="E4" s="33">
        <v>2.5000000000000001E-2</v>
      </c>
      <c r="F4" s="15">
        <f>E4*$B$21*2000</f>
        <v>0.41514999999999996</v>
      </c>
      <c r="G4" s="15" t="s">
        <v>15</v>
      </c>
      <c r="H4" s="15">
        <v>0.6</v>
      </c>
      <c r="I4" s="15">
        <f>H4*$B$21*2000</f>
        <v>9.9635999999999996</v>
      </c>
      <c r="J4" s="15" t="s">
        <v>15</v>
      </c>
      <c r="K4" s="4">
        <v>1.7000000000000001E-2</v>
      </c>
      <c r="L4" s="15">
        <f>K4*$B$21*2000</f>
        <v>0.282302</v>
      </c>
      <c r="M4" s="4" t="s">
        <v>16</v>
      </c>
    </row>
    <row r="5" spans="1:13" ht="15" customHeight="1" x14ac:dyDescent="0.2">
      <c r="A5" s="6" t="s">
        <v>62</v>
      </c>
      <c r="B5" s="15">
        <v>0.49</v>
      </c>
      <c r="C5" s="15">
        <f>B5*$B$21*2000</f>
        <v>8.1369399999999992</v>
      </c>
      <c r="D5" s="15" t="s">
        <v>17</v>
      </c>
      <c r="E5" s="32">
        <v>2.5000000000000001E-2</v>
      </c>
      <c r="F5" s="16">
        <f>E5*$B$21*2000</f>
        <v>0.41514999999999996</v>
      </c>
      <c r="G5" s="16" t="s">
        <v>15</v>
      </c>
      <c r="H5" s="16">
        <v>0.6</v>
      </c>
      <c r="I5" s="16">
        <f>H5*$B$21*2000</f>
        <v>9.9635999999999996</v>
      </c>
      <c r="J5" s="16" t="s">
        <v>15</v>
      </c>
      <c r="K5" s="12">
        <v>1.7000000000000001E-2</v>
      </c>
      <c r="L5" s="16">
        <f>K5*$B$21*2000</f>
        <v>0.282302</v>
      </c>
      <c r="M5" s="12" t="s">
        <v>16</v>
      </c>
    </row>
    <row r="6" spans="1:13" ht="1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" customHeight="1" x14ac:dyDescent="0.2">
      <c r="A7" s="71" t="s">
        <v>82</v>
      </c>
      <c r="B7" s="71"/>
      <c r="C7" s="71"/>
      <c r="D7" s="71"/>
      <c r="E7" s="71"/>
      <c r="F7" s="71"/>
      <c r="G7" s="71"/>
      <c r="H7" s="71"/>
      <c r="I7" s="71"/>
      <c r="J7" s="71"/>
      <c r="K7" s="71"/>
      <c r="L7" s="2"/>
      <c r="M7" s="2"/>
    </row>
    <row r="8" spans="1:13" ht="21" customHeight="1" x14ac:dyDescent="0.2">
      <c r="A8" s="46" t="s">
        <v>83</v>
      </c>
      <c r="B8" s="46" t="s">
        <v>84</v>
      </c>
      <c r="C8" s="20" t="s">
        <v>85</v>
      </c>
      <c r="D8" s="20" t="s">
        <v>86</v>
      </c>
      <c r="E8" s="20" t="s">
        <v>64</v>
      </c>
      <c r="F8" s="20" t="s">
        <v>87</v>
      </c>
      <c r="G8" s="20" t="s">
        <v>88</v>
      </c>
      <c r="H8" s="20" t="s">
        <v>64</v>
      </c>
      <c r="I8" s="20" t="s">
        <v>89</v>
      </c>
      <c r="J8" s="20" t="s">
        <v>90</v>
      </c>
      <c r="K8" s="20" t="s">
        <v>64</v>
      </c>
      <c r="L8" s="2"/>
      <c r="M8" s="2"/>
    </row>
    <row r="9" spans="1:13" ht="15" customHeight="1" x14ac:dyDescent="0.2">
      <c r="A9" s="6" t="s">
        <v>91</v>
      </c>
      <c r="B9" s="6" t="s">
        <v>92</v>
      </c>
      <c r="C9" s="15">
        <v>0.56000000000000005</v>
      </c>
      <c r="D9" s="15">
        <f>C9*$B$21*2000</f>
        <v>9.2993600000000018</v>
      </c>
      <c r="E9" s="4" t="s">
        <v>17</v>
      </c>
      <c r="F9" s="15">
        <v>0.5</v>
      </c>
      <c r="G9" s="15">
        <f>F9*$B$21*2000</f>
        <v>8.302999999999999</v>
      </c>
      <c r="H9" s="4" t="s">
        <v>16</v>
      </c>
      <c r="I9" s="15">
        <v>0.43</v>
      </c>
      <c r="J9" s="15">
        <f>I9*$B$21*2000</f>
        <v>7.1405799999999999</v>
      </c>
      <c r="K9" s="4" t="s">
        <v>16</v>
      </c>
      <c r="L9" s="2"/>
      <c r="M9" s="2"/>
    </row>
    <row r="10" spans="1:13" ht="15" customHeight="1" x14ac:dyDescent="0.2">
      <c r="A10" s="43" t="s">
        <v>93</v>
      </c>
      <c r="B10" s="43" t="s">
        <v>92</v>
      </c>
      <c r="C10" s="15">
        <v>0.4</v>
      </c>
      <c r="D10" s="15">
        <f t="shared" ref="D10:D19" si="0">C10*$B$21*2000</f>
        <v>6.6423999999999994</v>
      </c>
      <c r="E10" s="4" t="s">
        <v>15</v>
      </c>
      <c r="F10" s="16">
        <v>0.36</v>
      </c>
      <c r="G10" s="16">
        <f t="shared" ref="G10:G19" si="1">F10*$B$21*2000</f>
        <v>5.9781599999999999</v>
      </c>
      <c r="H10" s="12" t="s">
        <v>16</v>
      </c>
      <c r="I10" s="16">
        <v>0.31</v>
      </c>
      <c r="J10" s="16">
        <f t="shared" ref="J10:J19" si="2">I10*$B$21*2000</f>
        <v>5.1478599999999997</v>
      </c>
      <c r="K10" s="12" t="s">
        <v>16</v>
      </c>
      <c r="L10" s="2"/>
      <c r="M10" s="2"/>
    </row>
    <row r="11" spans="1:13" ht="15" customHeight="1" x14ac:dyDescent="0.2">
      <c r="A11" s="6" t="s">
        <v>94</v>
      </c>
      <c r="B11" s="6" t="s">
        <v>92</v>
      </c>
      <c r="C11" s="15">
        <v>0.33</v>
      </c>
      <c r="D11" s="15">
        <f t="shared" si="0"/>
        <v>5.4799799999999994</v>
      </c>
      <c r="E11" s="4" t="s">
        <v>15</v>
      </c>
      <c r="F11" s="15">
        <v>0.28999999999999998</v>
      </c>
      <c r="G11" s="15">
        <f t="shared" si="1"/>
        <v>4.8157399999999999</v>
      </c>
      <c r="H11" s="4" t="s">
        <v>16</v>
      </c>
      <c r="I11" s="15">
        <v>0.25</v>
      </c>
      <c r="J11" s="15">
        <f t="shared" si="2"/>
        <v>4.1514999999999995</v>
      </c>
      <c r="K11" s="4" t="s">
        <v>16</v>
      </c>
      <c r="L11" s="2"/>
      <c r="M11" s="2"/>
    </row>
    <row r="12" spans="1:13" ht="15" customHeight="1" x14ac:dyDescent="0.2">
      <c r="A12" s="6" t="s">
        <v>95</v>
      </c>
      <c r="B12" s="6" t="s">
        <v>96</v>
      </c>
      <c r="C12" s="15">
        <v>0.54</v>
      </c>
      <c r="D12" s="15">
        <f t="shared" si="0"/>
        <v>8.9672400000000003</v>
      </c>
      <c r="E12" s="4" t="s">
        <v>16</v>
      </c>
      <c r="F12" s="15">
        <v>0.49</v>
      </c>
      <c r="G12" s="15">
        <f t="shared" si="1"/>
        <v>8.1369399999999992</v>
      </c>
      <c r="H12" s="4" t="s">
        <v>16</v>
      </c>
      <c r="I12" s="15">
        <v>0.28999999999999998</v>
      </c>
      <c r="J12" s="15">
        <f t="shared" si="2"/>
        <v>4.8157399999999999</v>
      </c>
      <c r="K12" s="4" t="s">
        <v>16</v>
      </c>
      <c r="L12" s="2"/>
      <c r="M12" s="2"/>
    </row>
    <row r="13" spans="1:13" ht="15" customHeight="1" x14ac:dyDescent="0.2">
      <c r="A13" s="6" t="s">
        <v>97</v>
      </c>
      <c r="B13" s="6" t="s">
        <v>96</v>
      </c>
      <c r="C13" s="15">
        <v>0.35</v>
      </c>
      <c r="D13" s="15">
        <f t="shared" si="0"/>
        <v>5.8121</v>
      </c>
      <c r="E13" s="4" t="s">
        <v>17</v>
      </c>
      <c r="F13" s="15">
        <v>0.32</v>
      </c>
      <c r="G13" s="15">
        <f t="shared" si="1"/>
        <v>5.3139199999999995</v>
      </c>
      <c r="H13" s="4" t="s">
        <v>16</v>
      </c>
      <c r="I13" s="15">
        <v>0.19</v>
      </c>
      <c r="J13" s="15">
        <f t="shared" si="2"/>
        <v>3.1551399999999998</v>
      </c>
      <c r="K13" s="4" t="s">
        <v>16</v>
      </c>
      <c r="L13" s="2"/>
      <c r="M13" s="2"/>
    </row>
    <row r="14" spans="1:13" ht="15" customHeight="1" x14ac:dyDescent="0.2">
      <c r="A14" s="6" t="s">
        <v>93</v>
      </c>
      <c r="B14" s="6" t="s">
        <v>96</v>
      </c>
      <c r="C14" s="15">
        <v>0.3</v>
      </c>
      <c r="D14" s="15">
        <f t="shared" si="0"/>
        <v>4.9817999999999998</v>
      </c>
      <c r="E14" s="4" t="s">
        <v>15</v>
      </c>
      <c r="F14" s="15">
        <v>0.27</v>
      </c>
      <c r="G14" s="15">
        <f t="shared" si="1"/>
        <v>4.4836200000000002</v>
      </c>
      <c r="H14" s="4" t="s">
        <v>16</v>
      </c>
      <c r="I14" s="15">
        <v>0.16</v>
      </c>
      <c r="J14" s="15">
        <f t="shared" si="2"/>
        <v>2.6569599999999998</v>
      </c>
      <c r="K14" s="4" t="s">
        <v>16</v>
      </c>
      <c r="L14" s="2"/>
      <c r="M14" s="2"/>
    </row>
    <row r="15" spans="1:13" ht="15" customHeight="1" x14ac:dyDescent="0.2">
      <c r="A15" s="6" t="s">
        <v>94</v>
      </c>
      <c r="B15" s="6" t="s">
        <v>96</v>
      </c>
      <c r="C15" s="15">
        <v>0.22</v>
      </c>
      <c r="D15" s="15">
        <f t="shared" si="0"/>
        <v>3.6533199999999999</v>
      </c>
      <c r="E15" s="4" t="s">
        <v>15</v>
      </c>
      <c r="F15" s="15">
        <v>0.2</v>
      </c>
      <c r="G15" s="15">
        <f t="shared" si="1"/>
        <v>3.3211999999999997</v>
      </c>
      <c r="H15" s="4" t="s">
        <v>16</v>
      </c>
      <c r="I15" s="15">
        <v>0.12</v>
      </c>
      <c r="J15" s="15">
        <f t="shared" si="2"/>
        <v>1.9927199999999998</v>
      </c>
      <c r="K15" s="4" t="s">
        <v>16</v>
      </c>
      <c r="L15" s="2"/>
      <c r="M15" s="2"/>
    </row>
    <row r="16" spans="1:13" ht="15" customHeight="1" x14ac:dyDescent="0.2">
      <c r="A16" s="6" t="s">
        <v>98</v>
      </c>
      <c r="B16" s="6" t="s">
        <v>99</v>
      </c>
      <c r="C16" s="15">
        <v>0.1</v>
      </c>
      <c r="D16" s="15">
        <f t="shared" si="0"/>
        <v>1.6605999999999999</v>
      </c>
      <c r="E16" s="4" t="s">
        <v>16</v>
      </c>
      <c r="F16" s="33">
        <v>7.3999999999999996E-2</v>
      </c>
      <c r="G16" s="15">
        <f t="shared" si="1"/>
        <v>1.228844</v>
      </c>
      <c r="H16" s="4" t="s">
        <v>16</v>
      </c>
      <c r="I16" s="33">
        <v>6.5000000000000002E-2</v>
      </c>
      <c r="J16" s="15">
        <f t="shared" si="2"/>
        <v>1.0793899999999998</v>
      </c>
      <c r="K16" s="4" t="s">
        <v>16</v>
      </c>
      <c r="L16" s="2"/>
      <c r="M16" s="2"/>
    </row>
    <row r="17" spans="1:13" ht="15" customHeight="1" x14ac:dyDescent="0.2">
      <c r="A17" s="6" t="s">
        <v>98</v>
      </c>
      <c r="B17" s="6" t="s">
        <v>100</v>
      </c>
      <c r="C17" s="33">
        <v>6.6000000000000003E-2</v>
      </c>
      <c r="D17" s="15">
        <f t="shared" si="0"/>
        <v>1.095996</v>
      </c>
      <c r="E17" s="4" t="s">
        <v>15</v>
      </c>
      <c r="F17" s="33">
        <v>6.5000000000000002E-2</v>
      </c>
      <c r="G17" s="15">
        <f t="shared" si="1"/>
        <v>1.0793899999999998</v>
      </c>
      <c r="H17" s="4" t="s">
        <v>16</v>
      </c>
      <c r="I17" s="33">
        <v>6.5000000000000002E-2</v>
      </c>
      <c r="J17" s="15">
        <f t="shared" si="2"/>
        <v>1.0793899999999998</v>
      </c>
      <c r="K17" s="4" t="s">
        <v>16</v>
      </c>
      <c r="L17" s="2"/>
      <c r="M17" s="2"/>
    </row>
    <row r="18" spans="1:13" ht="15" customHeight="1" x14ac:dyDescent="0.2">
      <c r="A18" s="6" t="s">
        <v>98</v>
      </c>
      <c r="B18" s="6" t="s">
        <v>101</v>
      </c>
      <c r="C18" s="15">
        <v>0.1</v>
      </c>
      <c r="D18" s="15">
        <f t="shared" si="0"/>
        <v>1.6605999999999999</v>
      </c>
      <c r="E18" s="4" t="s">
        <v>17</v>
      </c>
      <c r="F18" s="33">
        <v>7.3999999999999996E-2</v>
      </c>
      <c r="G18" s="15">
        <f t="shared" si="1"/>
        <v>1.228844</v>
      </c>
      <c r="H18" s="4" t="s">
        <v>16</v>
      </c>
      <c r="I18" s="4">
        <v>6.5000000000000002E-2</v>
      </c>
      <c r="J18" s="15">
        <f t="shared" si="2"/>
        <v>1.0793899999999998</v>
      </c>
      <c r="K18" s="4" t="s">
        <v>102</v>
      </c>
      <c r="L18" s="2"/>
      <c r="M18" s="2"/>
    </row>
    <row r="19" spans="1:13" ht="15" customHeight="1" x14ac:dyDescent="0.2">
      <c r="A19" s="6" t="s">
        <v>98</v>
      </c>
      <c r="B19" s="6" t="s">
        <v>103</v>
      </c>
      <c r="C19" s="33">
        <v>5.3999999999999999E-2</v>
      </c>
      <c r="D19" s="15">
        <f t="shared" si="0"/>
        <v>0.89672399999999997</v>
      </c>
      <c r="E19" s="4" t="s">
        <v>104</v>
      </c>
      <c r="F19" s="15">
        <v>0.04</v>
      </c>
      <c r="G19" s="15">
        <f t="shared" si="1"/>
        <v>0.66423999999999994</v>
      </c>
      <c r="H19" s="4" t="s">
        <v>16</v>
      </c>
      <c r="I19" s="4">
        <v>3.5000000000000003E-2</v>
      </c>
      <c r="J19" s="15">
        <f t="shared" si="2"/>
        <v>0.58121000000000012</v>
      </c>
      <c r="K19" s="4" t="s">
        <v>102</v>
      </c>
      <c r="L19" s="2"/>
      <c r="M19" s="2"/>
    </row>
    <row r="20" spans="1:13" ht="1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5" customHeight="1" x14ac:dyDescent="0.2">
      <c r="A21" s="17" t="s">
        <v>60</v>
      </c>
      <c r="B21" s="54">
        <f>8303/10^6</f>
        <v>8.3029999999999996E-3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ht="15" customHeight="1" x14ac:dyDescent="0.2">
      <c r="A22" s="31" t="s">
        <v>61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ht="1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15" customHeight="1" x14ac:dyDescent="0.2">
      <c r="A24" s="62" t="s">
        <v>19</v>
      </c>
      <c r="B24" s="48"/>
      <c r="C24" s="49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15" customHeight="1" x14ac:dyDescent="0.2">
      <c r="A25" s="63"/>
      <c r="B25" s="50"/>
      <c r="C25" s="51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5" customHeight="1" x14ac:dyDescent="0.2">
      <c r="A26" s="63"/>
      <c r="B26" s="50"/>
      <c r="C26" s="51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5" customHeight="1" x14ac:dyDescent="0.2">
      <c r="A27" s="63"/>
      <c r="B27" s="65" t="s">
        <v>20</v>
      </c>
      <c r="C27" s="66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5" customHeight="1" x14ac:dyDescent="0.2">
      <c r="A28" s="63"/>
      <c r="B28" s="67"/>
      <c r="C28" s="68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5" customHeight="1" x14ac:dyDescent="0.2">
      <c r="A29" s="64"/>
      <c r="B29" s="69"/>
      <c r="C29" s="70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5" customHeight="1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5" customHeight="1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5" customHeight="1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</sheetData>
  <sheetProtection algorithmName="SHA-512" hashValue="I8wa3jG40jJLzIReP8fjEqDg1VKR1YkjkQuL9BlJaWo0KIm7Ywxkk5sL+3O/IK8IwIeeTG8pUOWpdh4KK4ncxg==" saltValue="PAVr5pVk7BFkohA01qwoWQ==" spinCount="100000" sheet="1" objects="1" scenarios="1"/>
  <mergeCells count="4">
    <mergeCell ref="A24:A29"/>
    <mergeCell ref="B27:C29"/>
    <mergeCell ref="A2:M2"/>
    <mergeCell ref="A7:K7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14" sqref="B14"/>
    </sheetView>
  </sheetViews>
  <sheetFormatPr defaultRowHeight="15" x14ac:dyDescent="0.25"/>
  <cols>
    <col min="1" max="1" width="30.5703125" bestFit="1" customWidth="1"/>
    <col min="2" max="2" width="13.85546875" bestFit="1" customWidth="1"/>
    <col min="3" max="3" width="17.7109375" bestFit="1" customWidth="1"/>
  </cols>
  <sheetData>
    <row r="1" spans="1:3" x14ac:dyDescent="0.25">
      <c r="A1" s="46" t="s">
        <v>43</v>
      </c>
      <c r="B1" s="46" t="s">
        <v>44</v>
      </c>
      <c r="C1" s="46" t="s">
        <v>45</v>
      </c>
    </row>
    <row r="2" spans="1:3" x14ac:dyDescent="0.25">
      <c r="A2" s="4" t="s">
        <v>46</v>
      </c>
      <c r="B2" s="4">
        <v>0.44</v>
      </c>
      <c r="C2" s="4" t="s">
        <v>47</v>
      </c>
    </row>
    <row r="3" spans="1:3" x14ac:dyDescent="0.25">
      <c r="A3" s="4" t="s">
        <v>48</v>
      </c>
      <c r="B3" s="4" t="s">
        <v>49</v>
      </c>
      <c r="C3" s="4" t="s">
        <v>50</v>
      </c>
    </row>
    <row r="4" spans="1:3" x14ac:dyDescent="0.25">
      <c r="A4" s="4" t="s">
        <v>51</v>
      </c>
      <c r="B4" s="4">
        <v>0.55800000000000005</v>
      </c>
      <c r="C4" s="4" t="s">
        <v>52</v>
      </c>
    </row>
    <row r="5" spans="1:3" x14ac:dyDescent="0.25">
      <c r="A5" s="4" t="s">
        <v>53</v>
      </c>
      <c r="B5" s="4" t="s">
        <v>54</v>
      </c>
      <c r="C5" s="4" t="s">
        <v>55</v>
      </c>
    </row>
    <row r="6" spans="1:3" x14ac:dyDescent="0.25">
      <c r="A6" s="4" t="s">
        <v>56</v>
      </c>
      <c r="B6" s="4" t="s">
        <v>57</v>
      </c>
      <c r="C6" s="4" t="s">
        <v>55</v>
      </c>
    </row>
    <row r="7" spans="1:3" x14ac:dyDescent="0.25">
      <c r="A7" s="4" t="s">
        <v>46</v>
      </c>
      <c r="B7" s="4" t="s">
        <v>58</v>
      </c>
      <c r="C7" s="4" t="s">
        <v>59</v>
      </c>
    </row>
    <row r="8" spans="1:3" x14ac:dyDescent="0.25">
      <c r="A8" s="4" t="s">
        <v>78</v>
      </c>
      <c r="B8" s="15">
        <f>(B2+0.447+0.552+B4+0.508+0.597+0.514+0.603+0.46+0.72)/10</f>
        <v>0.53989999999999994</v>
      </c>
      <c r="C8" s="15"/>
    </row>
    <row r="9" spans="1:3" x14ac:dyDescent="0.25">
      <c r="A9" s="4" t="s">
        <v>79</v>
      </c>
      <c r="B9" s="52">
        <f>B8*1000</f>
        <v>539.9</v>
      </c>
      <c r="C9" s="52"/>
    </row>
  </sheetData>
  <sheetProtection algorithmName="SHA-512" hashValue="ZH+sitRCvwvHlUFWDpRCavMYdh90CP2uTkbLyhBVnFARV/hXitN0f3GBB+QVIpIQRps5oio8GCkfGIjIdgLTbg==" saltValue="eOuLT+TX4YiMxrMgHkOqOQ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zoomScaleNormal="100" workbookViewId="0">
      <selection activeCell="I11" sqref="I11"/>
    </sheetView>
  </sheetViews>
  <sheetFormatPr defaultRowHeight="15" x14ac:dyDescent="0.25"/>
  <cols>
    <col min="1" max="1" width="33" customWidth="1"/>
    <col min="2" max="2" width="10.7109375" customWidth="1"/>
    <col min="3" max="3" width="12.85546875" customWidth="1"/>
    <col min="4" max="4" width="13.42578125" customWidth="1"/>
    <col min="5" max="6" width="10.7109375" customWidth="1"/>
    <col min="8" max="16" width="10.7109375" customWidth="1"/>
    <col min="17" max="20" width="9.7109375" customWidth="1"/>
  </cols>
  <sheetData>
    <row r="1" spans="1:8" x14ac:dyDescent="0.25">
      <c r="A1" s="3" t="s">
        <v>106</v>
      </c>
    </row>
    <row r="2" spans="1:8" x14ac:dyDescent="0.25">
      <c r="A2" s="75" t="s">
        <v>22</v>
      </c>
      <c r="B2" s="75"/>
      <c r="C2" s="75"/>
      <c r="D2" s="75"/>
      <c r="E2" s="75"/>
      <c r="F2" s="75"/>
    </row>
    <row r="3" spans="1:8" x14ac:dyDescent="0.25">
      <c r="A3" s="76" t="s">
        <v>23</v>
      </c>
      <c r="B3" s="76"/>
      <c r="C3" s="76"/>
      <c r="D3" s="76"/>
      <c r="E3" s="76"/>
      <c r="F3" s="76"/>
    </row>
    <row r="4" spans="1:8" x14ac:dyDescent="0.25">
      <c r="A4" s="77" t="s">
        <v>24</v>
      </c>
      <c r="B4" s="79" t="s">
        <v>4</v>
      </c>
      <c r="C4" s="80" t="s">
        <v>5</v>
      </c>
      <c r="D4" s="81"/>
      <c r="E4" s="82"/>
      <c r="F4" s="79" t="s">
        <v>6</v>
      </c>
    </row>
    <row r="5" spans="1:8" x14ac:dyDescent="0.25">
      <c r="A5" s="78"/>
      <c r="B5" s="79"/>
      <c r="C5" s="22">
        <v>1</v>
      </c>
      <c r="D5" s="22">
        <v>2</v>
      </c>
      <c r="E5" s="22">
        <v>3</v>
      </c>
      <c r="F5" s="79"/>
    </row>
    <row r="6" spans="1:8" x14ac:dyDescent="0.25">
      <c r="A6" s="72" t="s">
        <v>25</v>
      </c>
      <c r="B6" s="73"/>
      <c r="C6" s="73"/>
      <c r="D6" s="73"/>
      <c r="E6" s="73"/>
      <c r="F6" s="74"/>
    </row>
    <row r="7" spans="1:8" x14ac:dyDescent="0.25">
      <c r="A7" s="23" t="s">
        <v>26</v>
      </c>
      <c r="B7" s="22" t="s">
        <v>27</v>
      </c>
      <c r="C7" s="24">
        <v>230.9</v>
      </c>
      <c r="D7" s="24">
        <v>186.9</v>
      </c>
      <c r="E7" s="24">
        <v>155.19999999999999</v>
      </c>
      <c r="F7" s="24">
        <f>AVERAGE(C7:E7)</f>
        <v>191</v>
      </c>
    </row>
    <row r="8" spans="1:8" x14ac:dyDescent="0.25">
      <c r="A8" s="23" t="s">
        <v>28</v>
      </c>
      <c r="B8" s="22" t="s">
        <v>7</v>
      </c>
      <c r="C8" s="24">
        <v>248.9</v>
      </c>
      <c r="D8" s="24">
        <v>201.2</v>
      </c>
      <c r="E8" s="24">
        <v>156.5</v>
      </c>
      <c r="F8" s="24">
        <f>AVERAGE(C8:E8)</f>
        <v>202.20000000000002</v>
      </c>
      <c r="G8" s="30"/>
    </row>
    <row r="9" spans="1:8" x14ac:dyDescent="0.25">
      <c r="A9" s="23" t="s">
        <v>29</v>
      </c>
      <c r="B9" s="22" t="s">
        <v>30</v>
      </c>
      <c r="C9" s="25">
        <v>1.3</v>
      </c>
      <c r="D9" s="25">
        <v>1.06</v>
      </c>
      <c r="E9" s="25">
        <v>0.83</v>
      </c>
      <c r="F9" s="25">
        <f t="shared" ref="F9" si="0">AVERAGE(C9:E9)</f>
        <v>1.0633333333333335</v>
      </c>
    </row>
    <row r="10" spans="1:8" x14ac:dyDescent="0.25">
      <c r="A10" s="72" t="s">
        <v>31</v>
      </c>
      <c r="B10" s="73"/>
      <c r="C10" s="73"/>
      <c r="D10" s="73"/>
      <c r="E10" s="73"/>
      <c r="F10" s="74"/>
    </row>
    <row r="11" spans="1:8" x14ac:dyDescent="0.25">
      <c r="A11" s="23" t="s">
        <v>26</v>
      </c>
      <c r="B11" s="22" t="s">
        <v>27</v>
      </c>
      <c r="C11" s="24">
        <v>20.3</v>
      </c>
      <c r="D11" s="24">
        <v>20.3</v>
      </c>
      <c r="E11" s="24">
        <v>22.7</v>
      </c>
      <c r="F11" s="24">
        <f>AVERAGE(C11:E11)</f>
        <v>21.099999999999998</v>
      </c>
    </row>
    <row r="12" spans="1:8" x14ac:dyDescent="0.25">
      <c r="A12" s="23" t="s">
        <v>28</v>
      </c>
      <c r="B12" s="22" t="s">
        <v>7</v>
      </c>
      <c r="C12" s="24">
        <v>21.9</v>
      </c>
      <c r="D12" s="24">
        <v>21.9</v>
      </c>
      <c r="E12" s="24">
        <v>22.9</v>
      </c>
      <c r="F12" s="24">
        <f>AVERAGE(C12:E12)</f>
        <v>22.233333333333331</v>
      </c>
    </row>
    <row r="13" spans="1:8" x14ac:dyDescent="0.25">
      <c r="A13" s="23" t="s">
        <v>29</v>
      </c>
      <c r="B13" s="22" t="s">
        <v>30</v>
      </c>
      <c r="C13" s="25">
        <v>0.11</v>
      </c>
      <c r="D13" s="25">
        <v>0.12</v>
      </c>
      <c r="E13" s="25">
        <v>0.12</v>
      </c>
      <c r="F13" s="25">
        <f t="shared" ref="F13" si="1">AVERAGE(C13:E13)</f>
        <v>0.11666666666666665</v>
      </c>
    </row>
    <row r="14" spans="1:8" x14ac:dyDescent="0.25">
      <c r="A14" s="72" t="s">
        <v>32</v>
      </c>
      <c r="B14" s="73"/>
      <c r="C14" s="73"/>
      <c r="D14" s="73"/>
      <c r="E14" s="73"/>
      <c r="F14" s="74"/>
      <c r="H14" s="55"/>
    </row>
    <row r="15" spans="1:8" x14ac:dyDescent="0.25">
      <c r="A15" s="23" t="s">
        <v>11</v>
      </c>
      <c r="B15" s="22" t="s">
        <v>8</v>
      </c>
      <c r="C15" s="26">
        <v>149</v>
      </c>
      <c r="D15" s="26">
        <v>146</v>
      </c>
      <c r="E15" s="26">
        <v>167</v>
      </c>
      <c r="F15" s="26">
        <f>AVERAGE(C15:E15)</f>
        <v>154</v>
      </c>
    </row>
    <row r="16" spans="1:8" x14ac:dyDescent="0.25">
      <c r="A16" s="23" t="s">
        <v>33</v>
      </c>
      <c r="B16" s="22" t="s">
        <v>34</v>
      </c>
      <c r="C16" s="27">
        <v>13.4</v>
      </c>
      <c r="D16" s="27">
        <v>13.5</v>
      </c>
      <c r="E16" s="27">
        <v>14</v>
      </c>
      <c r="F16" s="27">
        <f>AVERAGE(C16:E16)</f>
        <v>13.633333333333333</v>
      </c>
    </row>
    <row r="17" spans="1:6" x14ac:dyDescent="0.25">
      <c r="A17" s="23" t="s">
        <v>35</v>
      </c>
      <c r="B17" s="22" t="s">
        <v>36</v>
      </c>
      <c r="C17" s="26">
        <v>5217</v>
      </c>
      <c r="D17" s="26">
        <v>5272</v>
      </c>
      <c r="E17" s="26">
        <v>5291</v>
      </c>
      <c r="F17" s="26">
        <f t="shared" ref="F17:F18" si="2">AVERAGE(C17:E17)</f>
        <v>5260</v>
      </c>
    </row>
    <row r="18" spans="1:6" x14ac:dyDescent="0.25">
      <c r="A18" s="23" t="s">
        <v>37</v>
      </c>
      <c r="B18" s="22" t="s">
        <v>38</v>
      </c>
      <c r="C18" s="26">
        <v>9484</v>
      </c>
      <c r="D18" s="26">
        <v>9514</v>
      </c>
      <c r="E18" s="26">
        <v>9867</v>
      </c>
      <c r="F18" s="26">
        <f t="shared" si="2"/>
        <v>9621.6666666666661</v>
      </c>
    </row>
    <row r="20" spans="1:6" ht="22.5" x14ac:dyDescent="0.25">
      <c r="A20" s="56" t="s">
        <v>3</v>
      </c>
      <c r="B20" s="56" t="s">
        <v>4</v>
      </c>
      <c r="C20" s="57" t="s">
        <v>23</v>
      </c>
      <c r="D20" s="28"/>
    </row>
    <row r="21" spans="1:6" x14ac:dyDescent="0.25">
      <c r="A21" s="58" t="s">
        <v>39</v>
      </c>
      <c r="B21" s="53" t="s">
        <v>7</v>
      </c>
      <c r="C21" s="59">
        <f>F8</f>
        <v>202.20000000000002</v>
      </c>
      <c r="D21" s="42"/>
    </row>
    <row r="22" spans="1:6" x14ac:dyDescent="0.25">
      <c r="A22" s="58" t="s">
        <v>81</v>
      </c>
      <c r="B22" s="53" t="s">
        <v>7</v>
      </c>
      <c r="C22" s="59">
        <f>F12</f>
        <v>22.233333333333331</v>
      </c>
      <c r="D22" s="29"/>
    </row>
    <row r="23" spans="1:6" x14ac:dyDescent="0.25">
      <c r="A23" s="58" t="s">
        <v>11</v>
      </c>
      <c r="B23" s="53" t="s">
        <v>8</v>
      </c>
      <c r="C23" s="7">
        <f>F15</f>
        <v>154</v>
      </c>
      <c r="D23" s="29"/>
    </row>
    <row r="24" spans="1:6" x14ac:dyDescent="0.25">
      <c r="A24" s="58" t="s">
        <v>40</v>
      </c>
      <c r="B24" s="53" t="s">
        <v>36</v>
      </c>
      <c r="C24" s="7">
        <f>F17</f>
        <v>5260</v>
      </c>
    </row>
    <row r="25" spans="1:6" x14ac:dyDescent="0.25">
      <c r="A25" s="58" t="s">
        <v>77</v>
      </c>
      <c r="B25" s="53" t="s">
        <v>38</v>
      </c>
      <c r="C25" s="60">
        <v>0.53</v>
      </c>
    </row>
  </sheetData>
  <sheetProtection algorithmName="SHA-512" hashValue="JWV88i8ltSwEUk2Gyx5poM+xJCIWWJyKB1sAvbIHP4C9HQnvZjdKBgmhdvpO9AFNwuFAkuVOn0U9687BM2L+ow==" saltValue="hytcPaQDs9L30nLzh2gfiw==" spinCount="100000" sheet="1" objects="1" scenarios="1"/>
  <mergeCells count="9">
    <mergeCell ref="A6:F6"/>
    <mergeCell ref="A10:F10"/>
    <mergeCell ref="A14:F14"/>
    <mergeCell ref="A2:F2"/>
    <mergeCell ref="A3:F3"/>
    <mergeCell ref="A4:A5"/>
    <mergeCell ref="B4:B5"/>
    <mergeCell ref="C4:E4"/>
    <mergeCell ref="F4:F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5"/>
  <sheetViews>
    <sheetView tabSelected="1" zoomScaleNormal="100" workbookViewId="0">
      <selection activeCell="C29" sqref="C29"/>
    </sheetView>
  </sheetViews>
  <sheetFormatPr defaultRowHeight="15" customHeight="1" x14ac:dyDescent="0.2"/>
  <cols>
    <col min="1" max="1" width="27.5703125" style="1" bestFit="1" customWidth="1"/>
    <col min="2" max="2" width="17.42578125" style="1" customWidth="1"/>
    <col min="3" max="3" width="25.28515625" style="1" customWidth="1"/>
    <col min="4" max="5" width="15.7109375" style="1" customWidth="1"/>
    <col min="6" max="6" width="12.28515625" style="1" customWidth="1"/>
    <col min="7" max="7" width="12.5703125" style="1" customWidth="1"/>
    <col min="8" max="8" width="14.42578125" style="1" customWidth="1"/>
    <col min="9" max="9" width="11.85546875" style="1" customWidth="1"/>
    <col min="10" max="10" width="9.140625" style="1"/>
    <col min="11" max="11" width="9.140625" style="1" customWidth="1"/>
    <col min="12" max="13" width="9.140625" style="1"/>
    <col min="14" max="14" width="10.85546875" style="1" bestFit="1" customWidth="1"/>
    <col min="15" max="16384" width="9.140625" style="1"/>
  </cols>
  <sheetData>
    <row r="1" spans="1:16" ht="15" customHeight="1" x14ac:dyDescent="0.2">
      <c r="A1" s="3" t="s">
        <v>41</v>
      </c>
      <c r="B1" s="11">
        <v>10</v>
      </c>
    </row>
    <row r="2" spans="1:16" ht="15" customHeight="1" x14ac:dyDescent="0.2">
      <c r="A2" s="3" t="s">
        <v>42</v>
      </c>
      <c r="B2" s="11">
        <v>5</v>
      </c>
    </row>
    <row r="3" spans="1:16" ht="15" customHeight="1" x14ac:dyDescent="0.2">
      <c r="A3" s="2"/>
      <c r="B3" s="5"/>
    </row>
    <row r="4" spans="1:16" ht="15" customHeight="1" x14ac:dyDescent="0.2">
      <c r="A4" s="3" t="s">
        <v>75</v>
      </c>
      <c r="B4" s="2"/>
      <c r="C4" s="2"/>
    </row>
    <row r="5" spans="1:16" ht="15" customHeight="1" x14ac:dyDescent="0.2">
      <c r="A5" s="84" t="s">
        <v>0</v>
      </c>
      <c r="B5" s="84" t="s">
        <v>18</v>
      </c>
      <c r="C5" s="84" t="s">
        <v>80</v>
      </c>
      <c r="D5" s="84" t="s">
        <v>107</v>
      </c>
      <c r="E5" s="84" t="s">
        <v>108</v>
      </c>
      <c r="F5" s="84" t="s">
        <v>110</v>
      </c>
      <c r="G5" s="84" t="s">
        <v>111</v>
      </c>
      <c r="H5" s="84" t="s">
        <v>112</v>
      </c>
      <c r="I5" s="84" t="s">
        <v>113</v>
      </c>
      <c r="J5" s="83" t="s">
        <v>1</v>
      </c>
      <c r="K5" s="83"/>
      <c r="L5" s="83"/>
      <c r="M5" s="83"/>
      <c r="N5" s="83"/>
      <c r="O5" s="83"/>
      <c r="P5" s="83"/>
    </row>
    <row r="6" spans="1:16" ht="15" customHeight="1" x14ac:dyDescent="0.2">
      <c r="A6" s="84"/>
      <c r="B6" s="84"/>
      <c r="C6" s="84"/>
      <c r="D6" s="84"/>
      <c r="E6" s="84"/>
      <c r="F6" s="84"/>
      <c r="G6" s="84"/>
      <c r="H6" s="84"/>
      <c r="I6" s="84"/>
      <c r="J6" s="47" t="s">
        <v>2</v>
      </c>
      <c r="K6" s="47" t="s">
        <v>9</v>
      </c>
      <c r="L6" s="47" t="s">
        <v>10</v>
      </c>
      <c r="M6" s="61" t="s">
        <v>13</v>
      </c>
      <c r="N6" s="61" t="s">
        <v>14</v>
      </c>
      <c r="O6" s="61" t="s">
        <v>12</v>
      </c>
      <c r="P6" s="61" t="s">
        <v>109</v>
      </c>
    </row>
    <row r="7" spans="1:16" ht="15" customHeight="1" x14ac:dyDescent="0.2">
      <c r="A7" s="14" t="s">
        <v>21</v>
      </c>
      <c r="B7" s="19" t="s">
        <v>76</v>
      </c>
      <c r="C7" s="40">
        <f>Monitoramento!C25*'Massa Específica'!B9/1000</f>
        <v>0.28614699999999998</v>
      </c>
      <c r="D7" s="45">
        <v>-20.432988999999999</v>
      </c>
      <c r="E7" s="45">
        <v>-40.355339999999998</v>
      </c>
      <c r="F7" s="13">
        <v>0.5</v>
      </c>
      <c r="G7" s="10">
        <f>Monitoramento!F18</f>
        <v>9621.6666666666661</v>
      </c>
      <c r="H7" s="10">
        <f>Monitoramento!C23</f>
        <v>154</v>
      </c>
      <c r="I7" s="5">
        <v>9.5</v>
      </c>
      <c r="J7" s="41">
        <f>Monitoramento!$C$21*Monitoramento!$C$24/10^6</f>
        <v>1.063572</v>
      </c>
      <c r="K7" s="41">
        <f>'FE-Combustao'!G10*0.5*C7</f>
        <v>0.85531627475999994</v>
      </c>
      <c r="L7" s="41">
        <f>'FE-Combustao'!J10*0.5*C7</f>
        <v>0.73652234770999991</v>
      </c>
      <c r="M7" s="41">
        <f>Monitoramento!$C$22*Monitoramento!$C$24/10^6</f>
        <v>0.11694733333333332</v>
      </c>
      <c r="N7" s="41">
        <f>C7*0.5*'FE-Combustao'!$F$5</f>
        <v>5.9396963524999992E-2</v>
      </c>
      <c r="O7" s="41">
        <f>C7*0.5*'FE-Combustao'!$I$5</f>
        <v>1.4255271245999999</v>
      </c>
      <c r="P7" s="41">
        <f>C7*0.5*'FE-Combustao'!$L$5</f>
        <v>4.0389935196999995E-2</v>
      </c>
    </row>
    <row r="8" spans="1:16" ht="15" customHeight="1" x14ac:dyDescent="0.2">
      <c r="A8" s="85" t="s">
        <v>114</v>
      </c>
      <c r="B8" s="85"/>
      <c r="C8" s="85"/>
      <c r="D8" s="85"/>
      <c r="E8" s="85"/>
      <c r="F8" s="85"/>
      <c r="G8" s="85"/>
      <c r="H8" s="85"/>
      <c r="I8" s="85"/>
      <c r="J8" s="39">
        <f>SUM(J7)</f>
        <v>1.063572</v>
      </c>
      <c r="K8" s="39">
        <f t="shared" ref="K8:P8" si="0">SUM(K7)</f>
        <v>0.85531627475999994</v>
      </c>
      <c r="L8" s="39">
        <f t="shared" si="0"/>
        <v>0.73652234770999991</v>
      </c>
      <c r="M8" s="39">
        <f t="shared" si="0"/>
        <v>0.11694733333333332</v>
      </c>
      <c r="N8" s="39">
        <f t="shared" si="0"/>
        <v>5.9396963524999992E-2</v>
      </c>
      <c r="O8" s="39">
        <f t="shared" si="0"/>
        <v>1.4255271245999999</v>
      </c>
      <c r="P8" s="39">
        <f t="shared" si="0"/>
        <v>4.0389935196999995E-2</v>
      </c>
    </row>
    <row r="9" spans="1:16" ht="15" customHeight="1" x14ac:dyDescent="0.2">
      <c r="G9" s="10"/>
    </row>
    <row r="10" spans="1:16" ht="15" customHeight="1" x14ac:dyDescent="0.2">
      <c r="A10" s="34"/>
      <c r="B10" s="35"/>
      <c r="C10" s="36"/>
    </row>
    <row r="11" spans="1:16" ht="15" customHeight="1" x14ac:dyDescent="0.2">
      <c r="B11" s="37"/>
      <c r="C11" s="38"/>
      <c r="G11" s="7"/>
    </row>
    <row r="12" spans="1:16" ht="15" customHeight="1" x14ac:dyDescent="0.2">
      <c r="A12" s="21"/>
      <c r="B12" s="37"/>
      <c r="C12" s="37"/>
      <c r="G12" s="37"/>
      <c r="H12" s="44"/>
    </row>
    <row r="14" spans="1:16" ht="15" customHeight="1" x14ac:dyDescent="0.2">
      <c r="B14" s="2"/>
      <c r="F14" s="8"/>
    </row>
    <row r="15" spans="1:16" ht="15" customHeight="1" x14ac:dyDescent="0.2">
      <c r="F15" s="9"/>
      <c r="G15" s="9"/>
    </row>
  </sheetData>
  <sheetProtection algorithmName="SHA-512" hashValue="saO/K88Pshr4BSzZ6CFPncOlvelWPBn1CmBDF7OuyJ91glcrpz6uLTKBPO/jOm+nfxLAERoPF8p9nEhkKxuGmg==" saltValue="ghBzPLFPkLP3zTcjUKmGsw==" spinCount="100000" sheet="1" objects="1" scenarios="1"/>
  <mergeCells count="11">
    <mergeCell ref="J5:P5"/>
    <mergeCell ref="C5:C6"/>
    <mergeCell ref="A8:I8"/>
    <mergeCell ref="H5:H6"/>
    <mergeCell ref="I5:I6"/>
    <mergeCell ref="A5:A6"/>
    <mergeCell ref="D5:D6"/>
    <mergeCell ref="E5:E6"/>
    <mergeCell ref="F5:F6"/>
    <mergeCell ref="G5:G6"/>
    <mergeCell ref="B5:B6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FE-Combustao</vt:lpstr>
      <vt:lpstr>Massa Específica</vt:lpstr>
      <vt:lpstr>Monitoramento</vt:lpstr>
      <vt:lpstr>Emissão Chaminé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2016-12-13T12:13:55Z</dcterms:created>
  <dcterms:modified xsi:type="dcterms:W3CDTF">2019-06-06T20:42:16Z</dcterms:modified>
</cp:coreProperties>
</file>