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EstaPasta_de_trabalho" defaultThemeVersion="153222"/>
  <mc:AlternateContent xmlns:mc="http://schemas.openxmlformats.org/markup-compatibility/2006">
    <mc:Choice Requires="x15">
      <x15ac:absPath xmlns:x15ac="http://schemas.microsoft.com/office/spreadsheetml/2010/11/ac" url="N:\Clientes\PRJ1301096-Estudo QAr RGV\02-Inventário\Memorial de Cálculo\2 Memorial_IEMA_R1\Concrevit - Cariacica\"/>
    </mc:Choice>
  </mc:AlternateContent>
  <bookViews>
    <workbookView xWindow="0" yWindow="0" windowWidth="24000" windowHeight="9135" tabRatio="911" activeTab="7"/>
  </bookViews>
  <sheets>
    <sheet name="FE-Transferências" sheetId="26" r:id="rId1"/>
    <sheet name="FE-Maq e Equip" sheetId="23" r:id="rId2"/>
    <sheet name="Dados" sheetId="32" r:id="rId3"/>
    <sheet name="Emissão Saída do Filtro " sheetId="33" r:id="rId4"/>
    <sheet name="Emissão Maq e Equip" sheetId="24" r:id="rId5"/>
    <sheet name="Emissão Transferências" sheetId="27" r:id="rId6"/>
    <sheet name="Emissão Vias" sheetId="34" r:id="rId7"/>
    <sheet name="Resumo" sheetId="28" r:id="rId8"/>
    <sheet name="ppm to mg.m-3" sheetId="6" state="hidden" r:id="rId9"/>
  </sheets>
  <externalReferences>
    <externalReference r:id="rId10"/>
  </externalReferences>
  <definedNames>
    <definedName name="FE_Maq_Equip" localSheetId="6">'[1]FE - Maq e Equip'!$B$4:$I$11</definedName>
    <definedName name="FE_Maq_Equip">'FE-Maq e Equip'!$B$4:$I$11</definedName>
    <definedName name="Pot_Equip" localSheetId="6">'[1]FE - Maq e Equip'!$B$4:$B$11</definedName>
    <definedName name="Pot_Equip">'FE-Maq e Equip'!$B$4:$B$11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 i="33" l="1"/>
  <c r="E5" i="33"/>
  <c r="L5" i="24" l="1"/>
  <c r="K5" i="24"/>
  <c r="J5" i="24"/>
  <c r="I5" i="24"/>
  <c r="H5" i="24"/>
  <c r="C14" i="27" l="1"/>
  <c r="F6" i="33" l="1"/>
  <c r="H6" i="33" s="1"/>
  <c r="F5" i="33"/>
  <c r="H5" i="33" s="1"/>
  <c r="J5" i="33" l="1"/>
  <c r="I5" i="33"/>
  <c r="J6" i="33"/>
  <c r="I6" i="33"/>
  <c r="H7" i="33"/>
  <c r="B6" i="28" s="1"/>
  <c r="I7" i="33" l="1"/>
  <c r="C6" i="28"/>
  <c r="J7" i="33"/>
  <c r="D6" i="28" s="1"/>
  <c r="F5" i="24"/>
  <c r="G5" i="24" l="1"/>
  <c r="P5" i="24" s="1"/>
  <c r="B5" i="24"/>
  <c r="A5" i="24"/>
  <c r="B3" i="27"/>
  <c r="B2" i="27"/>
  <c r="M5" i="24" l="1"/>
  <c r="O5" i="24" s="1"/>
  <c r="R5" i="24"/>
  <c r="Q5" i="24"/>
  <c r="S5" i="24"/>
  <c r="F13" i="27"/>
  <c r="F15" i="27"/>
  <c r="F12" i="27"/>
  <c r="F14" i="27"/>
  <c r="C12" i="27"/>
  <c r="C10" i="27"/>
  <c r="J10" i="27" l="1"/>
  <c r="L14" i="27"/>
  <c r="O14" i="27" s="1"/>
  <c r="J15" i="27"/>
  <c r="M15" i="27" s="1"/>
  <c r="J14" i="27"/>
  <c r="M14" i="27" s="1"/>
  <c r="K15" i="27"/>
  <c r="N15" i="27" s="1"/>
  <c r="K14" i="27"/>
  <c r="N14" i="27" s="1"/>
  <c r="L15" i="27"/>
  <c r="O15" i="27" s="1"/>
  <c r="K10" i="27"/>
  <c r="F11" i="27"/>
  <c r="L11" i="27"/>
  <c r="L12" i="27"/>
  <c r="L13" i="27"/>
  <c r="L10" i="27"/>
  <c r="K11" i="27"/>
  <c r="K12" i="27"/>
  <c r="K13" i="27"/>
  <c r="J11" i="27"/>
  <c r="J12" i="27"/>
  <c r="J13" i="27"/>
  <c r="M11" i="27" l="1"/>
  <c r="N11" i="27"/>
  <c r="O11" i="27"/>
  <c r="F10" i="27"/>
  <c r="H16" i="26"/>
  <c r="H15" i="26"/>
  <c r="M10" i="27" l="1"/>
  <c r="N10" i="27"/>
  <c r="O10" i="27"/>
  <c r="O12" i="27" l="1"/>
  <c r="N12" i="27"/>
  <c r="M12" i="27"/>
  <c r="M16" i="27" s="1"/>
  <c r="O13" i="27"/>
  <c r="O16" i="27" s="1"/>
  <c r="M13" i="27"/>
  <c r="N13" i="27"/>
  <c r="N16" i="27" l="1"/>
  <c r="D3" i="28"/>
  <c r="C3" i="28"/>
  <c r="B3" i="28"/>
  <c r="R6" i="24" l="1"/>
  <c r="G4" i="28" s="1"/>
  <c r="G7" i="28" s="1"/>
  <c r="M6" i="24"/>
  <c r="B4" i="28" s="1"/>
  <c r="B7" i="28" s="1"/>
  <c r="N5" i="24"/>
  <c r="S6" i="24"/>
  <c r="H4" i="28" s="1"/>
  <c r="H7" i="28" s="1"/>
  <c r="Q6" i="24"/>
  <c r="F4" i="28" s="1"/>
  <c r="F7" i="28" s="1"/>
  <c r="P6" i="24"/>
  <c r="E4" i="28" s="1"/>
  <c r="E7" i="28" s="1"/>
  <c r="N6" i="24" l="1"/>
  <c r="C4" i="28" s="1"/>
  <c r="C7" i="28" s="1"/>
  <c r="O6" i="24"/>
  <c r="D4" i="28" s="1"/>
  <c r="D7" i="28" s="1"/>
  <c r="F13" i="6"/>
  <c r="F21" i="6" l="1"/>
  <c r="F20" i="6"/>
  <c r="F14" i="6"/>
  <c r="F18" i="6"/>
  <c r="F17" i="6"/>
  <c r="F15" i="6"/>
  <c r="F16" i="6"/>
  <c r="F19" i="6"/>
  <c r="G17" i="6" l="1"/>
  <c r="H17" i="6" s="1"/>
  <c r="J17" i="6" s="1"/>
  <c r="G13" i="6"/>
  <c r="H13" i="6" s="1"/>
  <c r="J13" i="6" s="1"/>
  <c r="G20" i="6"/>
  <c r="H20" i="6" s="1"/>
  <c r="J20" i="6" s="1"/>
  <c r="G18" i="6"/>
  <c r="H18" i="6" s="1"/>
  <c r="J18" i="6" s="1"/>
  <c r="G16" i="6"/>
  <c r="H16" i="6" s="1"/>
  <c r="J16" i="6" s="1"/>
  <c r="G15" i="6"/>
  <c r="H15" i="6" s="1"/>
  <c r="J15" i="6" s="1"/>
  <c r="G14" i="6"/>
  <c r="H14" i="6" s="1"/>
  <c r="J14" i="6" s="1"/>
  <c r="G21" i="6"/>
  <c r="H21" i="6" s="1"/>
  <c r="J21" i="6" s="1"/>
  <c r="G19" i="6"/>
  <c r="H19" i="6" s="1"/>
  <c r="J19" i="6" s="1"/>
</calcChain>
</file>

<file path=xl/comments1.xml><?xml version="1.0" encoding="utf-8"?>
<comments xmlns="http://schemas.openxmlformats.org/spreadsheetml/2006/main">
  <authors>
    <author>Andrielly Moutinho Knupp</author>
    <author>Gabriel Aarão Gonçalves</author>
  </authors>
  <commentList>
    <comment ref="A6" authorId="0" shapeId="0">
      <text>
        <r>
          <rPr>
            <b/>
            <sz val="9"/>
            <color indexed="81"/>
            <rFont val="Segoe UI"/>
            <family val="2"/>
          </rPr>
          <t>Rating A</t>
        </r>
        <r>
          <rPr>
            <sz val="9"/>
            <color indexed="81"/>
            <rFont val="Segoe UI"/>
            <family val="2"/>
          </rPr>
          <t xml:space="preserve">
</t>
        </r>
      </text>
    </comment>
    <comment ref="H15" authorId="1" shapeId="0">
      <text>
        <r>
          <rPr>
            <sz val="9"/>
            <color indexed="81"/>
            <rFont val="Segoe UI"/>
            <family val="2"/>
          </rPr>
          <t xml:space="preserve">Fonte: https://repositorio.unesp.br/bitstream/handle/11449/90740/menossi_rt_me_ilha.pdf?sequence
</t>
        </r>
      </text>
    </comment>
    <comment ref="H16" authorId="1" shapeId="0">
      <text>
        <r>
          <rPr>
            <sz val="9"/>
            <color indexed="81"/>
            <rFont val="Segoe UI"/>
            <family val="2"/>
          </rPr>
          <t>Fonte: https://repositorio.unesp.br/bitstream/handle/11449/90740/menossi_rt_me_ilha.pdf?sequence</t>
        </r>
      </text>
    </comment>
    <comment ref="H17" authorId="1" shapeId="0">
      <text>
        <r>
          <rPr>
            <sz val="9"/>
            <color indexed="81"/>
            <rFont val="Segoe UI"/>
            <family val="2"/>
          </rPr>
          <t xml:space="preserve">Densidade obtida na tese: https://repositorio.ufsc.br/xmlui/handle/123456789/135251
</t>
        </r>
      </text>
    </comment>
  </commentList>
</comments>
</file>

<file path=xl/comments2.xml><?xml version="1.0" encoding="utf-8"?>
<comments xmlns="http://schemas.openxmlformats.org/spreadsheetml/2006/main">
  <authors>
    <author>Gabriel Aarão Gonçalves</author>
  </authors>
  <commentList>
    <comment ref="B2" authorId="0" shapeId="0">
      <text>
        <r>
          <rPr>
            <sz val="9"/>
            <color indexed="81"/>
            <rFont val="Segoe UI"/>
            <family val="2"/>
          </rPr>
          <t xml:space="preserve">Ano de fabricação dos equipamentos do empreendimento não informado. Portanto, foi consideradoo ano de 2007 (mais conservador)
</t>
        </r>
      </text>
    </comment>
  </commentList>
</comments>
</file>

<file path=xl/comments3.xml><?xml version="1.0" encoding="utf-8"?>
<comments xmlns="http://schemas.openxmlformats.org/spreadsheetml/2006/main">
  <authors>
    <author>Gabriel Aarão Gonçalves</author>
  </authors>
  <commentList>
    <comment ref="B10" authorId="0" shapeId="0">
      <text>
        <r>
          <rPr>
            <sz val="9"/>
            <color indexed="81"/>
            <rFont val="Segoe UI"/>
            <family val="2"/>
          </rPr>
          <t xml:space="preserve">Temperatura de trabalho não fornecida pela empresa. Portanto, foi considerado o valor de 35ºC, temperatura média de trabalho do filtro de mangas da empresa Granito Concreto Vila Velha, que utiliza o filtro de mangas com a mesma finalidade que a Concrelagos
</t>
        </r>
      </text>
    </comment>
    <comment ref="C10" authorId="0" shapeId="0">
      <text>
        <r>
          <rPr>
            <sz val="9"/>
            <color indexed="81"/>
            <rFont val="Segoe UI"/>
            <family val="2"/>
          </rPr>
          <t xml:space="preserve">Filtro possui 12 mangas
</t>
        </r>
      </text>
    </comment>
    <comment ref="B11" authorId="0" shapeId="0">
      <text>
        <r>
          <rPr>
            <sz val="9"/>
            <color indexed="81"/>
            <rFont val="Segoe UI"/>
            <family val="2"/>
          </rPr>
          <t xml:space="preserve">Temperatura de trabalho não fornecida pela empresa. Portanto, foi considerado o valor de 35ºC, temperatura média de trabalho do filtro de mangas da empresa Granito Concreto Vila Velha, que utiliza o filtro de mangas com a mesma finalidade que a Concrelagos
</t>
        </r>
      </text>
    </comment>
    <comment ref="C11" authorId="0" shapeId="0">
      <text>
        <r>
          <rPr>
            <sz val="9"/>
            <color indexed="81"/>
            <rFont val="Segoe UI"/>
            <family val="2"/>
          </rPr>
          <t xml:space="preserve">Filtro possui 6 mangas
</t>
        </r>
      </text>
    </comment>
    <comment ref="B21" authorId="0" shapeId="0">
      <text>
        <r>
          <rPr>
            <sz val="9"/>
            <color indexed="81"/>
            <rFont val="Segoe UI"/>
            <family val="2"/>
          </rPr>
          <t xml:space="preserve">Não há informações sobre a aplicação desse sistema de controle. Portanto, essa medida não foi considerada </t>
        </r>
      </text>
    </comment>
    <comment ref="B25" authorId="0" shapeId="0">
      <text>
        <r>
          <rPr>
            <sz val="9"/>
            <color indexed="81"/>
            <rFont val="Segoe UI"/>
            <family val="2"/>
          </rPr>
          <t xml:space="preserve">Não há informações mais detalhadas sobre a posição da cortina verde. Portanto, essa medida de controle não foi considerada
</t>
        </r>
      </text>
    </comment>
  </commentList>
</comments>
</file>

<file path=xl/comments4.xml><?xml version="1.0" encoding="utf-8"?>
<comments xmlns="http://schemas.openxmlformats.org/spreadsheetml/2006/main">
  <authors>
    <author>Gabriel Aarão Gonçalves</author>
  </authors>
  <commentList>
    <comment ref="I4" authorId="0" shapeId="0">
      <text>
        <r>
          <rPr>
            <sz val="9"/>
            <color indexed="81"/>
            <rFont val="Segoe UI"/>
            <family val="2"/>
          </rPr>
          <t xml:space="preserve">Devido a ausência de informações, a taxa de emissão para o PM10 foi relacionada com a distribuição de tamanho de partículas, de acordo com o Apêndice B.2 da AP-42. 
Fonte: AP-42 (1986) - GENERALIZED PARTICLE SIZE DISTRIBUTIONS: https://www3.epa.gov/ttn/chief/ap42/appendix/appb-2.pdf
</t>
        </r>
      </text>
    </comment>
    <comment ref="J4" authorId="0" shapeId="0">
      <text>
        <r>
          <rPr>
            <sz val="9"/>
            <color indexed="81"/>
            <rFont val="Segoe UI"/>
            <family val="2"/>
          </rPr>
          <t xml:space="preserve">Devido a ausência de informações, a taxa de emissão para o PM2,5 foi relacionada com a distribuição de tamanho de partículas, de acordo com o Apêndice B.2 da AP-42. 
Fonte: AP-42 (1986) - GENERALIZED PARTICLE SIZE DISTRIBUTIONS: https://www3.epa.gov/ttn/chief/ap42/appendix/appb-2.pdf
</t>
        </r>
      </text>
    </comment>
    <comment ref="A5" authorId="0" shapeId="0">
      <text>
        <r>
          <rPr>
            <sz val="9"/>
            <color indexed="81"/>
            <rFont val="Segoe UI"/>
            <family val="2"/>
          </rPr>
          <t xml:space="preserve">Não há chaminé no Filtro de Mangas
</t>
        </r>
      </text>
    </comment>
    <comment ref="B5" authorId="0" shapeId="0">
      <text>
        <r>
          <rPr>
            <sz val="9"/>
            <color indexed="81"/>
            <rFont val="Segoe UI"/>
            <family val="2"/>
          </rPr>
          <t xml:space="preserve">Ausência da coordenada do local. Portanto, foi considerada a média da coordenada da latitude dos silos.  </t>
        </r>
      </text>
    </comment>
    <comment ref="C5" authorId="0" shapeId="0">
      <text>
        <r>
          <rPr>
            <sz val="9"/>
            <color indexed="81"/>
            <rFont val="Segoe UI"/>
            <family val="2"/>
          </rPr>
          <t xml:space="preserve">Ausência da coordenada do local. Portanto, foi considerada a média da coordenada da latitude dos silos.  
</t>
        </r>
      </text>
    </comment>
    <comment ref="E5" authorId="0" shapeId="0">
      <text>
        <r>
          <rPr>
            <sz val="9"/>
            <color indexed="81"/>
            <rFont val="Segoe UI"/>
            <family val="2"/>
          </rPr>
          <t>Informação da vazão do filtro de mangas não fornecida pelo empreendimento. Portanto, foi considerado o valor da capacidade de permeabilidade do filtro de mangas.</t>
        </r>
      </text>
    </comment>
    <comment ref="G5" authorId="0" shapeId="0">
      <text>
        <r>
          <rPr>
            <sz val="9"/>
            <color indexed="81"/>
            <rFont val="Segoe UI"/>
            <family val="2"/>
          </rPr>
          <t xml:space="preserve">A concentração típica de saída do filtro de mangas é menor que 50mg/Nm³. Portanto, considerou-se o valor de 50mg/Nm³.
Fonte: USEPA - https://www3.epa.gov/ttn/catc/cica/files/ff-pulse.pdf
</t>
        </r>
      </text>
    </comment>
    <comment ref="A6" authorId="0" shapeId="0">
      <text>
        <r>
          <rPr>
            <sz val="9"/>
            <color indexed="81"/>
            <rFont val="Segoe UI"/>
            <family val="2"/>
          </rPr>
          <t xml:space="preserve">Não há chaminé no Filtro de Mangas
</t>
        </r>
      </text>
    </comment>
    <comment ref="B6" authorId="0" shapeId="0">
      <text>
        <r>
          <rPr>
            <sz val="9"/>
            <color indexed="81"/>
            <rFont val="Segoe UI"/>
            <family val="2"/>
          </rPr>
          <t xml:space="preserve">Ausência da coordenada do local. Portanto, foi considerada a média da coordenada da latitude dos silos.  </t>
        </r>
      </text>
    </comment>
    <comment ref="C6" authorId="0" shapeId="0">
      <text>
        <r>
          <rPr>
            <sz val="9"/>
            <color indexed="81"/>
            <rFont val="Segoe UI"/>
            <family val="2"/>
          </rPr>
          <t xml:space="preserve">Ausência da coordenada do local. Portanto, foi considerada a média da coordenada da latitude dos silos.  
</t>
        </r>
      </text>
    </comment>
    <comment ref="E6" authorId="0" shapeId="0">
      <text>
        <r>
          <rPr>
            <sz val="9"/>
            <color indexed="81"/>
            <rFont val="Segoe UI"/>
            <family val="2"/>
          </rPr>
          <t>Informação da vazão do filtro de mangas não fornecida pelo empreendimento. Portanto, foi considerado o valor da capacidade de permeabilidade do filtro de mangas.</t>
        </r>
      </text>
    </comment>
    <comment ref="G6" authorId="0" shapeId="0">
      <text>
        <r>
          <rPr>
            <sz val="9"/>
            <color indexed="81"/>
            <rFont val="Segoe UI"/>
            <family val="2"/>
          </rPr>
          <t xml:space="preserve">A concentração típica de saída do filtro de mangas é menor que 50mg/Nm³. Portanto, considerou-se o valor de 50mg/Nm³.
Fonte: USEPA - https://www3.epa.gov/ttn/catc/cica/files/ff-pulse.pdf
</t>
        </r>
      </text>
    </comment>
  </commentList>
</comments>
</file>

<file path=xl/comments5.xml><?xml version="1.0" encoding="utf-8"?>
<comments xmlns="http://schemas.openxmlformats.org/spreadsheetml/2006/main">
  <authors>
    <author>Andrielly Moutinho Knupp</author>
  </authors>
  <commentList>
    <comment ref="J4" authorId="0" shapeId="0">
      <text>
        <r>
          <rPr>
            <sz val="9"/>
            <color indexed="81"/>
            <rFont val="Segoe UI"/>
            <family val="2"/>
          </rPr>
          <t>Devido à inexistência de fator para SO2, foi considerado fator de SOx para SO2.</t>
        </r>
      </text>
    </comment>
    <comment ref="L4" authorId="0" shapeId="0">
      <text>
        <r>
          <rPr>
            <sz val="9"/>
            <color indexed="81"/>
            <rFont val="Segoe UI"/>
            <family val="2"/>
          </rPr>
          <t>Devido à inexistência de fator para COV, foi considerado o fator de emissão de ROG. Pois, a maioria dos componentes de ROG são COV (https://www.arb.ca.gov/ei/speciate/voc_rog_dfn_1_09.pdf).</t>
        </r>
      </text>
    </comment>
    <comment ref="N4" authorId="0" shapeId="0">
      <text>
        <r>
          <rPr>
            <sz val="9"/>
            <color indexed="81"/>
            <rFont val="Segoe UI"/>
            <family val="2"/>
          </rPr>
          <t>Devido à inexistência de fator para PM10, foi considerado PM10 = PM.</t>
        </r>
      </text>
    </comment>
    <comment ref="O4" authorId="0" shapeId="0">
      <text>
        <r>
          <rPr>
            <sz val="9"/>
            <color indexed="81"/>
            <rFont val="Segoe UI"/>
            <family val="2"/>
          </rPr>
          <t>Devido à inexistência de fator para PM2.5, foi considerado PM2.5 = PM.</t>
        </r>
      </text>
    </comment>
    <comment ref="Q4" authorId="0" shapeId="0">
      <text>
        <r>
          <rPr>
            <sz val="9"/>
            <color indexed="81"/>
            <rFont val="Segoe UI"/>
            <family val="2"/>
          </rPr>
          <t>Devido à inexistência de fator para SO2, foi considerado fator de SOx para SO2.</t>
        </r>
      </text>
    </comment>
    <comment ref="S4" authorId="0" shapeId="0">
      <text>
        <r>
          <rPr>
            <sz val="9"/>
            <color indexed="81"/>
            <rFont val="Segoe UI"/>
            <family val="2"/>
          </rPr>
          <t>Devido à inexistência de fator para COV, foi considerado o fator de emissão de ROG. Pois, a maioria dos componentes de ROG são COV (https://www.arb.ca.gov/ei/speciate/voc_rog_dfn_1_09.pdf).</t>
        </r>
      </text>
    </comment>
  </commentList>
</comments>
</file>

<file path=xl/comments6.xml><?xml version="1.0" encoding="utf-8"?>
<comments xmlns="http://schemas.openxmlformats.org/spreadsheetml/2006/main">
  <authors>
    <author>Gabriel Aarão Gonçalves</author>
  </authors>
  <commentList>
    <comment ref="A4" authorId="0" shapeId="0">
      <text>
        <r>
          <rPr>
            <sz val="9"/>
            <color indexed="81"/>
            <rFont val="Segoe UI"/>
            <family val="2"/>
          </rPr>
          <t xml:space="preserve">Velocidade média do ano de 2015 da Estação Aeroporto
</t>
        </r>
      </text>
    </comment>
    <comment ref="E8" authorId="0" shapeId="0">
      <text>
        <r>
          <rPr>
            <sz val="9"/>
            <color indexed="81"/>
            <rFont val="Segoe UI"/>
            <family val="2"/>
          </rPr>
          <t>WRAP (2006) - Fugitive Dust Handobook</t>
        </r>
      </text>
    </comment>
    <comment ref="I8" authorId="0" shapeId="0">
      <text>
        <r>
          <rPr>
            <sz val="9"/>
            <color indexed="81"/>
            <rFont val="Segoe UI"/>
            <family val="2"/>
          </rPr>
          <t xml:space="preserve">Considerado um valor médio para todas as fontes.
</t>
        </r>
      </text>
    </comment>
    <comment ref="C11" authorId="0" shapeId="0">
      <text>
        <r>
          <rPr>
            <sz val="9"/>
            <color indexed="81"/>
            <rFont val="Segoe UI"/>
            <family val="2"/>
          </rPr>
          <t xml:space="preserve">USEPA (2003) Background Information for Revised AP-42 Section 11.19.2, Crushed Stone Processing
and Pulverized Mineral Processing:
The targeted moisture contents of the raw material (granite) during the uncontrolled  runs were &lt;1.5 percent. Assim, foi considerado o teor de umidade de 1%.
</t>
        </r>
      </text>
    </comment>
    <comment ref="C13" authorId="0" shapeId="0">
      <text>
        <r>
          <rPr>
            <sz val="9"/>
            <color indexed="81"/>
            <rFont val="Segoe UI"/>
            <family val="2"/>
          </rPr>
          <t xml:space="preserve">USEPA (2003) Background Information for Revised AP-42 Section 11.19.2, Crushed Stone Processing
and Pulverized Mineral Processing:
The targeted moisture contents of the raw material (granite) during the uncontrolled  runs were &lt;1.5 percent. Assim, foi considerado o teor de umidade de 1%.
</t>
        </r>
      </text>
    </comment>
    <comment ref="C15" authorId="0" shapeId="0">
      <text>
        <r>
          <rPr>
            <sz val="9"/>
            <color indexed="81"/>
            <rFont val="Segoe UI"/>
            <family val="2"/>
          </rPr>
          <t xml:space="preserve">USEPA (2003) Background Information for Revised AP-42 Section 11.19.2, Crushed Stone Processing
and Pulverized Mineral Processing:
The targeted moisture contents of the raw material (granite) during the uncontrolled  runs were &lt;1.5 percent. Assim, foi considerado o teor de umidade de 1%.
</t>
        </r>
      </text>
    </comment>
  </commentList>
</comments>
</file>

<file path=xl/sharedStrings.xml><?xml version="1.0" encoding="utf-8"?>
<sst xmlns="http://schemas.openxmlformats.org/spreadsheetml/2006/main" count="242" uniqueCount="168">
  <si>
    <t>Fonte Emissora</t>
  </si>
  <si>
    <t>Taxa de Emissão [kg/h]</t>
  </si>
  <si>
    <t>PM</t>
  </si>
  <si>
    <r>
      <t>PM</t>
    </r>
    <r>
      <rPr>
        <b/>
        <vertAlign val="subscript"/>
        <sz val="8"/>
        <color theme="0"/>
        <rFont val="Arial"/>
        <family val="2"/>
      </rPr>
      <t>10</t>
    </r>
  </si>
  <si>
    <t>CO</t>
  </si>
  <si>
    <r>
      <t>NO</t>
    </r>
    <r>
      <rPr>
        <b/>
        <vertAlign val="subscript"/>
        <sz val="8"/>
        <color theme="0"/>
        <rFont val="Arial"/>
        <family val="2"/>
      </rPr>
      <t>X</t>
    </r>
  </si>
  <si>
    <r>
      <t>SO</t>
    </r>
    <r>
      <rPr>
        <b/>
        <vertAlign val="subscript"/>
        <sz val="8"/>
        <color theme="0"/>
        <rFont val="Arial"/>
        <family val="2"/>
      </rPr>
      <t>2</t>
    </r>
  </si>
  <si>
    <t>Chaminé do Secador de Borra</t>
  </si>
  <si>
    <t>Chaminé do Silo de Borra Úmida</t>
  </si>
  <si>
    <t>Chaminé da Caldeira Bremmer</t>
  </si>
  <si>
    <t>Chaminé do Multiciclone da Torre I</t>
  </si>
  <si>
    <t>Chaminé do Multiciclone da Torre II</t>
  </si>
  <si>
    <t>Chaminé do Torrador I</t>
  </si>
  <si>
    <t>Chaminé do Torrador II</t>
  </si>
  <si>
    <t>Chaminé do Gerador I</t>
  </si>
  <si>
    <t>Chaminé do Gerador II</t>
  </si>
  <si>
    <t>Equação Geral:</t>
  </si>
  <si>
    <t>Conversão ppm para mg/m³:</t>
  </si>
  <si>
    <t>NO2</t>
  </si>
  <si>
    <t>NO</t>
  </si>
  <si>
    <t>O3</t>
  </si>
  <si>
    <t>H2S</t>
  </si>
  <si>
    <t>SO2</t>
  </si>
  <si>
    <t>HCl</t>
  </si>
  <si>
    <t>HF</t>
  </si>
  <si>
    <t>C3H8</t>
  </si>
  <si>
    <t>Benzeno</t>
  </si>
  <si>
    <t>CO2</t>
  </si>
  <si>
    <t>Concentração CO [ppm]</t>
  </si>
  <si>
    <t>Pressão [atm]</t>
  </si>
  <si>
    <t>Concentração CO [mg/m³]</t>
  </si>
  <si>
    <t xml:space="preserve">Temperatura [K] </t>
  </si>
  <si>
    <t xml:space="preserve">Temperatura [ºC] </t>
  </si>
  <si>
    <t>Fonte</t>
  </si>
  <si>
    <r>
      <t>Onde:
MW (g/mol) - massa molar
P (atm) - pressão do gás
P</t>
    </r>
    <r>
      <rPr>
        <vertAlign val="subscript"/>
        <sz val="8"/>
        <color theme="1"/>
        <rFont val="Arial"/>
        <family val="2"/>
      </rPr>
      <t>0</t>
    </r>
    <r>
      <rPr>
        <sz val="8"/>
        <color theme="1"/>
        <rFont val="Arial"/>
        <family val="2"/>
      </rPr>
      <t xml:space="preserve"> - 1 atm (CNTP)
T (K) - temperatura do gás 
T</t>
    </r>
    <r>
      <rPr>
        <vertAlign val="subscript"/>
        <sz val="8"/>
        <color theme="1"/>
        <rFont val="Arial"/>
        <family val="2"/>
      </rPr>
      <t>0</t>
    </r>
    <r>
      <rPr>
        <sz val="8"/>
        <color theme="1"/>
        <rFont val="Arial"/>
        <family val="2"/>
      </rPr>
      <t xml:space="preserve"> - 298,15 K (25 ºC) (CNTP) </t>
    </r>
  </si>
  <si>
    <t>Massa Molar - MW [g/mol]</t>
  </si>
  <si>
    <t>Quantidade</t>
  </si>
  <si>
    <t>Potência [hp]</t>
  </si>
  <si>
    <t>Equipamento [hp]</t>
  </si>
  <si>
    <t>Horas/dia</t>
  </si>
  <si>
    <r>
      <t>PM</t>
    </r>
    <r>
      <rPr>
        <b/>
        <vertAlign val="subscript"/>
        <sz val="8"/>
        <color theme="0"/>
        <rFont val="Arial"/>
        <family val="2"/>
      </rPr>
      <t>2.5</t>
    </r>
  </si>
  <si>
    <t xml:space="preserve">
</t>
  </si>
  <si>
    <t>Fonte: AQMD (2016) - http://www.aqmd.gov/home/regulations/ceqa/air-quality-analysis-handbook/off-road-mobile-source-emission-factors</t>
  </si>
  <si>
    <t>Equipment</t>
  </si>
  <si>
    <t>MaxHP</t>
  </si>
  <si>
    <t>PM [kg/h]</t>
  </si>
  <si>
    <r>
      <t>NO</t>
    </r>
    <r>
      <rPr>
        <vertAlign val="subscript"/>
        <sz val="8"/>
        <rFont val="Arial"/>
        <family val="2"/>
      </rPr>
      <t>X</t>
    </r>
    <r>
      <rPr>
        <sz val="8"/>
        <rFont val="Arial"/>
        <family val="2"/>
      </rPr>
      <t xml:space="preserve"> [kg/h]</t>
    </r>
  </si>
  <si>
    <r>
      <t>SO</t>
    </r>
    <r>
      <rPr>
        <vertAlign val="subscript"/>
        <sz val="8"/>
        <rFont val="Arial"/>
        <family val="2"/>
      </rPr>
      <t>X</t>
    </r>
    <r>
      <rPr>
        <sz val="8"/>
        <rFont val="Arial"/>
        <family val="2"/>
      </rPr>
      <t xml:space="preserve"> [kg/h]</t>
    </r>
  </si>
  <si>
    <t>CO [kg/h]</t>
  </si>
  <si>
    <t>ROG [kg/h]</t>
  </si>
  <si>
    <r>
      <t>CO</t>
    </r>
    <r>
      <rPr>
        <vertAlign val="subscript"/>
        <sz val="8"/>
        <rFont val="Arial"/>
        <family val="2"/>
      </rPr>
      <t xml:space="preserve">2 </t>
    </r>
    <r>
      <rPr>
        <sz val="8"/>
        <rFont val="Arial"/>
        <family val="2"/>
      </rPr>
      <t>[kg/h]</t>
    </r>
  </si>
  <si>
    <r>
      <t>CH</t>
    </r>
    <r>
      <rPr>
        <vertAlign val="subscript"/>
        <sz val="8"/>
        <rFont val="Arial"/>
        <family val="2"/>
      </rPr>
      <t>4</t>
    </r>
    <r>
      <rPr>
        <sz val="8"/>
        <rFont val="Arial"/>
        <family val="2"/>
      </rPr>
      <t xml:space="preserve"> [kg/h]</t>
    </r>
  </si>
  <si>
    <t>Rubber Tired Loaders
(Pá Carregadeira)</t>
  </si>
  <si>
    <t>Rubber Tired Loaders - 25</t>
  </si>
  <si>
    <t>Rubber Tired Loaders - 50</t>
  </si>
  <si>
    <t>Rubber Tired Loaders - 120</t>
  </si>
  <si>
    <t>Rubber Tired Loaders - 175</t>
  </si>
  <si>
    <t>Rubber Tired Loaders - 250</t>
  </si>
  <si>
    <t>Rubber Tired Loaders - 500</t>
  </si>
  <si>
    <t>Rubber Tired Loaders - 750</t>
  </si>
  <si>
    <t>Rubber Tired Loaders - 1000</t>
  </si>
  <si>
    <t>-</t>
  </si>
  <si>
    <t>Ano de fabricação considerado:</t>
  </si>
  <si>
    <t>Medidas de controle</t>
  </si>
  <si>
    <t>Filtro de mangas</t>
  </si>
  <si>
    <t>Máquinas e Equipamentos</t>
  </si>
  <si>
    <t>Aerodynamic Particle Size Multiplier (k) For Equation 1</t>
  </si>
  <si>
    <t xml:space="preserve">Table 13.2.4-1. TYPICAL SILT AND MOISTURE CONTENTS OF MATERIALS AT VARIOUS INDUSTRIES </t>
  </si>
  <si>
    <t xml:space="preserve">PM </t>
  </si>
  <si>
    <t>&lt; 30 µm</t>
  </si>
  <si>
    <t>&lt; 15 µm</t>
  </si>
  <si>
    <t>&lt; 10 µm</t>
  </si>
  <si>
    <t>&lt; 5 µm</t>
  </si>
  <si>
    <t>&lt; 2.5 µm</t>
  </si>
  <si>
    <t>Industry</t>
  </si>
  <si>
    <t>Material</t>
  </si>
  <si>
    <t>Silt Content (%)</t>
  </si>
  <si>
    <t>Moisture Content (%)</t>
  </si>
  <si>
    <t>Range</t>
  </si>
  <si>
    <t>Mean</t>
  </si>
  <si>
    <t>Slag</t>
  </si>
  <si>
    <t>Onde:
E - emissão
k - particle size multiplier (dimensionless)
U - mean wind speed, meters per second (m/s) (miles per hour [mph]) 
M - material moisture content (%)</t>
  </si>
  <si>
    <t>Municipal solid waste landfills</t>
  </si>
  <si>
    <t>Sand</t>
  </si>
  <si>
    <t>3,0 - 4,7</t>
  </si>
  <si>
    <t>2,3 - 4,9</t>
  </si>
  <si>
    <t>Cover</t>
  </si>
  <si>
    <t>5,0 - 16</t>
  </si>
  <si>
    <t>8,9 - 16</t>
  </si>
  <si>
    <t>Clay/dirty mix</t>
  </si>
  <si>
    <t>Clay</t>
  </si>
  <si>
    <t>4,5 - 7,4</t>
  </si>
  <si>
    <t>8,9 - 11</t>
  </si>
  <si>
    <t>Fly ash</t>
  </si>
  <si>
    <t>78 - 81</t>
  </si>
  <si>
    <t>26 - 29</t>
  </si>
  <si>
    <t>Misc. Fill materials</t>
  </si>
  <si>
    <t>Umidade do Material [%]</t>
  </si>
  <si>
    <t>Controle</t>
  </si>
  <si>
    <t>Controle [%]</t>
  </si>
  <si>
    <t>Quantidade [t/h]</t>
  </si>
  <si>
    <t>Fator de Emissão [kg/t]</t>
  </si>
  <si>
    <r>
      <t>PM</t>
    </r>
    <r>
      <rPr>
        <b/>
        <vertAlign val="subscript"/>
        <sz val="8"/>
        <color theme="0"/>
        <rFont val="Arial"/>
        <family val="2"/>
      </rPr>
      <t>2,5</t>
    </r>
  </si>
  <si>
    <t>TOTAL</t>
  </si>
  <si>
    <t>Areia</t>
  </si>
  <si>
    <t>Brita</t>
  </si>
  <si>
    <t>Massa específica (kg/m³)</t>
  </si>
  <si>
    <t>Pó calcário FGD</t>
  </si>
  <si>
    <t>Quantidade Brita (t/h):</t>
  </si>
  <si>
    <t>Enclausuramento</t>
  </si>
  <si>
    <t>Fontes Emissoras</t>
  </si>
  <si>
    <t>Transferências</t>
  </si>
  <si>
    <t>Erosão Eólica</t>
  </si>
  <si>
    <t>TR - Caminhão / Pátio de brita</t>
  </si>
  <si>
    <t>Onde:
E - emissão (lb/dia)
n - número de equipamentos de cada categoria
H - número de horas diárias de operação do equipamento
EF - fator de emissão (lb/h)</t>
  </si>
  <si>
    <t>LG 938</t>
  </si>
  <si>
    <t>13.573 L</t>
  </si>
  <si>
    <t>Pá Carregadeira 40</t>
  </si>
  <si>
    <t>Horas trabalhadas (h)</t>
  </si>
  <si>
    <t>Consumo de matéria prima - ano 2015 (t)</t>
  </si>
  <si>
    <t>Local</t>
  </si>
  <si>
    <t>Medida</t>
  </si>
  <si>
    <t>Área interna do ponto de carga</t>
  </si>
  <si>
    <t>Sistema de sucção de MP</t>
  </si>
  <si>
    <t>Aspersão em água</t>
  </si>
  <si>
    <t>Descarga de cimento</t>
  </si>
  <si>
    <t>Pilhas de areia e brita</t>
  </si>
  <si>
    <t>Periferia do terreno</t>
  </si>
  <si>
    <t>Cortina verde</t>
  </si>
  <si>
    <t>Quantidade areia  (t/h):</t>
  </si>
  <si>
    <t xml:space="preserve">TR - Caminhão / Pátio de areia </t>
  </si>
  <si>
    <t>Filtro de Mangas</t>
  </si>
  <si>
    <t>Tipo de Controle</t>
  </si>
  <si>
    <t>Vazão do Filtro de Mangas
 [m³/h]</t>
  </si>
  <si>
    <t>Vazão do Filtro de Mangas
 [Nm³/h]</t>
  </si>
  <si>
    <t>Taxa de Emissão
 [kg/h]</t>
  </si>
  <si>
    <t>Filtro de Mangas 2</t>
  </si>
  <si>
    <t>Temperatura de Trabalho (ºC)</t>
  </si>
  <si>
    <t>Filtro</t>
  </si>
  <si>
    <t xml:space="preserve">Funcionamento: 07 às 11 e 12 às 18 (horas): </t>
  </si>
  <si>
    <t>TR - Pá carregadeira (Areia) / Silo</t>
  </si>
  <si>
    <t>TR - Pá carregadeira (Brita) / Silo</t>
  </si>
  <si>
    <t>TR - Mistura Silo (Areia)</t>
  </si>
  <si>
    <t>TR - Mistura Silo (Brita)</t>
  </si>
  <si>
    <t>Concentração
 [mg/Nm³]</t>
  </si>
  <si>
    <t>Fator de Emissão [kg/h]</t>
  </si>
  <si>
    <r>
      <t>PM</t>
    </r>
    <r>
      <rPr>
        <b/>
        <vertAlign val="subscript"/>
        <sz val="8"/>
        <color theme="0"/>
        <rFont val="Arial"/>
        <family val="2"/>
      </rPr>
      <t>10</t>
    </r>
    <r>
      <rPr>
        <b/>
        <sz val="8"/>
        <color theme="0"/>
        <rFont val="Arial"/>
        <family val="2"/>
      </rPr>
      <t xml:space="preserve"> </t>
    </r>
  </si>
  <si>
    <r>
      <t>PM</t>
    </r>
    <r>
      <rPr>
        <b/>
        <vertAlign val="subscript"/>
        <sz val="8"/>
        <color theme="0"/>
        <rFont val="Arial"/>
        <family val="2"/>
      </rPr>
      <t>2,5</t>
    </r>
    <r>
      <rPr>
        <b/>
        <sz val="8"/>
        <color theme="0"/>
        <rFont val="Arial"/>
        <family val="2"/>
      </rPr>
      <t xml:space="preserve"> </t>
    </r>
  </si>
  <si>
    <t>Latitude [⁰]</t>
  </si>
  <si>
    <t>Longitude [⁰]</t>
  </si>
  <si>
    <t>Filtro de Mangas 1</t>
  </si>
  <si>
    <t>Capacidade de Permeabilidade do Filtro de Mangas (m³/min)</t>
  </si>
  <si>
    <t>As emissões provenientes das vias internas de tráfego não foram consideradas pois na maior parte do tempo os veículos trabalham fora da zona do empreendimento. Tais  emissões provenientes do tráfego de veículos em vias já foram contabilizadas no inventário separadamente na estimativa de emissões das vias de tráfego da Região da Grande Vitória.</t>
  </si>
  <si>
    <t>Fonte: AP-42 (USEPA, 2006) - https://www3.epa.gov/ttn/chief/ap42/ch13/final/c13s0204.pdf</t>
  </si>
  <si>
    <t>Fonte: Informações enviadas pelo empreendimento através do Ofício IEMA N° 453/2016</t>
  </si>
  <si>
    <t>Item</t>
  </si>
  <si>
    <t>Equipamento</t>
  </si>
  <si>
    <t>Modelo</t>
  </si>
  <si>
    <t>Potência (hp)</t>
  </si>
  <si>
    <t>Consumo de Combustível (L/ano)</t>
  </si>
  <si>
    <t>VOC</t>
  </si>
  <si>
    <t>Velocidade do Vento (m/s):</t>
  </si>
  <si>
    <t>Altura [m]</t>
  </si>
  <si>
    <t>Nota: As principais matérias primas utilizadas são a brita, a areia e o cimento. As emissões relacionadas à movimentação/armazenamento do cimento foram estimadas na aba: "Emissão Saída do Filtro".</t>
  </si>
  <si>
    <t>Saída do Filtro de Mangas 1</t>
  </si>
  <si>
    <t>Saída do Filtro de Mangas 2</t>
  </si>
  <si>
    <t>Saída dos Filtros de Mangas 1 e 2</t>
  </si>
  <si>
    <t>Nota: "Erosão Eólica" foi calculada na Planilha: Memorial_Concrevit_Cariacica_Erosao_Eolica</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</si>
</sst>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000"/>
    <numFmt numFmtId="165" formatCode="0.000"/>
    <numFmt numFmtId="166" formatCode="0.00000"/>
    <numFmt numFmtId="167" formatCode="0.0"/>
    <numFmt numFmtId="168" formatCode="[&gt;=0.005]\ #,##0.00;[&lt;0.005]&quot;&lt;0,01&quot;"/>
    <numFmt numFmtId="169" formatCode="#,##0.00000"/>
  </numFmts>
  <fonts count="11" x14ac:knownFonts="1">
    <font>
      <sz val="11"/>
      <color theme="1"/>
      <name val="Calibri"/>
      <family val="2"/>
      <scheme val="minor"/>
    </font>
    <font>
      <sz val="8"/>
      <color theme="1"/>
      <name val="Arial"/>
      <family val="2"/>
    </font>
    <font>
      <b/>
      <sz val="8"/>
      <color theme="1"/>
      <name val="Arial"/>
      <family val="2"/>
    </font>
    <font>
      <vertAlign val="subscript"/>
      <sz val="8"/>
      <color theme="1"/>
      <name val="Arial"/>
      <family val="2"/>
    </font>
    <font>
      <sz val="9"/>
      <color indexed="81"/>
      <name val="Segoe UI"/>
      <family val="2"/>
    </font>
    <font>
      <b/>
      <sz val="8"/>
      <color theme="0"/>
      <name val="Arial"/>
      <family val="2"/>
    </font>
    <font>
      <b/>
      <vertAlign val="subscript"/>
      <sz val="8"/>
      <color theme="0"/>
      <name val="Arial"/>
      <family val="2"/>
    </font>
    <font>
      <sz val="8"/>
      <name val="Arial"/>
      <family val="2"/>
    </font>
    <font>
      <b/>
      <i/>
      <sz val="8"/>
      <color theme="1"/>
      <name val="Arial"/>
      <family val="2"/>
    </font>
    <font>
      <vertAlign val="subscript"/>
      <sz val="8"/>
      <name val="Arial"/>
      <family val="2"/>
    </font>
    <font>
      <b/>
      <sz val="9"/>
      <color indexed="81"/>
      <name val="Segoe UI"/>
      <family val="2"/>
    </font>
  </fonts>
  <fills count="5">
    <fill>
      <patternFill patternType="none"/>
    </fill>
    <fill>
      <patternFill patternType="gray125"/>
    </fill>
    <fill>
      <patternFill patternType="solid">
        <fgColor rgb="FF4F81BD"/>
        <bgColor indexed="64"/>
      </patternFill>
    </fill>
    <fill>
      <patternFill patternType="solid">
        <fgColor rgb="FFDCE6F1"/>
        <bgColor indexed="64"/>
      </patternFill>
    </fill>
    <fill>
      <patternFill patternType="solid">
        <fgColor theme="0"/>
        <bgColor indexed="64"/>
      </patternFill>
    </fill>
  </fills>
  <borders count="20">
    <border>
      <left/>
      <right/>
      <top/>
      <bottom/>
      <diagonal/>
    </border>
    <border>
      <left style="thin">
        <color rgb="FFD9D9D9"/>
      </left>
      <right style="thin">
        <color rgb="FFD9D9D9"/>
      </right>
      <top style="thin">
        <color rgb="FFD9D9D9"/>
      </top>
      <bottom style="thin">
        <color rgb="FFD9D9D9"/>
      </bottom>
      <diagonal/>
    </border>
    <border>
      <left style="thin">
        <color theme="0"/>
      </left>
      <right style="thin">
        <color theme="0"/>
      </right>
      <top style="thin">
        <color theme="0"/>
      </top>
      <bottom style="thin">
        <color theme="0"/>
      </bottom>
      <diagonal/>
    </border>
    <border>
      <left style="thin">
        <color rgb="FFD9D9D9"/>
      </left>
      <right/>
      <top/>
      <bottom/>
      <diagonal/>
    </border>
    <border>
      <left/>
      <right style="thin">
        <color rgb="FFD9D9D9"/>
      </right>
      <top style="thin">
        <color rgb="FFD9D9D9"/>
      </top>
      <bottom style="thin">
        <color rgb="FFD9D9D9"/>
      </bottom>
      <diagonal/>
    </border>
    <border>
      <left style="thin">
        <color rgb="FFD9D9D9"/>
      </left>
      <right/>
      <top style="thin">
        <color rgb="FFD9D9D9"/>
      </top>
      <bottom style="thin">
        <color rgb="FFD9D9D9"/>
      </bottom>
      <diagonal/>
    </border>
    <border>
      <left/>
      <right/>
      <top style="thin">
        <color rgb="FFD9D9D9"/>
      </top>
      <bottom style="thin">
        <color rgb="FFD9D9D9"/>
      </bottom>
      <diagonal/>
    </border>
    <border>
      <left style="thin">
        <color rgb="FFD9D9D9"/>
      </left>
      <right/>
      <top/>
      <bottom style="thin">
        <color rgb="FFD9D9D9"/>
      </bottom>
      <diagonal/>
    </border>
    <border>
      <left/>
      <right/>
      <top/>
      <bottom style="thin">
        <color rgb="FFD9D9D9"/>
      </bottom>
      <diagonal/>
    </border>
    <border>
      <left style="thin">
        <color rgb="FFD9D9D9"/>
      </left>
      <right/>
      <top style="thin">
        <color rgb="FFD9D9D9"/>
      </top>
      <bottom/>
      <diagonal/>
    </border>
    <border>
      <left/>
      <right style="thin">
        <color rgb="FFD9D9D9"/>
      </right>
      <top style="thin">
        <color rgb="FFD9D9D9"/>
      </top>
      <bottom/>
      <diagonal/>
    </border>
    <border>
      <left/>
      <right style="thin">
        <color rgb="FFD9D9D9"/>
      </right>
      <top/>
      <bottom/>
      <diagonal/>
    </border>
    <border>
      <left/>
      <right style="thin">
        <color rgb="FFD9D9D9"/>
      </right>
      <top/>
      <bottom style="thin">
        <color rgb="FFD9D9D9"/>
      </bottom>
      <diagonal/>
    </border>
    <border>
      <left/>
      <right/>
      <top style="thin">
        <color rgb="FFD9D9D9"/>
      </top>
      <bottom/>
      <diagonal/>
    </border>
    <border>
      <left style="thin">
        <color theme="0"/>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style="thin">
        <color theme="0"/>
      </left>
      <right style="thin">
        <color theme="0"/>
      </right>
      <top/>
      <bottom style="thin">
        <color theme="0"/>
      </bottom>
      <diagonal/>
    </border>
    <border>
      <left/>
      <right style="thin">
        <color theme="0"/>
      </right>
      <top/>
      <bottom/>
      <diagonal/>
    </border>
    <border>
      <left/>
      <right style="thin">
        <color theme="0"/>
      </right>
      <top/>
      <bottom style="thin">
        <color theme="0"/>
      </bottom>
      <diagonal/>
    </border>
  </borders>
  <cellStyleXfs count="2">
    <xf numFmtId="0" fontId="0" fillId="0" borderId="0"/>
    <xf numFmtId="0" fontId="1" fillId="0" borderId="0"/>
  </cellStyleXfs>
  <cellXfs count="114">
    <xf numFmtId="0" fontId="0" fillId="0" borderId="0" xfId="0"/>
    <xf numFmtId="0" fontId="1" fillId="0" borderId="0" xfId="0" applyFont="1"/>
    <xf numFmtId="0" fontId="1" fillId="0" borderId="0" xfId="0" applyFont="1" applyAlignment="1">
      <alignment vertical="center"/>
    </xf>
    <xf numFmtId="0" fontId="1" fillId="0" borderId="0" xfId="0" applyFont="1" applyFill="1" applyAlignment="1">
      <alignment vertical="center"/>
    </xf>
    <xf numFmtId="0" fontId="1" fillId="0" borderId="0" xfId="0" applyFont="1" applyAlignment="1">
      <alignment horizontal="center"/>
    </xf>
    <xf numFmtId="0" fontId="5" fillId="2" borderId="2" xfId="0" applyFont="1" applyFill="1" applyBorder="1" applyAlignment="1">
      <alignment horizontal="center" vertical="center"/>
    </xf>
    <xf numFmtId="3" fontId="1" fillId="0" borderId="0" xfId="0" applyNumberFormat="1" applyFont="1" applyAlignment="1">
      <alignment horizontal="center" vertical="center"/>
    </xf>
    <xf numFmtId="164" fontId="1" fillId="0" borderId="0" xfId="0" applyNumberFormat="1" applyFont="1" applyAlignment="1">
      <alignment horizontal="center" vertical="center"/>
    </xf>
    <xf numFmtId="0" fontId="1" fillId="0" borderId="0" xfId="0" applyFont="1" applyFill="1" applyAlignment="1">
      <alignment horizontal="center" vertical="center"/>
    </xf>
    <xf numFmtId="0" fontId="2" fillId="0" borderId="0" xfId="0" applyFont="1" applyAlignment="1">
      <alignment horizontal="center" vertical="center"/>
    </xf>
    <xf numFmtId="2" fontId="1" fillId="3" borderId="0" xfId="0" applyNumberFormat="1" applyFont="1" applyFill="1" applyAlignment="1">
      <alignment horizontal="center" vertical="center"/>
    </xf>
    <xf numFmtId="4" fontId="1" fillId="0" borderId="0" xfId="0" applyNumberFormat="1" applyFont="1" applyAlignment="1">
      <alignment horizontal="center" vertical="center"/>
    </xf>
    <xf numFmtId="2" fontId="1" fillId="0" borderId="0" xfId="0" applyNumberFormat="1" applyFont="1" applyAlignment="1">
      <alignment horizontal="center" vertical="center"/>
    </xf>
    <xf numFmtId="1" fontId="1" fillId="0" borderId="0" xfId="0" applyNumberFormat="1" applyFont="1"/>
    <xf numFmtId="164" fontId="1" fillId="0" borderId="0" xfId="0" applyNumberFormat="1" applyFont="1"/>
    <xf numFmtId="2" fontId="1" fillId="0" borderId="0" xfId="0" applyNumberFormat="1" applyFont="1" applyAlignment="1">
      <alignment horizontal="center"/>
    </xf>
    <xf numFmtId="165" fontId="1" fillId="0" borderId="0" xfId="0" applyNumberFormat="1" applyFont="1" applyAlignment="1">
      <alignment horizontal="center"/>
    </xf>
    <xf numFmtId="166" fontId="7" fillId="0" borderId="0" xfId="0" applyNumberFormat="1" applyFont="1" applyAlignment="1">
      <alignment horizontal="center" vertical="center"/>
    </xf>
    <xf numFmtId="164" fontId="7" fillId="0" borderId="0" xfId="0" applyNumberFormat="1" applyFont="1" applyAlignment="1">
      <alignment horizontal="center" vertical="center"/>
    </xf>
    <xf numFmtId="0" fontId="1" fillId="0" borderId="0" xfId="0" applyFont="1" applyAlignment="1">
      <alignment horizontal="left" wrapText="1"/>
    </xf>
    <xf numFmtId="164" fontId="0" fillId="0" borderId="0" xfId="0" applyNumberFormat="1"/>
    <xf numFmtId="164" fontId="1" fillId="0" borderId="1" xfId="0" applyNumberFormat="1" applyFont="1" applyFill="1" applyBorder="1" applyAlignment="1">
      <alignment horizontal="center" vertical="center"/>
    </xf>
    <xf numFmtId="0" fontId="1" fillId="3" borderId="1" xfId="0" applyFont="1" applyFill="1" applyBorder="1" applyAlignment="1">
      <alignment horizontal="center" vertical="center"/>
    </xf>
    <xf numFmtId="0" fontId="1" fillId="0" borderId="0" xfId="0" applyFont="1" applyAlignment="1">
      <alignment horizontal="center" vertical="center"/>
    </xf>
    <xf numFmtId="0" fontId="7" fillId="0" borderId="0" xfId="0" applyFont="1" applyFill="1" applyAlignment="1">
      <alignment horizontal="center" vertical="center"/>
    </xf>
    <xf numFmtId="0" fontId="2"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xf numFmtId="0" fontId="1" fillId="0" borderId="1" xfId="0" applyFont="1" applyBorder="1" applyAlignment="1">
      <alignment horizontal="center"/>
    </xf>
    <xf numFmtId="2" fontId="0" fillId="0" borderId="0" xfId="0" applyNumberFormat="1"/>
    <xf numFmtId="0" fontId="1" fillId="0" borderId="1" xfId="0" applyFont="1" applyBorder="1" applyAlignment="1">
      <alignment vertical="center"/>
    </xf>
    <xf numFmtId="0" fontId="7" fillId="0" borderId="0" xfId="0" applyFont="1" applyFill="1" applyAlignment="1">
      <alignment vertical="center"/>
    </xf>
    <xf numFmtId="1" fontId="1" fillId="0" borderId="0" xfId="0" applyNumberFormat="1" applyFont="1" applyAlignment="1">
      <alignment horizontal="center" vertical="center"/>
    </xf>
    <xf numFmtId="167" fontId="1" fillId="0" borderId="0" xfId="0" applyNumberFormat="1" applyFont="1" applyAlignment="1">
      <alignment horizontal="center" vertical="center"/>
    </xf>
    <xf numFmtId="0" fontId="1" fillId="0" borderId="0" xfId="0" applyFont="1" applyFill="1" applyAlignment="1">
      <alignment horizontal="left" vertical="center"/>
    </xf>
    <xf numFmtId="11" fontId="1" fillId="0" borderId="0" xfId="0" applyNumberFormat="1" applyFont="1" applyFill="1" applyAlignment="1">
      <alignment horizontal="center" vertical="center"/>
    </xf>
    <xf numFmtId="2" fontId="1" fillId="0" borderId="0" xfId="0" applyNumberFormat="1" applyFont="1" applyFill="1" applyAlignment="1">
      <alignment horizontal="center" vertical="center"/>
    </xf>
    <xf numFmtId="165" fontId="1" fillId="0" borderId="0" xfId="0" applyNumberFormat="1" applyFont="1" applyAlignment="1">
      <alignment horizontal="center" vertical="center"/>
    </xf>
    <xf numFmtId="167" fontId="1" fillId="0" borderId="0" xfId="0" applyNumberFormat="1" applyFont="1" applyAlignment="1">
      <alignment vertical="center"/>
    </xf>
    <xf numFmtId="1" fontId="1" fillId="0" borderId="0" xfId="0" applyNumberFormat="1" applyFont="1" applyFill="1" applyAlignment="1">
      <alignment horizontal="center" vertical="center"/>
    </xf>
    <xf numFmtId="11" fontId="1" fillId="0" borderId="0" xfId="0" applyNumberFormat="1" applyFont="1" applyAlignment="1">
      <alignment horizontal="center" vertical="center"/>
    </xf>
    <xf numFmtId="2" fontId="1" fillId="0" borderId="0" xfId="0" applyNumberFormat="1" applyFont="1" applyAlignment="1">
      <alignment horizontal="center" vertical="center"/>
    </xf>
    <xf numFmtId="0" fontId="1" fillId="0" borderId="0" xfId="0" applyFont="1" applyAlignment="1"/>
    <xf numFmtId="4" fontId="1" fillId="0" borderId="0" xfId="0" applyNumberFormat="1" applyFont="1" applyFill="1" applyAlignment="1">
      <alignment horizontal="center" vertical="center"/>
    </xf>
    <xf numFmtId="0" fontId="1" fillId="0" borderId="0" xfId="0" applyFont="1" applyAlignment="1">
      <alignment horizontal="center"/>
    </xf>
    <xf numFmtId="164" fontId="5" fillId="2" borderId="2" xfId="0" applyNumberFormat="1" applyFont="1" applyFill="1" applyBorder="1" applyAlignment="1">
      <alignment horizontal="center" vertical="center"/>
    </xf>
    <xf numFmtId="0" fontId="1" fillId="0" borderId="0" xfId="0" applyFont="1" applyAlignment="1">
      <alignment horizontal="center"/>
    </xf>
    <xf numFmtId="3" fontId="1" fillId="0" borderId="0" xfId="0" applyNumberFormat="1" applyFont="1" applyAlignment="1">
      <alignment horizontal="center"/>
    </xf>
    <xf numFmtId="168" fontId="1" fillId="0" borderId="0" xfId="0" applyNumberFormat="1" applyFont="1" applyFill="1" applyAlignment="1">
      <alignment horizontal="center" vertical="center"/>
    </xf>
    <xf numFmtId="0" fontId="5" fillId="2" borderId="1" xfId="0" applyFont="1" applyFill="1" applyBorder="1" applyAlignment="1">
      <alignment horizontal="center" vertical="center"/>
    </xf>
    <xf numFmtId="0" fontId="1" fillId="0" borderId="0" xfId="0" applyFont="1" applyAlignment="1">
      <alignment horizontal="center"/>
    </xf>
    <xf numFmtId="0" fontId="1" fillId="0" borderId="0" xfId="0" applyFont="1" applyAlignment="1">
      <alignment horizontal="center" vertical="center"/>
    </xf>
    <xf numFmtId="0" fontId="5" fillId="2" borderId="1" xfId="0" applyNumberFormat="1" applyFont="1" applyFill="1" applyBorder="1" applyAlignment="1" applyProtection="1">
      <alignment horizontal="center" vertical="center" wrapText="1"/>
    </xf>
    <xf numFmtId="0" fontId="1" fillId="0" borderId="1" xfId="0" applyFont="1" applyFill="1" applyBorder="1" applyAlignment="1">
      <alignment horizontal="center" vertical="center"/>
    </xf>
    <xf numFmtId="0" fontId="1" fillId="3" borderId="1" xfId="0" applyFont="1" applyFill="1" applyBorder="1" applyAlignment="1">
      <alignment horizontal="center"/>
    </xf>
    <xf numFmtId="2" fontId="1" fillId="3" borderId="1" xfId="0" applyNumberFormat="1" applyFont="1" applyFill="1" applyBorder="1" applyAlignment="1">
      <alignment horizontal="center" vertical="center"/>
    </xf>
    <xf numFmtId="165" fontId="1" fillId="3" borderId="1" xfId="0" applyNumberFormat="1" applyFont="1" applyFill="1" applyBorder="1" applyAlignment="1">
      <alignment horizontal="center" vertical="center"/>
    </xf>
    <xf numFmtId="0" fontId="1" fillId="3" borderId="1" xfId="0" applyFont="1" applyFill="1" applyBorder="1" applyAlignment="1">
      <alignment vertical="center"/>
    </xf>
    <xf numFmtId="168" fontId="1" fillId="3" borderId="1" xfId="0" applyNumberFormat="1" applyFont="1" applyFill="1" applyBorder="1" applyAlignment="1">
      <alignment horizontal="center" vertical="center"/>
    </xf>
    <xf numFmtId="169" fontId="1" fillId="0" borderId="0" xfId="0" applyNumberFormat="1" applyFont="1" applyFill="1" applyAlignment="1">
      <alignment horizontal="center" vertical="center"/>
    </xf>
    <xf numFmtId="0" fontId="1" fillId="0" borderId="0" xfId="0" applyFont="1" applyAlignment="1">
      <alignment horizontal="left" vertical="center"/>
    </xf>
    <xf numFmtId="0" fontId="1" fillId="0" borderId="0" xfId="0" applyFont="1" applyAlignment="1">
      <alignment horizontal="center" vertical="center"/>
    </xf>
    <xf numFmtId="0" fontId="8" fillId="4" borderId="1" xfId="0" applyFont="1" applyFill="1" applyBorder="1" applyAlignment="1">
      <alignment horizontal="center" vertical="center"/>
    </xf>
    <xf numFmtId="0" fontId="1" fillId="4" borderId="1" xfId="0" applyFont="1" applyFill="1" applyBorder="1" applyAlignment="1">
      <alignment horizontal="center"/>
    </xf>
    <xf numFmtId="0" fontId="1" fillId="0" borderId="1" xfId="0" applyFont="1" applyFill="1" applyBorder="1" applyAlignment="1">
      <alignment horizontal="left" vertical="center" wrapText="1"/>
    </xf>
    <xf numFmtId="0" fontId="1" fillId="0" borderId="1" xfId="0" applyFont="1" applyBorder="1" applyAlignment="1">
      <alignment horizontal="left"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1" xfId="0" applyFont="1" applyFill="1" applyBorder="1" applyAlignment="1">
      <alignment horizontal="center" vertical="center"/>
    </xf>
    <xf numFmtId="0" fontId="1" fillId="3" borderId="1" xfId="0" applyFont="1" applyFill="1" applyBorder="1" applyAlignment="1">
      <alignment horizontal="center"/>
    </xf>
    <xf numFmtId="0" fontId="8" fillId="4" borderId="9" xfId="0" applyFont="1" applyFill="1" applyBorder="1" applyAlignment="1">
      <alignment horizontal="center" vertical="center"/>
    </xf>
    <xf numFmtId="0" fontId="8" fillId="4" borderId="3" xfId="0" applyFont="1" applyFill="1" applyBorder="1" applyAlignment="1">
      <alignment horizontal="center" vertical="center"/>
    </xf>
    <xf numFmtId="0" fontId="8" fillId="4" borderId="7" xfId="0" applyFont="1" applyFill="1" applyBorder="1" applyAlignment="1">
      <alignment horizontal="center" vertical="center"/>
    </xf>
    <xf numFmtId="0" fontId="1" fillId="4" borderId="9" xfId="0" applyFont="1" applyFill="1" applyBorder="1" applyAlignment="1">
      <alignment horizontal="center"/>
    </xf>
    <xf numFmtId="0" fontId="1" fillId="4" borderId="13" xfId="0" applyFont="1" applyFill="1" applyBorder="1" applyAlignment="1">
      <alignment horizontal="center"/>
    </xf>
    <xf numFmtId="0" fontId="1" fillId="4" borderId="10" xfId="0" applyFont="1" applyFill="1" applyBorder="1" applyAlignment="1">
      <alignment horizontal="center"/>
    </xf>
    <xf numFmtId="0" fontId="1" fillId="4" borderId="3" xfId="0" applyFont="1" applyFill="1" applyBorder="1" applyAlignment="1">
      <alignment horizontal="center"/>
    </xf>
    <xf numFmtId="0" fontId="1" fillId="4" borderId="0" xfId="0" applyFont="1" applyFill="1" applyBorder="1" applyAlignment="1">
      <alignment horizontal="center"/>
    </xf>
    <xf numFmtId="0" fontId="1" fillId="4" borderId="11" xfId="0" applyFont="1" applyFill="1" applyBorder="1" applyAlignment="1">
      <alignment horizontal="center"/>
    </xf>
    <xf numFmtId="0" fontId="1" fillId="4" borderId="7" xfId="0" applyFont="1" applyFill="1" applyBorder="1" applyAlignment="1">
      <alignment horizontal="center"/>
    </xf>
    <xf numFmtId="0" fontId="1" fillId="4" borderId="8" xfId="0" applyFont="1" applyFill="1" applyBorder="1" applyAlignment="1">
      <alignment horizontal="center"/>
    </xf>
    <xf numFmtId="0" fontId="1" fillId="4" borderId="12" xfId="0" applyFont="1" applyFill="1" applyBorder="1" applyAlignment="1">
      <alignment horizontal="center"/>
    </xf>
    <xf numFmtId="0" fontId="1" fillId="4" borderId="9" xfId="0" applyFont="1" applyFill="1" applyBorder="1" applyAlignment="1">
      <alignment horizontal="left" vertical="center" wrapText="1"/>
    </xf>
    <xf numFmtId="0" fontId="1" fillId="4" borderId="13" xfId="0" applyFont="1" applyFill="1" applyBorder="1" applyAlignment="1">
      <alignment horizontal="left" vertical="center" wrapText="1"/>
    </xf>
    <xf numFmtId="0" fontId="1" fillId="4" borderId="10" xfId="0" applyFont="1" applyFill="1" applyBorder="1" applyAlignment="1">
      <alignment horizontal="left" vertical="center" wrapText="1"/>
    </xf>
    <xf numFmtId="0" fontId="1" fillId="4" borderId="3" xfId="0" applyFont="1" applyFill="1" applyBorder="1" applyAlignment="1">
      <alignment horizontal="left" vertical="center" wrapText="1"/>
    </xf>
    <xf numFmtId="0" fontId="1" fillId="4" borderId="0" xfId="0" applyFont="1" applyFill="1" applyBorder="1" applyAlignment="1">
      <alignment horizontal="left" vertical="center" wrapText="1"/>
    </xf>
    <xf numFmtId="0" fontId="1" fillId="4" borderId="11" xfId="0" applyFont="1" applyFill="1" applyBorder="1" applyAlignment="1">
      <alignment horizontal="left" vertical="center" wrapText="1"/>
    </xf>
    <xf numFmtId="0" fontId="1" fillId="4" borderId="7" xfId="0" applyFont="1" applyFill="1" applyBorder="1" applyAlignment="1">
      <alignment horizontal="left" vertical="center" wrapText="1"/>
    </xf>
    <xf numFmtId="0" fontId="1" fillId="4" borderId="8" xfId="0" applyFont="1" applyFill="1" applyBorder="1" applyAlignment="1">
      <alignment horizontal="left" vertical="center" wrapText="1"/>
    </xf>
    <xf numFmtId="0" fontId="1" fillId="4" borderId="12" xfId="0" applyFont="1" applyFill="1" applyBorder="1" applyAlignment="1">
      <alignment horizontal="left" vertical="center" wrapText="1"/>
    </xf>
    <xf numFmtId="164" fontId="7" fillId="0" borderId="10" xfId="0" applyNumberFormat="1" applyFont="1" applyBorder="1" applyAlignment="1">
      <alignment horizontal="center" vertical="center" wrapText="1"/>
    </xf>
    <xf numFmtId="164" fontId="7" fillId="0" borderId="11" xfId="0" applyNumberFormat="1" applyFont="1" applyBorder="1" applyAlignment="1">
      <alignment horizontal="center" vertical="center" wrapText="1"/>
    </xf>
    <xf numFmtId="0" fontId="1" fillId="0" borderId="0" xfId="0" applyFont="1" applyAlignment="1">
      <alignment horizontal="center" vertical="center"/>
    </xf>
    <xf numFmtId="0" fontId="1" fillId="3" borderId="3" xfId="0" applyFont="1" applyFill="1" applyBorder="1" applyAlignment="1">
      <alignment horizontal="center" vertical="center"/>
    </xf>
    <xf numFmtId="0" fontId="1" fillId="3" borderId="0" xfId="0" applyFont="1" applyFill="1" applyBorder="1" applyAlignment="1">
      <alignment horizontal="center" vertical="center"/>
    </xf>
    <xf numFmtId="0" fontId="5" fillId="2" borderId="1" xfId="0" applyFont="1" applyFill="1" applyBorder="1" applyAlignment="1">
      <alignment horizontal="center" vertical="center" wrapText="1"/>
    </xf>
    <xf numFmtId="0" fontId="5" fillId="2" borderId="1" xfId="0" applyFont="1" applyFill="1" applyBorder="1" applyAlignment="1">
      <alignment horizontal="center" vertical="center"/>
    </xf>
    <xf numFmtId="0" fontId="1" fillId="3" borderId="0" xfId="0" applyFont="1" applyFill="1" applyAlignment="1">
      <alignment horizontal="center" vertical="center"/>
    </xf>
    <xf numFmtId="0" fontId="5" fillId="2" borderId="14"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9" xfId="0" applyFont="1" applyFill="1" applyBorder="1" applyAlignment="1">
      <alignment horizontal="center" vertical="center"/>
    </xf>
    <xf numFmtId="0" fontId="5" fillId="2" borderId="1" xfId="0" applyNumberFormat="1" applyFont="1" applyFill="1" applyBorder="1" applyAlignment="1" applyProtection="1">
      <alignment horizontal="center" vertical="center" wrapText="1"/>
    </xf>
    <xf numFmtId="0" fontId="1" fillId="0" borderId="0" xfId="0" applyFont="1" applyFill="1" applyBorder="1" applyAlignment="1">
      <alignment horizontal="center" vertical="center"/>
    </xf>
    <xf numFmtId="0" fontId="1" fillId="0" borderId="0" xfId="0" applyFont="1" applyFill="1" applyAlignment="1">
      <alignment horizontal="center" vertical="center"/>
    </xf>
    <xf numFmtId="0" fontId="1" fillId="0" borderId="1" xfId="0" applyFont="1" applyBorder="1" applyAlignment="1">
      <alignment horizontal="left" vertical="center" wrapText="1"/>
    </xf>
    <xf numFmtId="0" fontId="5" fillId="2" borderId="18" xfId="0" applyFont="1" applyFill="1" applyBorder="1" applyAlignment="1">
      <alignment horizontal="center" vertical="center"/>
    </xf>
    <xf numFmtId="0" fontId="1" fillId="4" borderId="5" xfId="0" applyFont="1" applyFill="1" applyBorder="1" applyAlignment="1">
      <alignment horizontal="center" vertical="center"/>
    </xf>
    <xf numFmtId="0" fontId="1" fillId="4" borderId="6" xfId="0" applyFont="1" applyFill="1" applyBorder="1" applyAlignment="1">
      <alignment horizontal="center" vertical="center"/>
    </xf>
    <xf numFmtId="0" fontId="1" fillId="4" borderId="4" xfId="0" applyFont="1" applyFill="1" applyBorder="1" applyAlignment="1">
      <alignment horizontal="center" vertical="center"/>
    </xf>
    <xf numFmtId="0" fontId="1" fillId="0" borderId="0" xfId="0" applyFont="1" applyAlignment="1">
      <alignment horizontal="center" vertical="center" wrapText="1"/>
    </xf>
  </cellXfs>
  <cellStyles count="2">
    <cellStyle name="Normal" xfId="0" builtinId="0"/>
    <cellStyle name="Normal 2" xfId="1"/>
  </cellStyles>
  <dxfs count="0"/>
  <tableStyles count="0" defaultTableStyle="TableStyleMedium2" defaultPivotStyle="PivotStyleLight16"/>
  <colors>
    <mruColors>
      <color rgb="FFDCE6F1"/>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1</xdr:col>
      <xdr:colOff>320386</xdr:colOff>
      <xdr:row>5</xdr:row>
      <xdr:rowOff>146771</xdr:rowOff>
    </xdr:from>
    <xdr:ext cx="1609725" cy="673967"/>
    <mc:AlternateContent xmlns:mc="http://schemas.openxmlformats.org/markup-compatibility/2006" xmlns:a14="http://schemas.microsoft.com/office/drawing/2010/main">
      <mc:Choice Requires="a14">
        <xdr:sp macro="" textlink="">
          <xdr:nvSpPr>
            <xdr:cNvPr id="2" name="CaixaDeTexto 1"/>
            <xdr:cNvSpPr txBox="1"/>
          </xdr:nvSpPr>
          <xdr:spPr>
            <a:xfrm>
              <a:off x="1282411" y="1099271"/>
              <a:ext cx="1609725" cy="67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pt-BR" sz="1100" b="0" i="1">
                        <a:latin typeface="Cambria Math" panose="02040503050406030204" pitchFamily="18" charset="0"/>
                      </a:rPr>
                      <m:t>𝐸</m:t>
                    </m:r>
                    <m:r>
                      <a:rPr lang="pt-BR" sz="1100" b="0" i="1">
                        <a:latin typeface="Cambria Math" panose="02040503050406030204" pitchFamily="18" charset="0"/>
                      </a:rPr>
                      <m:t>=</m:t>
                    </m:r>
                    <m:r>
                      <a:rPr lang="pt-BR" sz="1100" b="0" i="1">
                        <a:latin typeface="Cambria Math" panose="02040503050406030204" pitchFamily="18" charset="0"/>
                      </a:rPr>
                      <m:t>𝑘</m:t>
                    </m:r>
                    <m:d>
                      <m:dPr>
                        <m:ctrlPr>
                          <a:rPr lang="pt-BR" sz="1100" b="0" i="1">
                            <a:latin typeface="Cambria Math" panose="02040503050406030204" pitchFamily="18" charset="0"/>
                          </a:rPr>
                        </m:ctrlPr>
                      </m:dPr>
                      <m:e>
                        <m:r>
                          <a:rPr lang="pt-BR" sz="1100" b="0" i="1">
                            <a:latin typeface="Cambria Math" panose="02040503050406030204" pitchFamily="18" charset="0"/>
                          </a:rPr>
                          <m:t>0,0016</m:t>
                        </m:r>
                      </m:e>
                    </m:d>
                    <m:r>
                      <a:rPr lang="pt-BR" sz="1100" b="0" i="1">
                        <a:latin typeface="Cambria Math" panose="02040503050406030204" pitchFamily="18" charset="0"/>
                      </a:rPr>
                      <m:t> </m:t>
                    </m:r>
                    <m:f>
                      <m:fPr>
                        <m:ctrlPr>
                          <a:rPr lang="pt-BR" sz="1100" b="0" i="1">
                            <a:latin typeface="Cambria Math" panose="02040503050406030204" pitchFamily="18" charset="0"/>
                          </a:rPr>
                        </m:ctrlPr>
                      </m:fPr>
                      <m:num>
                        <m:sSup>
                          <m:sSupPr>
                            <m:ctrlPr>
                              <a:rPr lang="pt-BR" sz="1100" b="0" i="1">
                                <a:latin typeface="Cambria Math" panose="02040503050406030204" pitchFamily="18" charset="0"/>
                              </a:rPr>
                            </m:ctrlPr>
                          </m:sSupPr>
                          <m:e>
                            <m:d>
                              <m:dPr>
                                <m:ctrlPr>
                                  <a:rPr lang="pt-BR" sz="1100" b="0" i="1">
                                    <a:latin typeface="Cambria Math" panose="02040503050406030204" pitchFamily="18" charset="0"/>
                                  </a:rPr>
                                </m:ctrlPr>
                              </m:dPr>
                              <m:e>
                                <m:f>
                                  <m:fPr>
                                    <m:ctrlPr>
                                      <a:rPr lang="pt-BR" sz="1100" b="0" i="1">
                                        <a:latin typeface="Cambria Math" panose="02040503050406030204" pitchFamily="18" charset="0"/>
                                      </a:rPr>
                                    </m:ctrlPr>
                                  </m:fPr>
                                  <m:num>
                                    <m:r>
                                      <a:rPr lang="pt-BR" sz="1100" b="0" i="1">
                                        <a:latin typeface="Cambria Math" panose="02040503050406030204" pitchFamily="18" charset="0"/>
                                      </a:rPr>
                                      <m:t>𝑈</m:t>
                                    </m:r>
                                  </m:num>
                                  <m:den>
                                    <m:r>
                                      <a:rPr lang="pt-BR" sz="1100" b="0" i="1">
                                        <a:latin typeface="Cambria Math" panose="02040503050406030204" pitchFamily="18" charset="0"/>
                                      </a:rPr>
                                      <m:t>2,2</m:t>
                                    </m:r>
                                  </m:den>
                                </m:f>
                              </m:e>
                            </m:d>
                          </m:e>
                          <m:sup>
                            <m:r>
                              <a:rPr lang="pt-BR" sz="1100" b="0" i="1">
                                <a:latin typeface="Cambria Math" panose="02040503050406030204" pitchFamily="18" charset="0"/>
                              </a:rPr>
                              <m:t>1,3</m:t>
                            </m:r>
                          </m:sup>
                        </m:sSup>
                      </m:num>
                      <m:den>
                        <m:sSup>
                          <m:sSupPr>
                            <m:ctrlPr>
                              <a:rPr lang="pt-BR" sz="1100" b="0" i="1">
                                <a:latin typeface="Cambria Math" panose="02040503050406030204" pitchFamily="18" charset="0"/>
                              </a:rPr>
                            </m:ctrlPr>
                          </m:sSupPr>
                          <m:e>
                            <m:d>
                              <m:dPr>
                                <m:ctrlPr>
                                  <a:rPr lang="pt-BR" sz="1100" b="0" i="1">
                                    <a:latin typeface="Cambria Math" panose="02040503050406030204" pitchFamily="18" charset="0"/>
                                  </a:rPr>
                                </m:ctrlPr>
                              </m:dPr>
                              <m:e>
                                <m:f>
                                  <m:fPr>
                                    <m:ctrlPr>
                                      <a:rPr lang="pt-BR" sz="1100" b="0" i="1">
                                        <a:latin typeface="Cambria Math" panose="02040503050406030204" pitchFamily="18" charset="0"/>
                                      </a:rPr>
                                    </m:ctrlPr>
                                  </m:fPr>
                                  <m:num>
                                    <m:r>
                                      <a:rPr lang="pt-BR" sz="1100" b="0" i="1">
                                        <a:latin typeface="Cambria Math" panose="02040503050406030204" pitchFamily="18" charset="0"/>
                                      </a:rPr>
                                      <m:t>𝑀</m:t>
                                    </m:r>
                                  </m:num>
                                  <m:den>
                                    <m:r>
                                      <a:rPr lang="pt-BR" sz="1100" b="0" i="1">
                                        <a:latin typeface="Cambria Math" panose="02040503050406030204" pitchFamily="18" charset="0"/>
                                      </a:rPr>
                                      <m:t>2</m:t>
                                    </m:r>
                                  </m:den>
                                </m:f>
                              </m:e>
                            </m:d>
                          </m:e>
                          <m:sup>
                            <m:r>
                              <a:rPr lang="pt-BR" sz="1100" b="0" i="1">
                                <a:latin typeface="Cambria Math" panose="02040503050406030204" pitchFamily="18" charset="0"/>
                              </a:rPr>
                              <m:t>1,4</m:t>
                            </m:r>
                          </m:sup>
                        </m:sSup>
                      </m:den>
                    </m:f>
                  </m:oMath>
                </m:oMathPara>
              </a14:m>
              <a:endParaRPr lang="pt-BR" sz="1100"/>
            </a:p>
          </xdr:txBody>
        </xdr:sp>
      </mc:Choice>
      <mc:Fallback xmlns="">
        <xdr:sp macro="" textlink="">
          <xdr:nvSpPr>
            <xdr:cNvPr id="2" name="CaixaDeTexto 1"/>
            <xdr:cNvSpPr txBox="1"/>
          </xdr:nvSpPr>
          <xdr:spPr>
            <a:xfrm>
              <a:off x="1282411" y="1099271"/>
              <a:ext cx="1609725" cy="67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pt-BR" sz="1100" b="0" i="0">
                  <a:latin typeface="Cambria Math" panose="02040503050406030204" pitchFamily="18" charset="0"/>
                </a:rPr>
                <a:t>𝐸=𝑘(0,0016)   (𝑈/2,2)^1,3/(𝑀/2)^1,4 </a:t>
              </a:r>
              <a:endParaRPr lang="pt-BR"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1</xdr:col>
      <xdr:colOff>676275</xdr:colOff>
      <xdr:row>15</xdr:row>
      <xdr:rowOff>14287</xdr:rowOff>
    </xdr:from>
    <xdr:ext cx="1609725" cy="172227"/>
    <mc:AlternateContent xmlns:mc="http://schemas.openxmlformats.org/markup-compatibility/2006" xmlns:a14="http://schemas.microsoft.com/office/drawing/2010/main">
      <mc:Choice Requires="a14">
        <xdr:sp macro="" textlink="">
          <xdr:nvSpPr>
            <xdr:cNvPr id="2" name="CaixaDeTexto 1"/>
            <xdr:cNvSpPr txBox="1"/>
          </xdr:nvSpPr>
          <xdr:spPr>
            <a:xfrm>
              <a:off x="2600325" y="8396287"/>
              <a:ext cx="16097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pt-BR" sz="1100" b="0" i="1">
                        <a:latin typeface="Cambria Math" panose="02040503050406030204" pitchFamily="18" charset="0"/>
                      </a:rPr>
                      <m:t>𝐸</m:t>
                    </m:r>
                    <m:r>
                      <a:rPr lang="pt-BR" sz="1100" b="0" i="1">
                        <a:latin typeface="Cambria Math" panose="02040503050406030204" pitchFamily="18" charset="0"/>
                      </a:rPr>
                      <m:t>=</m:t>
                    </m:r>
                    <m:r>
                      <a:rPr lang="pt-BR" sz="1100" b="0" i="1">
                        <a:latin typeface="Cambria Math" panose="02040503050406030204" pitchFamily="18" charset="0"/>
                      </a:rPr>
                      <m:t>𝑛</m:t>
                    </m:r>
                    <m:r>
                      <a:rPr lang="pt-BR" sz="1100" b="0" i="1">
                        <a:latin typeface="Cambria Math" panose="02040503050406030204" pitchFamily="18" charset="0"/>
                      </a:rPr>
                      <m:t> </m:t>
                    </m:r>
                    <m:r>
                      <a:rPr lang="pt-BR" sz="1100" b="0" i="1">
                        <a:latin typeface="Cambria Math" panose="02040503050406030204" pitchFamily="18" charset="0"/>
                      </a:rPr>
                      <m:t>𝑥</m:t>
                    </m:r>
                    <m:r>
                      <a:rPr lang="pt-BR" sz="1100" b="0" i="1">
                        <a:latin typeface="Cambria Math" panose="02040503050406030204" pitchFamily="18" charset="0"/>
                      </a:rPr>
                      <m:t> </m:t>
                    </m:r>
                    <m:r>
                      <a:rPr lang="pt-BR" sz="1100" b="0" i="1">
                        <a:latin typeface="Cambria Math" panose="02040503050406030204" pitchFamily="18" charset="0"/>
                      </a:rPr>
                      <m:t>𝐻</m:t>
                    </m:r>
                    <m:r>
                      <a:rPr lang="pt-BR" sz="1100" b="0" i="1">
                        <a:latin typeface="Cambria Math" panose="02040503050406030204" pitchFamily="18" charset="0"/>
                      </a:rPr>
                      <m:t> </m:t>
                    </m:r>
                    <m:r>
                      <a:rPr lang="pt-BR" sz="1100" b="0" i="1">
                        <a:latin typeface="Cambria Math" panose="02040503050406030204" pitchFamily="18" charset="0"/>
                      </a:rPr>
                      <m:t>𝑥</m:t>
                    </m:r>
                    <m:r>
                      <a:rPr lang="pt-BR" sz="1100" b="0" i="1">
                        <a:latin typeface="Cambria Math" panose="02040503050406030204" pitchFamily="18" charset="0"/>
                      </a:rPr>
                      <m:t> </m:t>
                    </m:r>
                    <m:r>
                      <a:rPr lang="pt-BR" sz="1100" b="0" i="1">
                        <a:latin typeface="Cambria Math" panose="02040503050406030204" pitchFamily="18" charset="0"/>
                      </a:rPr>
                      <m:t>𝐸𝐹</m:t>
                    </m:r>
                    <m:r>
                      <a:rPr lang="pt-BR" sz="1100" b="0" i="1">
                        <a:latin typeface="Cambria Math" panose="02040503050406030204" pitchFamily="18" charset="0"/>
                      </a:rPr>
                      <m:t> </m:t>
                    </m:r>
                  </m:oMath>
                </m:oMathPara>
              </a14:m>
              <a:endParaRPr lang="pt-BR" sz="1100"/>
            </a:p>
          </xdr:txBody>
        </xdr:sp>
      </mc:Choice>
      <mc:Fallback xmlns="">
        <xdr:sp macro="" textlink="">
          <xdr:nvSpPr>
            <xdr:cNvPr id="2" name="CaixaDeTexto 1"/>
            <xdr:cNvSpPr txBox="1"/>
          </xdr:nvSpPr>
          <xdr:spPr>
            <a:xfrm>
              <a:off x="2600325" y="8396287"/>
              <a:ext cx="16097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pt-BR" sz="1100" b="0" i="0">
                  <a:latin typeface="Cambria Math" panose="02040503050406030204" pitchFamily="18" charset="0"/>
                </a:rPr>
                <a:t>𝐸=𝑛 𝑥 𝐻 𝑥 𝐸𝐹 </a:t>
              </a:r>
              <a:endParaRPr lang="pt-BR" sz="11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oneCellAnchor>
    <xdr:from>
      <xdr:col>1</xdr:col>
      <xdr:colOff>438150</xdr:colOff>
      <xdr:row>1</xdr:row>
      <xdr:rowOff>119062</xdr:rowOff>
    </xdr:from>
    <xdr:ext cx="2695575" cy="380361"/>
    <mc:AlternateContent xmlns:mc="http://schemas.openxmlformats.org/markup-compatibility/2006" xmlns:a14="http://schemas.microsoft.com/office/drawing/2010/main">
      <mc:Choice Requires="a14">
        <xdr:sp macro="" textlink="">
          <xdr:nvSpPr>
            <xdr:cNvPr id="2" name="CaixaDeTexto 1"/>
            <xdr:cNvSpPr txBox="1"/>
          </xdr:nvSpPr>
          <xdr:spPr>
            <a:xfrm>
              <a:off x="1819275" y="309562"/>
              <a:ext cx="2695575"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pt-BR" sz="1100" b="0" i="1">
                            <a:latin typeface="Cambria Math" panose="02040503050406030204" pitchFamily="18" charset="0"/>
                          </a:rPr>
                        </m:ctrlPr>
                      </m:fPr>
                      <m:num>
                        <m:r>
                          <a:rPr lang="pt-BR" sz="1100" b="0" i="1">
                            <a:latin typeface="Cambria Math" panose="02040503050406030204" pitchFamily="18" charset="0"/>
                          </a:rPr>
                          <m:t>𝑚𝑔</m:t>
                        </m:r>
                      </m:num>
                      <m:den>
                        <m:sSup>
                          <m:sSupPr>
                            <m:ctrlPr>
                              <a:rPr lang="pt-BR" sz="1100" b="0" i="1">
                                <a:latin typeface="Cambria Math" panose="02040503050406030204" pitchFamily="18" charset="0"/>
                              </a:rPr>
                            </m:ctrlPr>
                          </m:sSupPr>
                          <m:e>
                            <m:r>
                              <a:rPr lang="pt-BR" sz="1100" b="0" i="1">
                                <a:latin typeface="Cambria Math" panose="02040503050406030204" pitchFamily="18" charset="0"/>
                              </a:rPr>
                              <m:t>𝑚</m:t>
                            </m:r>
                          </m:e>
                          <m:sup>
                            <m:r>
                              <a:rPr lang="pt-BR" sz="1100" b="0" i="1">
                                <a:latin typeface="Cambria Math" panose="02040503050406030204" pitchFamily="18" charset="0"/>
                              </a:rPr>
                              <m:t>3</m:t>
                            </m:r>
                          </m:sup>
                        </m:sSup>
                      </m:den>
                    </m:f>
                    <m:r>
                      <a:rPr lang="pt-BR" sz="1100" b="0" i="1">
                        <a:latin typeface="Cambria Math" panose="02040503050406030204" pitchFamily="18" charset="0"/>
                      </a:rPr>
                      <m:t>=</m:t>
                    </m:r>
                    <m:r>
                      <a:rPr lang="pt-BR" sz="1100" b="0" i="1">
                        <a:latin typeface="Cambria Math" panose="02040503050406030204" pitchFamily="18" charset="0"/>
                      </a:rPr>
                      <m:t>𝑝𝑝𝑚</m:t>
                    </m:r>
                    <m:r>
                      <a:rPr lang="pt-BR" sz="1100" b="0" i="1">
                        <a:latin typeface="Cambria Math" panose="02040503050406030204" pitchFamily="18" charset="0"/>
                      </a:rPr>
                      <m:t> . 0,04087 . </m:t>
                    </m:r>
                    <m:r>
                      <a:rPr lang="pt-BR" sz="1100" b="0" i="1">
                        <a:latin typeface="Cambria Math" panose="02040503050406030204" pitchFamily="18" charset="0"/>
                      </a:rPr>
                      <m:t>𝑀𝑊</m:t>
                    </m:r>
                    <m:r>
                      <a:rPr lang="pt-BR" sz="1100" b="0" i="1">
                        <a:latin typeface="Cambria Math" panose="02040503050406030204" pitchFamily="18" charset="0"/>
                      </a:rPr>
                      <m:t> . </m:t>
                    </m:r>
                    <m:d>
                      <m:dPr>
                        <m:begChr m:val="["/>
                        <m:endChr m:val="]"/>
                        <m:ctrlPr>
                          <a:rPr lang="pt-BR" sz="1100" b="0" i="1">
                            <a:latin typeface="Cambria Math" panose="02040503050406030204" pitchFamily="18" charset="0"/>
                          </a:rPr>
                        </m:ctrlPr>
                      </m:dPr>
                      <m:e>
                        <m:d>
                          <m:dPr>
                            <m:ctrlPr>
                              <a:rPr lang="pt-BR" sz="1100" b="0" i="1">
                                <a:latin typeface="Cambria Math" panose="02040503050406030204" pitchFamily="18" charset="0"/>
                              </a:rPr>
                            </m:ctrlPr>
                          </m:dPr>
                          <m:e>
                            <m:f>
                              <m:fPr>
                                <m:ctrlPr>
                                  <a:rPr lang="pt-BR" sz="1100" b="0" i="1">
                                    <a:latin typeface="Cambria Math" panose="02040503050406030204" pitchFamily="18" charset="0"/>
                                  </a:rPr>
                                </m:ctrlPr>
                              </m:fPr>
                              <m:num>
                                <m:r>
                                  <a:rPr lang="pt-BR" sz="1100" b="0" i="1">
                                    <a:latin typeface="Cambria Math" panose="02040503050406030204" pitchFamily="18" charset="0"/>
                                  </a:rPr>
                                  <m:t>𝑃</m:t>
                                </m:r>
                              </m:num>
                              <m:den>
                                <m:sSub>
                                  <m:sSubPr>
                                    <m:ctrlPr>
                                      <a:rPr lang="pt-BR" sz="1100" b="0" i="1">
                                        <a:latin typeface="Cambria Math" panose="02040503050406030204" pitchFamily="18" charset="0"/>
                                      </a:rPr>
                                    </m:ctrlPr>
                                  </m:sSubPr>
                                  <m:e>
                                    <m:r>
                                      <a:rPr lang="pt-BR" sz="1100" b="0" i="1">
                                        <a:latin typeface="Cambria Math" panose="02040503050406030204" pitchFamily="18" charset="0"/>
                                      </a:rPr>
                                      <m:t>𝑃</m:t>
                                    </m:r>
                                  </m:e>
                                  <m:sub>
                                    <m:r>
                                      <a:rPr lang="pt-BR" sz="1100" b="0" i="1">
                                        <a:latin typeface="Cambria Math" panose="02040503050406030204" pitchFamily="18" charset="0"/>
                                      </a:rPr>
                                      <m:t>0</m:t>
                                    </m:r>
                                  </m:sub>
                                </m:sSub>
                              </m:den>
                            </m:f>
                          </m:e>
                        </m:d>
                        <m:r>
                          <a:rPr lang="pt-BR" sz="1100" b="0" i="1">
                            <a:latin typeface="Cambria Math" panose="02040503050406030204" pitchFamily="18" charset="0"/>
                          </a:rPr>
                          <m:t>. </m:t>
                        </m:r>
                        <m:d>
                          <m:dPr>
                            <m:ctrlPr>
                              <a:rPr lang="pt-BR" sz="1100" b="0" i="1">
                                <a:solidFill>
                                  <a:schemeClr val="tx1"/>
                                </a:solidFill>
                                <a:effectLst/>
                                <a:latin typeface="Cambria Math" panose="02040503050406030204" pitchFamily="18" charset="0"/>
                                <a:ea typeface="+mn-ea"/>
                                <a:cs typeface="+mn-cs"/>
                              </a:rPr>
                            </m:ctrlPr>
                          </m:dPr>
                          <m:e>
                            <m:f>
                              <m:fPr>
                                <m:ctrlPr>
                                  <a:rPr lang="pt-BR" sz="1100" b="0" i="1">
                                    <a:solidFill>
                                      <a:schemeClr val="tx1"/>
                                    </a:solidFill>
                                    <a:effectLst/>
                                    <a:latin typeface="Cambria Math" panose="02040503050406030204" pitchFamily="18" charset="0"/>
                                    <a:ea typeface="+mn-ea"/>
                                    <a:cs typeface="+mn-cs"/>
                                  </a:rPr>
                                </m:ctrlPr>
                              </m:fPr>
                              <m:num>
                                <m:sSub>
                                  <m:sSubPr>
                                    <m:ctrlPr>
                                      <a:rPr lang="pt-BR" sz="1100" b="0" i="1">
                                        <a:solidFill>
                                          <a:schemeClr val="tx1"/>
                                        </a:solidFill>
                                        <a:effectLst/>
                                        <a:latin typeface="Cambria Math" panose="02040503050406030204" pitchFamily="18" charset="0"/>
                                        <a:ea typeface="+mn-ea"/>
                                        <a:cs typeface="+mn-cs"/>
                                      </a:rPr>
                                    </m:ctrlPr>
                                  </m:sSubPr>
                                  <m:e>
                                    <m:r>
                                      <a:rPr lang="pt-BR" sz="1100" b="0" i="1">
                                        <a:solidFill>
                                          <a:schemeClr val="tx1"/>
                                        </a:solidFill>
                                        <a:effectLst/>
                                        <a:latin typeface="Cambria Math" panose="02040503050406030204" pitchFamily="18" charset="0"/>
                                        <a:ea typeface="+mn-ea"/>
                                        <a:cs typeface="+mn-cs"/>
                                      </a:rPr>
                                      <m:t>𝑇</m:t>
                                    </m:r>
                                  </m:e>
                                  <m:sub>
                                    <m:r>
                                      <a:rPr lang="pt-BR" sz="1100" b="0" i="1">
                                        <a:solidFill>
                                          <a:schemeClr val="tx1"/>
                                        </a:solidFill>
                                        <a:effectLst/>
                                        <a:latin typeface="Cambria Math" panose="02040503050406030204" pitchFamily="18" charset="0"/>
                                        <a:ea typeface="+mn-ea"/>
                                        <a:cs typeface="+mn-cs"/>
                                      </a:rPr>
                                      <m:t>0</m:t>
                                    </m:r>
                                  </m:sub>
                                </m:sSub>
                              </m:num>
                              <m:den>
                                <m:r>
                                  <a:rPr lang="pt-BR" sz="1100" b="0" i="1">
                                    <a:solidFill>
                                      <a:schemeClr val="tx1"/>
                                    </a:solidFill>
                                    <a:effectLst/>
                                    <a:latin typeface="Cambria Math" panose="02040503050406030204" pitchFamily="18" charset="0"/>
                                    <a:ea typeface="+mn-ea"/>
                                    <a:cs typeface="+mn-cs"/>
                                  </a:rPr>
                                  <m:t>𝑇</m:t>
                                </m:r>
                              </m:den>
                            </m:f>
                          </m:e>
                        </m:d>
                      </m:e>
                    </m:d>
                  </m:oMath>
                </m:oMathPara>
              </a14:m>
              <a:endParaRPr lang="pt-BR" sz="1100"/>
            </a:p>
          </xdr:txBody>
        </xdr:sp>
      </mc:Choice>
      <mc:Fallback xmlns="">
        <xdr:sp macro="" textlink="">
          <xdr:nvSpPr>
            <xdr:cNvPr id="2" name="CaixaDeTexto 1"/>
            <xdr:cNvSpPr txBox="1"/>
          </xdr:nvSpPr>
          <xdr:spPr>
            <a:xfrm>
              <a:off x="1819275" y="309562"/>
              <a:ext cx="2695575"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pt-BR" sz="1100" b="0" i="0">
                  <a:latin typeface="Cambria Math" panose="02040503050406030204" pitchFamily="18" charset="0"/>
                </a:rPr>
                <a:t>𝑚𝑔/𝑚^3 =𝑝𝑝𝑚 . 0,04087 . 𝑀𝑊 . [(𝑃/𝑃_0 ). </a:t>
              </a:r>
              <a:r>
                <a:rPr lang="pt-BR" sz="1100" b="0" i="0">
                  <a:solidFill>
                    <a:schemeClr val="tx1"/>
                  </a:solidFill>
                  <a:effectLst/>
                  <a:latin typeface="+mn-lt"/>
                  <a:ea typeface="+mn-ea"/>
                  <a:cs typeface="+mn-cs"/>
                </a:rPr>
                <a:t>(</a:t>
              </a:r>
              <a:r>
                <a:rPr lang="pt-BR" sz="1100" b="0" i="0">
                  <a:solidFill>
                    <a:schemeClr val="tx1"/>
                  </a:solidFill>
                  <a:effectLst/>
                  <a:latin typeface="Cambria Math" panose="02040503050406030204" pitchFamily="18" charset="0"/>
                  <a:ea typeface="+mn-ea"/>
                  <a:cs typeface="+mn-cs"/>
                </a:rPr>
                <a:t>𝑇_0</a:t>
              </a:r>
              <a:r>
                <a:rPr lang="pt-BR" sz="1100" b="0" i="0">
                  <a:solidFill>
                    <a:schemeClr val="tx1"/>
                  </a:solidFill>
                  <a:effectLst/>
                  <a:latin typeface="+mn-lt"/>
                  <a:ea typeface="+mn-ea"/>
                  <a:cs typeface="+mn-cs"/>
                </a:rPr>
                <a:t>/</a:t>
              </a:r>
              <a:r>
                <a:rPr lang="pt-BR" sz="1100" b="0" i="0">
                  <a:solidFill>
                    <a:schemeClr val="tx1"/>
                  </a:solidFill>
                  <a:effectLst/>
                  <a:latin typeface="Cambria Math" panose="02040503050406030204" pitchFamily="18" charset="0"/>
                  <a:ea typeface="+mn-ea"/>
                  <a:cs typeface="+mn-cs"/>
                </a:rPr>
                <a:t>𝑇</a:t>
              </a:r>
              <a:r>
                <a:rPr lang="pt-BR" sz="1100" b="0" i="0">
                  <a:solidFill>
                    <a:schemeClr val="tx1"/>
                  </a:solidFill>
                  <a:effectLst/>
                  <a:latin typeface="+mn-lt"/>
                  <a:ea typeface="+mn-ea"/>
                  <a:cs typeface="+mn-cs"/>
                </a:rPr>
                <a:t>)</a:t>
              </a:r>
              <a:r>
                <a:rPr lang="pt-BR" sz="1100" b="0" i="0">
                  <a:solidFill>
                    <a:schemeClr val="tx1"/>
                  </a:solidFill>
                  <a:effectLst/>
                  <a:latin typeface="Cambria Math" panose="02040503050406030204" pitchFamily="18" charset="0"/>
                  <a:ea typeface="+mn-ea"/>
                  <a:cs typeface="+mn-cs"/>
                </a:rPr>
                <a:t>]</a:t>
              </a:r>
              <a:endParaRPr lang="pt-BR" sz="1100"/>
            </a:p>
          </xdr:txBody>
        </xdr:sp>
      </mc:Fallback>
    </mc:AlternateContent>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gaarao\Desktop\Gabriel\Projetos\Inventario_RGV\Memorial_C&#225;lculo\Empreendimentos_Concreto\Bela%20Vista_Andamento\Memorial_Bela%20Vis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Transferências"/>
      <sheetName val="FE - Maq e Equip"/>
      <sheetName val="Dados"/>
      <sheetName val="Emissão Maq e Equip"/>
      <sheetName val="Emissão Transferências"/>
      <sheetName val="Emissão Chaminés"/>
      <sheetName val="Emissão Vias"/>
      <sheetName val="Resumo"/>
      <sheetName val="ppm to mg.m-3"/>
    </sheetNames>
    <sheetDataSet>
      <sheetData sheetId="0"/>
      <sheetData sheetId="1">
        <row r="4">
          <cell r="B4" t="str">
            <v>Rubber Tired Loaders - 25</v>
          </cell>
          <cell r="C4">
            <v>4.1647481574952775E-3</v>
          </cell>
          <cell r="D4">
            <v>6.5318933034944765E-2</v>
          </cell>
          <cell r="E4">
            <v>9.7431139391112798E-5</v>
          </cell>
          <cell r="F4">
            <v>3.2117661168667613E-2</v>
          </cell>
          <cell r="G4">
            <v>1.0013560541894806E-2</v>
          </cell>
          <cell r="H4">
            <v>7.6789363702976381</v>
          </cell>
          <cell r="I4">
            <v>9.0350737078986789E-4</v>
          </cell>
        </row>
        <row r="5">
          <cell r="B5" t="str">
            <v>Rubber Tired Loaders - 50</v>
          </cell>
          <cell r="C5">
            <v>1.9389461005136124E-2</v>
          </cell>
          <cell r="D5">
            <v>0.15850781980120351</v>
          </cell>
          <cell r="E5">
            <v>1.8265581631205882E-4</v>
          </cell>
          <cell r="F5">
            <v>0.19953638186759515</v>
          </cell>
          <cell r="G5">
            <v>8.7889870552575564E-2</v>
          </cell>
          <cell r="H5">
            <v>14.129238189499569</v>
          </cell>
          <cell r="I5">
            <v>7.9301638618412291E-3</v>
          </cell>
        </row>
        <row r="6">
          <cell r="B6" t="str">
            <v>Rubber Tired Loaders - 120</v>
          </cell>
          <cell r="C6">
            <v>3.5159649405128737E-2</v>
          </cell>
          <cell r="D6">
            <v>0.39013010201093185</v>
          </cell>
          <cell r="E6">
            <v>3.1347091665644508E-4</v>
          </cell>
          <cell r="F6">
            <v>0.2004419223709539</v>
          </cell>
          <cell r="G6">
            <v>6.7138814469940591E-2</v>
          </cell>
          <cell r="H6">
            <v>26.722695910514073</v>
          </cell>
          <cell r="I6">
            <v>6.0578280967871325E-3</v>
          </cell>
        </row>
        <row r="7">
          <cell r="B7" t="str">
            <v>Rubber Tired Loaders - 175</v>
          </cell>
          <cell r="C7">
            <v>3.4873730864910753E-2</v>
          </cell>
          <cell r="D7">
            <v>0.62819014565488085</v>
          </cell>
          <cell r="E7">
            <v>5.4259968788077681E-4</v>
          </cell>
          <cell r="F7">
            <v>0.29143683660988179</v>
          </cell>
          <cell r="G7">
            <v>7.9806989940830519E-2</v>
          </cell>
          <cell r="H7">
            <v>48.223729179933819</v>
          </cell>
          <cell r="I7">
            <v>7.2008552575325378E-3</v>
          </cell>
        </row>
        <row r="8">
          <cell r="B8" t="str">
            <v>Rubber Tired Loaders - 250</v>
          </cell>
          <cell r="C8">
            <v>3.101083119228833E-2</v>
          </cell>
          <cell r="D8">
            <v>0.83698143551687265</v>
          </cell>
          <cell r="E8">
            <v>7.6033040375300068E-4</v>
          </cell>
          <cell r="F8">
            <v>0.22495851814724077</v>
          </cell>
          <cell r="G8">
            <v>8.0781384871570633E-2</v>
          </cell>
          <cell r="H8">
            <v>67.57462749683539</v>
          </cell>
          <cell r="I8">
            <v>7.2887737155482657E-3</v>
          </cell>
        </row>
        <row r="9">
          <cell r="B9" t="str">
            <v>Rubber Tired Loaders - 500</v>
          </cell>
          <cell r="C9">
            <v>4.4312637095619792E-2</v>
          </cell>
          <cell r="D9">
            <v>1.1811178567160983</v>
          </cell>
          <cell r="E9">
            <v>1.0551972934755545E-3</v>
          </cell>
          <cell r="F9">
            <v>0.44023160723795168</v>
          </cell>
          <cell r="G9">
            <v>0.11468313954524458</v>
          </cell>
          <cell r="H9">
            <v>107.50511325477065</v>
          </cell>
          <cell r="I9">
            <v>1.0347677695252593E-2</v>
          </cell>
        </row>
        <row r="10">
          <cell r="B10" t="str">
            <v>Rubber Tired Loaders - 750</v>
          </cell>
          <cell r="C10">
            <v>9.1699292295937748E-2</v>
          </cell>
          <cell r="D10">
            <v>2.4816495823931239</v>
          </cell>
          <cell r="E10">
            <v>2.2143711863278365E-3</v>
          </cell>
          <cell r="F10">
            <v>0.8977989810489746</v>
          </cell>
          <cell r="G10">
            <v>0.2376690359121682</v>
          </cell>
          <cell r="H10">
            <v>220.23193257962103</v>
          </cell>
          <cell r="I10">
            <v>2.1444490325478866E-2</v>
          </cell>
        </row>
        <row r="11">
          <cell r="B11" t="str">
            <v>Rubber Tired Loaders - 1000</v>
          </cell>
          <cell r="C11">
            <v>0.11281698418835924</v>
          </cell>
          <cell r="D11">
            <v>3.6320533542247149</v>
          </cell>
          <cell r="E11">
            <v>2.708513011176045E-3</v>
          </cell>
          <cell r="F11">
            <v>1.2834306373108464</v>
          </cell>
          <cell r="G11">
            <v>0.33188731556128104</v>
          </cell>
          <cell r="H11">
            <v>269.37717766866973</v>
          </cell>
          <cell r="I11">
            <v>2.9945664738985911E-2</v>
          </cell>
        </row>
      </sheetData>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3"/>
  <dimension ref="A1:L21"/>
  <sheetViews>
    <sheetView zoomScaleNormal="100" workbookViewId="0">
      <selection activeCell="K22" sqref="K22"/>
    </sheetView>
  </sheetViews>
  <sheetFormatPr defaultRowHeight="15" x14ac:dyDescent="0.25"/>
  <cols>
    <col min="1" max="1" width="14.42578125" customWidth="1"/>
    <col min="7" max="7" width="26.42578125" bestFit="1" customWidth="1"/>
    <col min="8" max="8" width="20.140625" bestFit="1" customWidth="1"/>
  </cols>
  <sheetData>
    <row r="1" spans="1:12" x14ac:dyDescent="0.25">
      <c r="A1" s="2" t="s">
        <v>153</v>
      </c>
    </row>
    <row r="2" spans="1:12" x14ac:dyDescent="0.25">
      <c r="A2" s="66" t="s">
        <v>66</v>
      </c>
      <c r="B2" s="67"/>
      <c r="C2" s="67"/>
      <c r="D2" s="67"/>
      <c r="E2" s="68"/>
      <c r="G2" s="66" t="s">
        <v>67</v>
      </c>
      <c r="H2" s="67"/>
      <c r="I2" s="67"/>
      <c r="J2" s="67"/>
      <c r="K2" s="67"/>
      <c r="L2" s="68"/>
    </row>
    <row r="3" spans="1:12" x14ac:dyDescent="0.25">
      <c r="A3" s="22" t="s">
        <v>69</v>
      </c>
      <c r="B3" s="22" t="s">
        <v>70</v>
      </c>
      <c r="C3" s="22" t="s">
        <v>71</v>
      </c>
      <c r="D3" s="22" t="s">
        <v>72</v>
      </c>
      <c r="E3" s="22" t="s">
        <v>73</v>
      </c>
      <c r="G3" s="69" t="s">
        <v>74</v>
      </c>
      <c r="H3" s="69" t="s">
        <v>75</v>
      </c>
      <c r="I3" s="70" t="s">
        <v>76</v>
      </c>
      <c r="J3" s="70"/>
      <c r="K3" s="70" t="s">
        <v>77</v>
      </c>
      <c r="L3" s="70"/>
    </row>
    <row r="4" spans="1:12" x14ac:dyDescent="0.25">
      <c r="A4" s="25">
        <v>0.74</v>
      </c>
      <c r="B4" s="26">
        <v>0.48</v>
      </c>
      <c r="C4" s="25">
        <v>0.35</v>
      </c>
      <c r="D4" s="26">
        <v>0.2</v>
      </c>
      <c r="E4" s="25">
        <v>5.2999999999999999E-2</v>
      </c>
      <c r="G4" s="69"/>
      <c r="H4" s="69"/>
      <c r="I4" s="54" t="s">
        <v>78</v>
      </c>
      <c r="J4" s="54" t="s">
        <v>79</v>
      </c>
      <c r="K4" s="54" t="s">
        <v>78</v>
      </c>
      <c r="L4" s="54" t="s">
        <v>79</v>
      </c>
    </row>
    <row r="5" spans="1:12" x14ac:dyDescent="0.25">
      <c r="G5" s="65" t="s">
        <v>82</v>
      </c>
      <c r="H5" s="30" t="s">
        <v>83</v>
      </c>
      <c r="I5" s="26" t="s">
        <v>61</v>
      </c>
      <c r="J5" s="26">
        <v>2.6</v>
      </c>
      <c r="K5" s="26" t="s">
        <v>61</v>
      </c>
      <c r="L5" s="26">
        <v>7.4</v>
      </c>
    </row>
    <row r="6" spans="1:12" ht="15" customHeight="1" x14ac:dyDescent="0.25">
      <c r="A6" s="62" t="s">
        <v>16</v>
      </c>
      <c r="B6" s="63"/>
      <c r="C6" s="63"/>
      <c r="D6" s="63"/>
      <c r="E6" s="63"/>
      <c r="G6" s="65"/>
      <c r="H6" s="30" t="s">
        <v>80</v>
      </c>
      <c r="I6" s="26" t="s">
        <v>84</v>
      </c>
      <c r="J6" s="26">
        <v>3.8</v>
      </c>
      <c r="K6" s="26" t="s">
        <v>85</v>
      </c>
      <c r="L6" s="26">
        <v>3.6</v>
      </c>
    </row>
    <row r="7" spans="1:12" x14ac:dyDescent="0.25">
      <c r="A7" s="62"/>
      <c r="B7" s="63"/>
      <c r="C7" s="63"/>
      <c r="D7" s="63"/>
      <c r="E7" s="63"/>
      <c r="G7" s="65"/>
      <c r="H7" s="30" t="s">
        <v>86</v>
      </c>
      <c r="I7" s="26" t="s">
        <v>87</v>
      </c>
      <c r="J7" s="26">
        <v>9</v>
      </c>
      <c r="K7" s="26" t="s">
        <v>88</v>
      </c>
      <c r="L7" s="26">
        <v>12</v>
      </c>
    </row>
    <row r="8" spans="1:12" x14ac:dyDescent="0.25">
      <c r="A8" s="62"/>
      <c r="B8" s="63"/>
      <c r="C8" s="63"/>
      <c r="D8" s="63"/>
      <c r="E8" s="63"/>
      <c r="G8" s="65"/>
      <c r="H8" s="30" t="s">
        <v>89</v>
      </c>
      <c r="I8" s="26" t="s">
        <v>61</v>
      </c>
      <c r="J8" s="26">
        <v>9.1999999999999993</v>
      </c>
      <c r="K8" s="26" t="s">
        <v>61</v>
      </c>
      <c r="L8" s="26">
        <v>14</v>
      </c>
    </row>
    <row r="9" spans="1:12" ht="15" customHeight="1" x14ac:dyDescent="0.25">
      <c r="A9" s="62"/>
      <c r="B9" s="63"/>
      <c r="C9" s="63"/>
      <c r="D9" s="63"/>
      <c r="E9" s="63"/>
      <c r="G9" s="65"/>
      <c r="H9" s="30" t="s">
        <v>90</v>
      </c>
      <c r="I9" s="26" t="s">
        <v>91</v>
      </c>
      <c r="J9" s="26">
        <v>6</v>
      </c>
      <c r="K9" s="26" t="s">
        <v>92</v>
      </c>
      <c r="L9" s="26">
        <v>10</v>
      </c>
    </row>
    <row r="10" spans="1:12" x14ac:dyDescent="0.25">
      <c r="A10" s="62"/>
      <c r="B10" s="63"/>
      <c r="C10" s="63"/>
      <c r="D10" s="63"/>
      <c r="E10" s="63"/>
      <c r="G10" s="65"/>
      <c r="H10" s="30" t="s">
        <v>93</v>
      </c>
      <c r="I10" s="26" t="s">
        <v>94</v>
      </c>
      <c r="J10" s="26">
        <v>80</v>
      </c>
      <c r="K10" s="26" t="s">
        <v>95</v>
      </c>
      <c r="L10" s="26">
        <v>27</v>
      </c>
    </row>
    <row r="11" spans="1:12" ht="15" customHeight="1" x14ac:dyDescent="0.25">
      <c r="A11" s="62"/>
      <c r="B11" s="64" t="s">
        <v>81</v>
      </c>
      <c r="C11" s="64"/>
      <c r="D11" s="64"/>
      <c r="E11" s="64"/>
      <c r="G11" s="65"/>
      <c r="H11" s="30" t="s">
        <v>96</v>
      </c>
      <c r="I11" s="26" t="s">
        <v>61</v>
      </c>
      <c r="J11" s="26">
        <v>12</v>
      </c>
      <c r="K11" s="26" t="s">
        <v>61</v>
      </c>
      <c r="L11" s="26">
        <v>11</v>
      </c>
    </row>
    <row r="12" spans="1:12" x14ac:dyDescent="0.25">
      <c r="A12" s="62"/>
      <c r="B12" s="64"/>
      <c r="C12" s="64"/>
      <c r="D12" s="64"/>
      <c r="E12" s="64"/>
      <c r="G12" s="30"/>
      <c r="H12" s="27"/>
      <c r="I12" s="28"/>
      <c r="J12" s="28"/>
      <c r="K12" s="28"/>
      <c r="L12" s="28"/>
    </row>
    <row r="13" spans="1:12" x14ac:dyDescent="0.25">
      <c r="A13" s="62"/>
      <c r="B13" s="64"/>
      <c r="C13" s="64"/>
      <c r="D13" s="64"/>
      <c r="E13" s="64"/>
      <c r="G13" s="30"/>
      <c r="H13" s="27"/>
      <c r="I13" s="28"/>
      <c r="J13" s="28"/>
      <c r="K13" s="28"/>
      <c r="L13" s="28"/>
    </row>
    <row r="14" spans="1:12" x14ac:dyDescent="0.25">
      <c r="A14" s="62"/>
      <c r="B14" s="64"/>
      <c r="C14" s="64"/>
      <c r="D14" s="64"/>
      <c r="E14" s="64"/>
      <c r="G14" s="66" t="s">
        <v>106</v>
      </c>
      <c r="H14" s="67"/>
      <c r="I14" s="28"/>
      <c r="J14" s="28"/>
      <c r="K14" s="28"/>
      <c r="L14" s="28"/>
    </row>
    <row r="15" spans="1:12" x14ac:dyDescent="0.25">
      <c r="A15" s="62"/>
      <c r="B15" s="64"/>
      <c r="C15" s="64"/>
      <c r="D15" s="64"/>
      <c r="E15" s="64"/>
      <c r="G15" s="26" t="s">
        <v>104</v>
      </c>
      <c r="H15" s="26">
        <f>1.52*1000</f>
        <v>1520</v>
      </c>
      <c r="I15" s="28"/>
      <c r="J15" s="28"/>
      <c r="K15" s="28"/>
      <c r="L15" s="28"/>
    </row>
    <row r="16" spans="1:12" x14ac:dyDescent="0.25">
      <c r="A16" s="2"/>
      <c r="G16" s="26" t="s">
        <v>105</v>
      </c>
      <c r="H16" s="26">
        <f>1.55*1000</f>
        <v>1550</v>
      </c>
      <c r="I16" s="28"/>
      <c r="J16" s="28"/>
      <c r="K16" s="28"/>
      <c r="L16" s="28"/>
    </row>
    <row r="17" spans="4:12" x14ac:dyDescent="0.25">
      <c r="G17" s="53" t="s">
        <v>107</v>
      </c>
      <c r="H17" s="53">
        <v>2400</v>
      </c>
      <c r="I17" s="28"/>
      <c r="J17" s="28"/>
      <c r="K17" s="28"/>
      <c r="L17" s="28"/>
    </row>
    <row r="18" spans="4:12" x14ac:dyDescent="0.25">
      <c r="G18" s="30"/>
      <c r="H18" s="27"/>
      <c r="I18" s="28"/>
      <c r="J18" s="28"/>
      <c r="K18" s="28"/>
      <c r="L18" s="28"/>
    </row>
    <row r="19" spans="4:12" x14ac:dyDescent="0.25">
      <c r="D19" s="29"/>
      <c r="G19" s="30"/>
      <c r="H19" s="27"/>
      <c r="I19" s="28"/>
      <c r="J19" s="28"/>
      <c r="K19" s="28"/>
      <c r="L19" s="28"/>
    </row>
    <row r="20" spans="4:12" x14ac:dyDescent="0.25">
      <c r="D20" s="29"/>
      <c r="G20" s="30"/>
      <c r="H20" s="27"/>
      <c r="I20" s="28"/>
      <c r="J20" s="28"/>
      <c r="K20" s="28"/>
      <c r="L20" s="28"/>
    </row>
    <row r="21" spans="4:12" x14ac:dyDescent="0.25">
      <c r="G21" s="27"/>
      <c r="H21" s="27"/>
      <c r="I21" s="28"/>
      <c r="J21" s="28"/>
      <c r="K21" s="28"/>
      <c r="L21" s="28"/>
    </row>
  </sheetData>
  <sheetProtection algorithmName="SHA-512" hashValue="6z1yLnDLv/IBASrDzPFsl02KGwDk4mLIOZfRnqLkz6tymuCfEWL/n5KdGikwFryHRBNcrw9FBRtLB699buF1Dw==" saltValue="S+8L8EsN1TGnts3ZshSHyQ==" spinCount="100000" sheet="1" objects="1" scenarios="1"/>
  <mergeCells count="11">
    <mergeCell ref="A6:A15"/>
    <mergeCell ref="B6:E10"/>
    <mergeCell ref="B11:E15"/>
    <mergeCell ref="G5:G11"/>
    <mergeCell ref="A2:E2"/>
    <mergeCell ref="G2:L2"/>
    <mergeCell ref="G14:H14"/>
    <mergeCell ref="G3:G4"/>
    <mergeCell ref="H3:H4"/>
    <mergeCell ref="I3:J3"/>
    <mergeCell ref="K3:L3"/>
  </mergeCells>
  <pageMargins left="0.511811024" right="0.511811024" top="0.78740157499999996" bottom="0.78740157499999996" header="0.31496062000000002" footer="0.31496062000000002"/>
  <pageSetup paperSize="9" orientation="portrait" horizontalDpi="0" verticalDpi="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5"/>
  <dimension ref="A1:N21"/>
  <sheetViews>
    <sheetView zoomScaleNormal="100" workbookViewId="0">
      <pane xSplit="1" ySplit="3" topLeftCell="B4" activePane="bottomRight" state="frozen"/>
      <selection pane="topRight" activeCell="B1" sqref="B1"/>
      <selection pane="bottomLeft" activeCell="A4" sqref="A4"/>
      <selection pane="bottomRight" activeCell="A14" sqref="A14"/>
    </sheetView>
  </sheetViews>
  <sheetFormatPr defaultRowHeight="15" x14ac:dyDescent="0.25"/>
  <cols>
    <col min="1" max="1" width="34.7109375" customWidth="1"/>
    <col min="2" max="2" width="40.85546875" bestFit="1" customWidth="1"/>
    <col min="3" max="7" width="11.7109375" bestFit="1" customWidth="1"/>
    <col min="8" max="8" width="13.5703125" bestFit="1" customWidth="1"/>
    <col min="9" max="9" width="11.7109375" bestFit="1" customWidth="1"/>
  </cols>
  <sheetData>
    <row r="1" spans="1:14" x14ac:dyDescent="0.25">
      <c r="A1" s="2" t="s">
        <v>42</v>
      </c>
    </row>
    <row r="2" spans="1:14" x14ac:dyDescent="0.25">
      <c r="A2" s="2" t="s">
        <v>62</v>
      </c>
      <c r="B2" s="51">
        <v>2007</v>
      </c>
    </row>
    <row r="3" spans="1:14" x14ac:dyDescent="0.25">
      <c r="A3" s="22" t="s">
        <v>43</v>
      </c>
      <c r="B3" s="22" t="s">
        <v>44</v>
      </c>
      <c r="C3" s="22" t="s">
        <v>45</v>
      </c>
      <c r="D3" s="22" t="s">
        <v>46</v>
      </c>
      <c r="E3" s="22" t="s">
        <v>47</v>
      </c>
      <c r="F3" s="22" t="s">
        <v>48</v>
      </c>
      <c r="G3" s="22" t="s">
        <v>49</v>
      </c>
      <c r="H3" s="22" t="s">
        <v>50</v>
      </c>
      <c r="I3" s="22" t="s">
        <v>51</v>
      </c>
    </row>
    <row r="4" spans="1:14" ht="15" customHeight="1" x14ac:dyDescent="0.25">
      <c r="A4" s="92" t="s">
        <v>52</v>
      </c>
      <c r="B4" s="21" t="s">
        <v>53</v>
      </c>
      <c r="C4" s="7">
        <v>4.1647481574952775E-3</v>
      </c>
      <c r="D4" s="7">
        <v>6.5318933034944765E-2</v>
      </c>
      <c r="E4" s="7">
        <v>9.7431139391112798E-5</v>
      </c>
      <c r="F4" s="7">
        <v>3.2117661168667613E-2</v>
      </c>
      <c r="G4" s="7">
        <v>1.0013560541894806E-2</v>
      </c>
      <c r="H4" s="7">
        <v>7.6789363702976381</v>
      </c>
      <c r="I4" s="7">
        <v>9.0350737078986789E-4</v>
      </c>
      <c r="N4" s="20"/>
    </row>
    <row r="5" spans="1:14" x14ac:dyDescent="0.25">
      <c r="A5" s="93"/>
      <c r="B5" s="21" t="s">
        <v>54</v>
      </c>
      <c r="C5" s="7">
        <v>1.9389461005136124E-2</v>
      </c>
      <c r="D5" s="7">
        <v>0.15850781980120351</v>
      </c>
      <c r="E5" s="7">
        <v>1.8265581631205882E-4</v>
      </c>
      <c r="F5" s="7">
        <v>0.19953638186759515</v>
      </c>
      <c r="G5" s="7">
        <v>8.7889870552575564E-2</v>
      </c>
      <c r="H5" s="7">
        <v>14.129238189499569</v>
      </c>
      <c r="I5" s="7">
        <v>7.9301638618412291E-3</v>
      </c>
      <c r="N5" s="20"/>
    </row>
    <row r="6" spans="1:14" x14ac:dyDescent="0.25">
      <c r="A6" s="93"/>
      <c r="B6" s="21" t="s">
        <v>55</v>
      </c>
      <c r="C6" s="7">
        <v>3.5159649405128737E-2</v>
      </c>
      <c r="D6" s="7">
        <v>0.39013010201093185</v>
      </c>
      <c r="E6" s="7">
        <v>3.1347091665644508E-4</v>
      </c>
      <c r="F6" s="7">
        <v>0.2004419223709539</v>
      </c>
      <c r="G6" s="7">
        <v>6.7138814469940591E-2</v>
      </c>
      <c r="H6" s="7">
        <v>26.722695910514073</v>
      </c>
      <c r="I6" s="7">
        <v>6.0578280967871325E-3</v>
      </c>
      <c r="K6" s="20"/>
      <c r="N6" s="20"/>
    </row>
    <row r="7" spans="1:14" x14ac:dyDescent="0.25">
      <c r="A7" s="93"/>
      <c r="B7" s="21" t="s">
        <v>56</v>
      </c>
      <c r="C7" s="7">
        <v>3.4873730864910753E-2</v>
      </c>
      <c r="D7" s="7">
        <v>0.62819014565488085</v>
      </c>
      <c r="E7" s="7">
        <v>5.4259968788077681E-4</v>
      </c>
      <c r="F7" s="7">
        <v>0.29143683660988179</v>
      </c>
      <c r="G7" s="7">
        <v>7.9806989940830519E-2</v>
      </c>
      <c r="H7" s="7">
        <v>48.223729179933819</v>
      </c>
      <c r="I7" s="7">
        <v>7.2008552575325378E-3</v>
      </c>
      <c r="N7" s="20"/>
    </row>
    <row r="8" spans="1:14" x14ac:dyDescent="0.25">
      <c r="A8" s="93"/>
      <c r="B8" s="21" t="s">
        <v>57</v>
      </c>
      <c r="C8" s="7">
        <v>3.101083119228833E-2</v>
      </c>
      <c r="D8" s="7">
        <v>0.83698143551687265</v>
      </c>
      <c r="E8" s="7">
        <v>7.6033040375300068E-4</v>
      </c>
      <c r="F8" s="7">
        <v>0.22495851814724077</v>
      </c>
      <c r="G8" s="7">
        <v>8.0781384871570633E-2</v>
      </c>
      <c r="H8" s="7">
        <v>67.57462749683539</v>
      </c>
      <c r="I8" s="7">
        <v>7.2887737155482657E-3</v>
      </c>
      <c r="N8" s="20"/>
    </row>
    <row r="9" spans="1:14" x14ac:dyDescent="0.25">
      <c r="A9" s="93"/>
      <c r="B9" s="21" t="s">
        <v>58</v>
      </c>
      <c r="C9" s="7">
        <v>4.4312637095619792E-2</v>
      </c>
      <c r="D9" s="7">
        <v>1.1811178567160983</v>
      </c>
      <c r="E9" s="7">
        <v>1.0551972934755545E-3</v>
      </c>
      <c r="F9" s="7">
        <v>0.44023160723795168</v>
      </c>
      <c r="G9" s="7">
        <v>0.11468313954524458</v>
      </c>
      <c r="H9" s="7">
        <v>107.50511325477065</v>
      </c>
      <c r="I9" s="7">
        <v>1.0347677695252593E-2</v>
      </c>
    </row>
    <row r="10" spans="1:14" x14ac:dyDescent="0.25">
      <c r="A10" s="93"/>
      <c r="B10" s="21" t="s">
        <v>59</v>
      </c>
      <c r="C10" s="7">
        <v>9.1699292295937748E-2</v>
      </c>
      <c r="D10" s="7">
        <v>2.4816495823931239</v>
      </c>
      <c r="E10" s="7">
        <v>2.2143711863278365E-3</v>
      </c>
      <c r="F10" s="7">
        <v>0.8977989810489746</v>
      </c>
      <c r="G10" s="7">
        <v>0.2376690359121682</v>
      </c>
      <c r="H10" s="7">
        <v>220.23193257962103</v>
      </c>
      <c r="I10" s="7">
        <v>2.1444490325478866E-2</v>
      </c>
    </row>
    <row r="11" spans="1:14" x14ac:dyDescent="0.25">
      <c r="A11" s="93"/>
      <c r="B11" s="21" t="s">
        <v>60</v>
      </c>
      <c r="C11" s="7">
        <v>0.11281698418835924</v>
      </c>
      <c r="D11" s="7">
        <v>3.6320533542247149</v>
      </c>
      <c r="E11" s="7">
        <v>2.708513011176045E-3</v>
      </c>
      <c r="F11" s="7">
        <v>1.2834306373108464</v>
      </c>
      <c r="G11" s="7">
        <v>0.33188731556128104</v>
      </c>
      <c r="H11" s="7">
        <v>269.37717766866973</v>
      </c>
      <c r="I11" s="7">
        <v>2.9945664738985911E-2</v>
      </c>
    </row>
    <row r="14" spans="1:14" x14ac:dyDescent="0.25">
      <c r="A14" s="2" t="s">
        <v>42</v>
      </c>
    </row>
    <row r="15" spans="1:14" x14ac:dyDescent="0.25">
      <c r="A15" s="71" t="s">
        <v>16</v>
      </c>
      <c r="B15" s="74"/>
      <c r="C15" s="75"/>
      <c r="D15" s="75"/>
      <c r="E15" s="76"/>
    </row>
    <row r="16" spans="1:14" x14ac:dyDescent="0.25">
      <c r="A16" s="72"/>
      <c r="B16" s="77"/>
      <c r="C16" s="78"/>
      <c r="D16" s="78"/>
      <c r="E16" s="79"/>
    </row>
    <row r="17" spans="1:5" x14ac:dyDescent="0.25">
      <c r="A17" s="72"/>
      <c r="B17" s="80"/>
      <c r="C17" s="81"/>
      <c r="D17" s="81"/>
      <c r="E17" s="82"/>
    </row>
    <row r="18" spans="1:5" x14ac:dyDescent="0.25">
      <c r="A18" s="72"/>
      <c r="B18" s="83" t="s">
        <v>114</v>
      </c>
      <c r="C18" s="84"/>
      <c r="D18" s="84"/>
      <c r="E18" s="85"/>
    </row>
    <row r="19" spans="1:5" x14ac:dyDescent="0.25">
      <c r="A19" s="72"/>
      <c r="B19" s="86"/>
      <c r="C19" s="87"/>
      <c r="D19" s="87"/>
      <c r="E19" s="88"/>
    </row>
    <row r="20" spans="1:5" x14ac:dyDescent="0.25">
      <c r="A20" s="72"/>
      <c r="B20" s="86"/>
      <c r="C20" s="87"/>
      <c r="D20" s="87"/>
      <c r="E20" s="88"/>
    </row>
    <row r="21" spans="1:5" x14ac:dyDescent="0.25">
      <c r="A21" s="73"/>
      <c r="B21" s="89"/>
      <c r="C21" s="90"/>
      <c r="D21" s="90"/>
      <c r="E21" s="91"/>
    </row>
  </sheetData>
  <sheetProtection algorithmName="SHA-512" hashValue="sGoBcejL6+fd/TvhWmOor59SmFXULVTG3K674f0+Ny+LsnOdqzpstmQhVik98tpyGn4i+lVol4RIGD4eK6fQQg==" saltValue="BKY+c9BgUbP3+UkqF94SfA==" spinCount="100000" sheet="1" objects="1" scenarios="1"/>
  <mergeCells count="4">
    <mergeCell ref="A15:A21"/>
    <mergeCell ref="B15:E17"/>
    <mergeCell ref="B18:E21"/>
    <mergeCell ref="A4:A11"/>
  </mergeCells>
  <pageMargins left="0.511811024" right="0.511811024" top="0.78740157499999996" bottom="0.78740157499999996" header="0.31496062000000002" footer="0.31496062000000002"/>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33"/>
  <sheetViews>
    <sheetView zoomScaleNormal="100" workbookViewId="0">
      <selection activeCell="B21" sqref="B21"/>
    </sheetView>
  </sheetViews>
  <sheetFormatPr defaultRowHeight="15" x14ac:dyDescent="0.25"/>
  <cols>
    <col min="1" max="1" width="24.140625" customWidth="1"/>
    <col min="2" max="2" width="37" customWidth="1"/>
    <col min="3" max="3" width="43.28515625" customWidth="1"/>
    <col min="4" max="4" width="24.5703125" bestFit="1" customWidth="1"/>
    <col min="5" max="5" width="16.140625" customWidth="1"/>
    <col min="6" max="6" width="17.28515625" customWidth="1"/>
    <col min="7" max="7" width="25.5703125" customWidth="1"/>
    <col min="10" max="20" width="10.7109375" customWidth="1"/>
  </cols>
  <sheetData>
    <row r="1" spans="1:17" x14ac:dyDescent="0.25">
      <c r="A1" s="1" t="s">
        <v>154</v>
      </c>
      <c r="B1" s="1"/>
      <c r="C1" s="1"/>
      <c r="D1" s="1"/>
      <c r="E1" s="1"/>
      <c r="F1" s="1"/>
      <c r="G1" s="1"/>
      <c r="H1" s="1"/>
      <c r="I1" s="1"/>
      <c r="J1" s="1"/>
      <c r="K1" s="1"/>
      <c r="L1" s="1"/>
      <c r="M1" s="1"/>
      <c r="N1" s="1"/>
      <c r="O1" s="1"/>
      <c r="P1" s="1"/>
      <c r="Q1" s="1"/>
    </row>
    <row r="2" spans="1:17" x14ac:dyDescent="0.25">
      <c r="A2" s="1"/>
      <c r="B2" s="1"/>
      <c r="C2" s="1"/>
      <c r="D2" s="1"/>
      <c r="E2" s="1"/>
      <c r="F2" s="1"/>
      <c r="G2" s="1"/>
      <c r="H2" s="1"/>
      <c r="I2" s="1"/>
      <c r="J2" s="1"/>
      <c r="K2" s="1"/>
      <c r="L2" s="1"/>
      <c r="M2" s="1"/>
      <c r="N2" s="1"/>
      <c r="O2" s="1"/>
      <c r="P2" s="1"/>
      <c r="Q2" s="1"/>
    </row>
    <row r="3" spans="1:17" x14ac:dyDescent="0.25">
      <c r="A3" s="95" t="s">
        <v>119</v>
      </c>
      <c r="B3" s="96"/>
      <c r="C3" s="1"/>
      <c r="D3" s="46"/>
      <c r="E3" s="46"/>
      <c r="F3" s="46"/>
      <c r="G3" s="1"/>
      <c r="H3" s="1"/>
      <c r="I3" s="1"/>
      <c r="Q3" s="1"/>
    </row>
    <row r="4" spans="1:17" x14ac:dyDescent="0.25">
      <c r="A4" s="51" t="s">
        <v>104</v>
      </c>
      <c r="B4" s="6">
        <v>38665</v>
      </c>
      <c r="C4" s="42"/>
      <c r="D4" s="46"/>
      <c r="E4" s="46"/>
      <c r="F4" s="46"/>
      <c r="G4" s="1"/>
      <c r="H4" s="1"/>
      <c r="I4" s="1"/>
      <c r="Q4" s="1"/>
    </row>
    <row r="5" spans="1:17" x14ac:dyDescent="0.25">
      <c r="A5" s="51" t="s">
        <v>105</v>
      </c>
      <c r="B5" s="6">
        <v>35374</v>
      </c>
      <c r="C5" s="42"/>
      <c r="D5" s="1"/>
      <c r="E5" s="1"/>
      <c r="F5" s="1"/>
      <c r="G5" s="1"/>
      <c r="H5" s="1"/>
      <c r="I5" s="1"/>
      <c r="Q5" s="1"/>
    </row>
    <row r="6" spans="1:17" x14ac:dyDescent="0.25">
      <c r="A6" s="1"/>
      <c r="B6" s="47"/>
      <c r="C6" s="42"/>
      <c r="D6" s="1"/>
      <c r="E6" s="1"/>
      <c r="F6" s="1"/>
      <c r="G6" s="1"/>
      <c r="H6" s="1"/>
      <c r="I6" s="1"/>
      <c r="Q6" s="1"/>
    </row>
    <row r="7" spans="1:17" x14ac:dyDescent="0.25">
      <c r="A7" s="1"/>
      <c r="B7" s="1"/>
      <c r="C7" s="1"/>
      <c r="D7" s="1"/>
      <c r="E7" s="1"/>
      <c r="F7" s="1"/>
      <c r="G7" s="1"/>
      <c r="H7" s="1"/>
      <c r="I7" s="1"/>
      <c r="Q7" s="1"/>
    </row>
    <row r="8" spans="1:17" x14ac:dyDescent="0.25">
      <c r="A8" s="69" t="s">
        <v>131</v>
      </c>
      <c r="B8" s="69"/>
      <c r="C8" s="69"/>
      <c r="D8" s="1"/>
      <c r="E8" s="1"/>
      <c r="F8" s="1"/>
      <c r="G8" s="1"/>
      <c r="H8" s="1"/>
      <c r="I8" s="1"/>
      <c r="Q8" s="1"/>
    </row>
    <row r="9" spans="1:17" x14ac:dyDescent="0.25">
      <c r="A9" s="22" t="s">
        <v>138</v>
      </c>
      <c r="B9" s="22" t="s">
        <v>137</v>
      </c>
      <c r="C9" s="22" t="s">
        <v>151</v>
      </c>
      <c r="D9" s="1"/>
      <c r="E9" s="1"/>
      <c r="F9" s="1"/>
      <c r="G9" s="1"/>
      <c r="H9" s="1"/>
      <c r="I9" s="1"/>
      <c r="Q9" s="1"/>
    </row>
    <row r="10" spans="1:17" x14ac:dyDescent="0.25">
      <c r="A10" s="51" t="s">
        <v>150</v>
      </c>
      <c r="B10" s="51">
        <v>35</v>
      </c>
      <c r="C10" s="51">
        <v>112.29</v>
      </c>
      <c r="D10" s="1"/>
      <c r="E10" s="1"/>
      <c r="F10" s="1"/>
      <c r="G10" s="1"/>
      <c r="H10" s="1"/>
      <c r="I10" s="1"/>
      <c r="Q10" s="1"/>
    </row>
    <row r="11" spans="1:17" x14ac:dyDescent="0.25">
      <c r="A11" s="51" t="s">
        <v>136</v>
      </c>
      <c r="B11" s="51">
        <v>35</v>
      </c>
      <c r="C11" s="51">
        <v>56.16</v>
      </c>
      <c r="D11" s="1"/>
      <c r="E11" s="1"/>
      <c r="F11" s="1"/>
      <c r="G11" s="1"/>
      <c r="H11" s="1"/>
      <c r="I11" s="1"/>
      <c r="Q11" s="1"/>
    </row>
    <row r="12" spans="1:17" x14ac:dyDescent="0.25">
      <c r="D12" s="42"/>
      <c r="E12" s="1"/>
      <c r="F12" s="1"/>
      <c r="G12" s="1"/>
      <c r="H12" s="1"/>
      <c r="I12" s="1"/>
      <c r="Q12" s="1"/>
    </row>
    <row r="13" spans="1:17" x14ac:dyDescent="0.25">
      <c r="D13" s="42"/>
      <c r="E13" s="1"/>
      <c r="F13" s="1"/>
      <c r="G13" s="1"/>
      <c r="H13" s="1"/>
      <c r="I13" s="1"/>
      <c r="Q13" s="1"/>
    </row>
    <row r="14" spans="1:17" x14ac:dyDescent="0.25">
      <c r="A14" s="95" t="s">
        <v>65</v>
      </c>
      <c r="B14" s="96"/>
      <c r="C14" s="96"/>
      <c r="D14" s="96"/>
      <c r="E14" s="96"/>
      <c r="F14" s="96"/>
      <c r="G14" s="96"/>
      <c r="H14" s="1"/>
      <c r="I14" s="1"/>
      <c r="Q14" s="1"/>
    </row>
    <row r="15" spans="1:17" x14ac:dyDescent="0.25">
      <c r="A15" s="4" t="s">
        <v>155</v>
      </c>
      <c r="B15" s="4" t="s">
        <v>156</v>
      </c>
      <c r="C15" s="4" t="s">
        <v>157</v>
      </c>
      <c r="D15" s="4" t="s">
        <v>36</v>
      </c>
      <c r="E15" s="4" t="s">
        <v>158</v>
      </c>
      <c r="F15" s="4" t="s">
        <v>118</v>
      </c>
      <c r="G15" s="4" t="s">
        <v>159</v>
      </c>
      <c r="H15" s="1"/>
      <c r="I15" s="1"/>
      <c r="Q15" s="1"/>
    </row>
    <row r="16" spans="1:17" x14ac:dyDescent="0.25">
      <c r="A16" s="4">
        <v>1</v>
      </c>
      <c r="B16" s="1" t="s">
        <v>117</v>
      </c>
      <c r="C16" s="1" t="s">
        <v>115</v>
      </c>
      <c r="D16" s="4">
        <v>1</v>
      </c>
      <c r="E16" s="4">
        <v>92</v>
      </c>
      <c r="F16" s="15">
        <v>8</v>
      </c>
      <c r="G16" s="50" t="s">
        <v>116</v>
      </c>
      <c r="H16" s="1"/>
      <c r="I16" s="1"/>
      <c r="Q16" s="1"/>
    </row>
    <row r="17" spans="1:17" x14ac:dyDescent="0.25">
      <c r="H17" s="1"/>
      <c r="I17" s="1"/>
      <c r="Q17" s="1"/>
    </row>
    <row r="18" spans="1:17" x14ac:dyDescent="0.25">
      <c r="H18" s="1"/>
      <c r="I18" s="1"/>
      <c r="Q18" s="1"/>
    </row>
    <row r="19" spans="1:17" x14ac:dyDescent="0.25">
      <c r="A19" s="69" t="s">
        <v>63</v>
      </c>
      <c r="B19" s="69"/>
      <c r="H19" s="1"/>
      <c r="I19" s="1"/>
      <c r="Q19" s="1"/>
    </row>
    <row r="20" spans="1:17" x14ac:dyDescent="0.25">
      <c r="A20" s="54" t="s">
        <v>120</v>
      </c>
      <c r="B20" s="54" t="s">
        <v>121</v>
      </c>
      <c r="H20" s="1"/>
      <c r="I20" s="1"/>
      <c r="J20" s="1"/>
      <c r="K20" s="1"/>
      <c r="L20" s="1"/>
      <c r="M20" s="1"/>
      <c r="N20" s="1"/>
      <c r="O20" s="1"/>
      <c r="P20" s="1"/>
      <c r="Q20" s="1"/>
    </row>
    <row r="21" spans="1:17" x14ac:dyDescent="0.25">
      <c r="A21" s="94" t="s">
        <v>122</v>
      </c>
      <c r="B21" s="44" t="s">
        <v>123</v>
      </c>
      <c r="H21" s="1"/>
      <c r="I21" s="1"/>
      <c r="J21" s="1"/>
      <c r="K21" s="1"/>
      <c r="L21" s="1"/>
      <c r="M21" s="1"/>
      <c r="N21" s="1"/>
      <c r="O21" s="1"/>
      <c r="P21" s="1"/>
      <c r="Q21" s="1"/>
    </row>
    <row r="22" spans="1:17" x14ac:dyDescent="0.25">
      <c r="A22" s="94"/>
      <c r="B22" s="44" t="s">
        <v>124</v>
      </c>
      <c r="H22" s="1"/>
      <c r="I22" s="1"/>
      <c r="J22" s="1"/>
      <c r="K22" s="1"/>
      <c r="L22" s="1"/>
      <c r="M22" s="1"/>
      <c r="N22" s="1"/>
      <c r="O22" s="1"/>
      <c r="P22" s="1"/>
      <c r="Q22" s="1"/>
    </row>
    <row r="23" spans="1:17" x14ac:dyDescent="0.25">
      <c r="A23" s="44" t="s">
        <v>125</v>
      </c>
      <c r="B23" s="44" t="s">
        <v>64</v>
      </c>
      <c r="H23" s="1"/>
      <c r="I23" s="1"/>
      <c r="J23" s="1"/>
      <c r="K23" s="1"/>
      <c r="L23" s="1"/>
      <c r="M23" s="1"/>
      <c r="N23" s="1"/>
      <c r="O23" s="1"/>
      <c r="P23" s="1"/>
      <c r="Q23" s="1"/>
    </row>
    <row r="24" spans="1:17" x14ac:dyDescent="0.25">
      <c r="A24" s="44" t="s">
        <v>126</v>
      </c>
      <c r="B24" s="44" t="s">
        <v>124</v>
      </c>
      <c r="H24" s="1"/>
      <c r="I24" s="1"/>
      <c r="J24" s="1"/>
      <c r="K24" s="1"/>
      <c r="L24" s="1"/>
      <c r="M24" s="1"/>
      <c r="N24" s="1"/>
      <c r="O24" s="1"/>
      <c r="P24" s="1"/>
      <c r="Q24" s="1"/>
    </row>
    <row r="25" spans="1:17" x14ac:dyDescent="0.25">
      <c r="A25" s="44" t="s">
        <v>127</v>
      </c>
      <c r="B25" s="44" t="s">
        <v>128</v>
      </c>
      <c r="C25" s="1"/>
      <c r="D25" s="1"/>
      <c r="E25" s="1"/>
      <c r="F25" s="1"/>
      <c r="G25" s="1"/>
      <c r="H25" s="1"/>
      <c r="I25" s="1"/>
      <c r="Q25" s="1"/>
    </row>
    <row r="26" spans="1:17" x14ac:dyDescent="0.25">
      <c r="C26" s="1"/>
      <c r="D26" s="1"/>
      <c r="E26" s="1"/>
      <c r="F26" s="1"/>
      <c r="G26" s="1"/>
      <c r="H26" s="1"/>
      <c r="I26" s="1"/>
      <c r="Q26" s="1"/>
    </row>
    <row r="27" spans="1:17" x14ac:dyDescent="0.25">
      <c r="C27" s="1"/>
      <c r="D27" s="1"/>
      <c r="E27" s="1"/>
      <c r="F27" s="1"/>
      <c r="G27" s="1"/>
      <c r="H27" s="1"/>
      <c r="I27" s="1"/>
      <c r="Q27" s="1"/>
    </row>
    <row r="28" spans="1:17" x14ac:dyDescent="0.25">
      <c r="C28" s="1"/>
      <c r="D28" s="1"/>
      <c r="E28" s="1"/>
      <c r="F28" s="1"/>
      <c r="G28" s="1"/>
    </row>
    <row r="29" spans="1:17" x14ac:dyDescent="0.25">
      <c r="C29" s="1"/>
      <c r="D29" s="1"/>
      <c r="E29" s="1"/>
      <c r="F29" s="1"/>
      <c r="G29" s="1"/>
    </row>
    <row r="30" spans="1:17" x14ac:dyDescent="0.25">
      <c r="C30" s="1"/>
      <c r="D30" s="1"/>
      <c r="E30" s="1"/>
      <c r="F30" s="1"/>
      <c r="G30" s="1"/>
    </row>
    <row r="31" spans="1:17" x14ac:dyDescent="0.25">
      <c r="C31" s="1"/>
      <c r="D31" s="1"/>
      <c r="E31" s="1"/>
      <c r="F31" s="1"/>
      <c r="G31" s="1"/>
    </row>
    <row r="32" spans="1:17" x14ac:dyDescent="0.25">
      <c r="C32" s="1"/>
      <c r="D32" s="1"/>
      <c r="E32" s="1"/>
      <c r="F32" s="1"/>
      <c r="G32" s="1"/>
    </row>
    <row r="33" spans="3:7" x14ac:dyDescent="0.25">
      <c r="C33" s="1"/>
      <c r="D33" s="1"/>
      <c r="E33" s="1"/>
      <c r="F33" s="1"/>
      <c r="G33" s="1"/>
    </row>
  </sheetData>
  <sheetProtection algorithmName="SHA-512" hashValue="1UUgOJT1jTpOQQPnzYJapwf54/GguzaKwN0/CW1YmCcg+xkT1iPcZp734bOju/kUOw94gaTQ1PcBGYC49NcTeQ==" saltValue="ZZSoMeTcwbbvTALB2MYkQw==" spinCount="100000" sheet="1" objects="1" scenarios="1"/>
  <mergeCells count="5">
    <mergeCell ref="A21:A22"/>
    <mergeCell ref="A19:B19"/>
    <mergeCell ref="A14:G14"/>
    <mergeCell ref="A8:C8"/>
    <mergeCell ref="A3:B3"/>
  </mergeCells>
  <pageMargins left="0.511811024" right="0.511811024" top="0.78740157499999996" bottom="0.78740157499999996" header="0.31496062000000002" footer="0.31496062000000002"/>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0"/>
  <sheetViews>
    <sheetView workbookViewId="0">
      <selection activeCell="G9" sqref="G9"/>
    </sheetView>
  </sheetViews>
  <sheetFormatPr defaultRowHeight="15" x14ac:dyDescent="0.25"/>
  <cols>
    <col min="1" max="1" width="26.85546875" bestFit="1" customWidth="1"/>
    <col min="2" max="2" width="21.7109375" customWidth="1"/>
    <col min="3" max="3" width="19.7109375" customWidth="1"/>
    <col min="4" max="4" width="15.7109375" bestFit="1" customWidth="1"/>
    <col min="5" max="6" width="19.7109375" bestFit="1" customWidth="1"/>
    <col min="7" max="7" width="16.85546875" bestFit="1" customWidth="1"/>
    <col min="8" max="10" width="12.28515625" customWidth="1"/>
  </cols>
  <sheetData>
    <row r="1" spans="1:12" x14ac:dyDescent="0.25">
      <c r="A1" s="1" t="s">
        <v>154</v>
      </c>
      <c r="B1" s="4"/>
      <c r="C1" s="4"/>
      <c r="D1" s="4"/>
      <c r="E1" s="4"/>
      <c r="F1" s="4"/>
      <c r="G1" s="4"/>
      <c r="H1" s="4"/>
      <c r="I1" s="4"/>
      <c r="J1" s="4"/>
      <c r="K1" s="4"/>
      <c r="L1" s="4"/>
    </row>
    <row r="2" spans="1:12" x14ac:dyDescent="0.25">
      <c r="A2" s="4"/>
      <c r="B2" s="4"/>
      <c r="C2" s="4"/>
      <c r="D2" s="4"/>
      <c r="E2" s="4"/>
      <c r="F2" s="4"/>
      <c r="G2" s="4"/>
      <c r="H2" s="4"/>
      <c r="I2" s="4"/>
      <c r="J2" s="4"/>
      <c r="K2" s="4"/>
      <c r="L2" s="4"/>
    </row>
    <row r="3" spans="1:12" ht="21.75" customHeight="1" x14ac:dyDescent="0.25">
      <c r="A3" s="98" t="s">
        <v>0</v>
      </c>
      <c r="B3" s="98" t="s">
        <v>148</v>
      </c>
      <c r="C3" s="98" t="s">
        <v>149</v>
      </c>
      <c r="D3" s="98" t="s">
        <v>132</v>
      </c>
      <c r="E3" s="97" t="s">
        <v>133</v>
      </c>
      <c r="F3" s="97" t="s">
        <v>134</v>
      </c>
      <c r="G3" s="97" t="s">
        <v>144</v>
      </c>
      <c r="H3" s="97" t="s">
        <v>135</v>
      </c>
      <c r="I3" s="98"/>
      <c r="J3" s="98"/>
      <c r="K3" s="4"/>
      <c r="L3" s="4"/>
    </row>
    <row r="4" spans="1:12" ht="19.5" customHeight="1" x14ac:dyDescent="0.25">
      <c r="A4" s="98"/>
      <c r="B4" s="98"/>
      <c r="C4" s="98"/>
      <c r="D4" s="98"/>
      <c r="E4" s="98"/>
      <c r="F4" s="98"/>
      <c r="G4" s="98"/>
      <c r="H4" s="49" t="s">
        <v>68</v>
      </c>
      <c r="I4" s="49" t="s">
        <v>146</v>
      </c>
      <c r="J4" s="49" t="s">
        <v>147</v>
      </c>
      <c r="K4" s="4"/>
      <c r="L4" s="4"/>
    </row>
    <row r="5" spans="1:12" x14ac:dyDescent="0.25">
      <c r="A5" s="51" t="s">
        <v>164</v>
      </c>
      <c r="B5" s="51">
        <v>-20.322100200000001</v>
      </c>
      <c r="C5" s="51">
        <v>-40.396577800000003</v>
      </c>
      <c r="D5" s="51" t="s">
        <v>131</v>
      </c>
      <c r="E5" s="51">
        <f>Dados!C10*60</f>
        <v>6737.4000000000005</v>
      </c>
      <c r="F5" s="37">
        <f>(E5)*(273.15/(Dados!B10+273.15))</f>
        <v>5972.1590459191957</v>
      </c>
      <c r="G5" s="51">
        <v>50</v>
      </c>
      <c r="H5" s="7">
        <f>F5*G5/1000000</f>
        <v>0.29860795229595982</v>
      </c>
      <c r="I5" s="7">
        <f>H5*0.85</f>
        <v>0.25381675945156584</v>
      </c>
      <c r="J5" s="7">
        <f>H5*0.3</f>
        <v>8.9582385688787944E-2</v>
      </c>
      <c r="K5" s="4"/>
      <c r="L5" s="4"/>
    </row>
    <row r="6" spans="1:12" x14ac:dyDescent="0.25">
      <c r="A6" s="51" t="s">
        <v>165</v>
      </c>
      <c r="B6" s="51">
        <v>-20.322100200000001</v>
      </c>
      <c r="C6" s="51">
        <v>-40.396577800000003</v>
      </c>
      <c r="D6" s="51" t="s">
        <v>131</v>
      </c>
      <c r="E6" s="51">
        <f>Dados!C11*60</f>
        <v>3369.6</v>
      </c>
      <c r="F6" s="37">
        <f>(E6)*(273.15/(Dados!B11+273.15))</f>
        <v>2986.8773000162259</v>
      </c>
      <c r="G6" s="61">
        <v>50</v>
      </c>
      <c r="H6" s="7">
        <f>F6*G6/1000000</f>
        <v>0.14934386500081129</v>
      </c>
      <c r="I6" s="7">
        <f>H6*0.85</f>
        <v>0.1269422852506896</v>
      </c>
      <c r="J6" s="7">
        <f>H6*0.3</f>
        <v>4.4803159500243384E-2</v>
      </c>
      <c r="K6" s="4"/>
      <c r="L6" s="4"/>
    </row>
    <row r="7" spans="1:12" x14ac:dyDescent="0.25">
      <c r="A7" s="99" t="s">
        <v>103</v>
      </c>
      <c r="B7" s="99"/>
      <c r="C7" s="99"/>
      <c r="D7" s="99"/>
      <c r="E7" s="99"/>
      <c r="F7" s="99"/>
      <c r="G7" s="99"/>
      <c r="H7" s="10">
        <f>SUM(H5:H6)</f>
        <v>0.44795181729677114</v>
      </c>
      <c r="I7" s="10">
        <f>SUM(I5:I6)</f>
        <v>0.38075904470225541</v>
      </c>
      <c r="J7" s="10">
        <f t="shared" ref="J7" si="0">SUM(J5:J6)</f>
        <v>0.13438554518903134</v>
      </c>
      <c r="K7" s="4"/>
      <c r="L7" s="4"/>
    </row>
    <row r="8" spans="1:12" x14ac:dyDescent="0.25">
      <c r="A8" s="4"/>
      <c r="B8" s="4"/>
      <c r="C8" s="4"/>
      <c r="D8" s="4"/>
      <c r="E8" s="4"/>
      <c r="F8" s="4"/>
      <c r="G8" s="4"/>
      <c r="H8" s="4"/>
      <c r="I8" s="4"/>
      <c r="J8" s="4"/>
      <c r="K8" s="4"/>
      <c r="L8" s="4"/>
    </row>
    <row r="9" spans="1:12" x14ac:dyDescent="0.25">
      <c r="A9" s="4"/>
      <c r="B9" s="4"/>
      <c r="C9" s="4"/>
      <c r="D9" s="4"/>
      <c r="E9" s="4"/>
      <c r="F9" s="4"/>
      <c r="G9" s="4"/>
      <c r="H9" s="4"/>
      <c r="I9" s="4"/>
      <c r="J9" s="4"/>
      <c r="K9" s="4"/>
      <c r="L9" s="4"/>
    </row>
    <row r="10" spans="1:12" x14ac:dyDescent="0.25">
      <c r="A10" s="4"/>
      <c r="B10" s="4"/>
      <c r="C10" s="4"/>
      <c r="D10" s="4"/>
      <c r="E10" s="4"/>
      <c r="F10" s="4"/>
      <c r="G10" s="4"/>
      <c r="H10" s="4"/>
      <c r="I10" s="4"/>
      <c r="J10" s="4"/>
      <c r="K10" s="4"/>
      <c r="L10" s="4"/>
    </row>
  </sheetData>
  <sheetProtection algorithmName="SHA-512" hashValue="BlaVh1S3JTXfJ7KrrChH5Zg4vQrQpsfK7idKwRIaH/I0s6a2lKrxFQ/FZTrcy8/aWHpXp5W+RK6QHZvu837efA==" saltValue="6Wu0r2cMf8M+/gN0Pm6OKA==" spinCount="100000" sheet="1" objects="1" scenarios="1"/>
  <mergeCells count="9">
    <mergeCell ref="G3:G4"/>
    <mergeCell ref="H3:J3"/>
    <mergeCell ref="A7:G7"/>
    <mergeCell ref="A3:A4"/>
    <mergeCell ref="B3:B4"/>
    <mergeCell ref="C3:C4"/>
    <mergeCell ref="D3:D4"/>
    <mergeCell ref="E3:E4"/>
    <mergeCell ref="F3:F4"/>
  </mergeCells>
  <pageMargins left="0.511811024" right="0.511811024" top="0.78740157499999996" bottom="0.78740157499999996" header="0.31496062000000002" footer="0.31496062000000002"/>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6"/>
  <dimension ref="A1:S23"/>
  <sheetViews>
    <sheetView zoomScaleNormal="100" workbookViewId="0">
      <selection activeCell="S6" sqref="S6"/>
    </sheetView>
  </sheetViews>
  <sheetFormatPr defaultRowHeight="15" customHeight="1" x14ac:dyDescent="0.2"/>
  <cols>
    <col min="1" max="1" width="32.42578125" style="1" customWidth="1"/>
    <col min="2" max="2" width="13.7109375" style="1" customWidth="1"/>
    <col min="3" max="3" width="26.140625" style="1" customWidth="1"/>
    <col min="4" max="5" width="13.7109375" style="1" customWidth="1"/>
    <col min="6" max="6" width="11.42578125" style="1" customWidth="1"/>
    <col min="7" max="7" width="11.140625" style="1" customWidth="1"/>
    <col min="8" max="19" width="10.7109375" style="1" customWidth="1"/>
    <col min="20" max="16384" width="9.140625" style="1"/>
  </cols>
  <sheetData>
    <row r="1" spans="1:19" ht="15" customHeight="1" x14ac:dyDescent="0.2">
      <c r="A1" s="1" t="s">
        <v>154</v>
      </c>
    </row>
    <row r="3" spans="1:19" ht="15" customHeight="1" x14ac:dyDescent="0.2">
      <c r="A3" s="100" t="s">
        <v>0</v>
      </c>
      <c r="B3" s="100" t="s">
        <v>37</v>
      </c>
      <c r="C3" s="100" t="s">
        <v>38</v>
      </c>
      <c r="D3" s="98" t="s">
        <v>148</v>
      </c>
      <c r="E3" s="98" t="s">
        <v>149</v>
      </c>
      <c r="F3" s="100" t="s">
        <v>36</v>
      </c>
      <c r="G3" s="100" t="s">
        <v>39</v>
      </c>
      <c r="H3" s="102" t="s">
        <v>145</v>
      </c>
      <c r="I3" s="103"/>
      <c r="J3" s="103"/>
      <c r="K3" s="103"/>
      <c r="L3" s="104"/>
      <c r="M3" s="102" t="s">
        <v>1</v>
      </c>
      <c r="N3" s="103"/>
      <c r="O3" s="103"/>
      <c r="P3" s="103"/>
      <c r="Q3" s="103"/>
      <c r="R3" s="103"/>
      <c r="S3" s="103"/>
    </row>
    <row r="4" spans="1:19" ht="15" customHeight="1" x14ac:dyDescent="0.2">
      <c r="A4" s="101"/>
      <c r="B4" s="101"/>
      <c r="C4" s="101"/>
      <c r="D4" s="98"/>
      <c r="E4" s="98"/>
      <c r="F4" s="101"/>
      <c r="G4" s="101"/>
      <c r="H4" s="45" t="s">
        <v>2</v>
      </c>
      <c r="I4" s="45" t="s">
        <v>5</v>
      </c>
      <c r="J4" s="45" t="s">
        <v>6</v>
      </c>
      <c r="K4" s="45" t="s">
        <v>4</v>
      </c>
      <c r="L4" s="45" t="s">
        <v>160</v>
      </c>
      <c r="M4" s="5" t="s">
        <v>2</v>
      </c>
      <c r="N4" s="5" t="s">
        <v>3</v>
      </c>
      <c r="O4" s="5" t="s">
        <v>40</v>
      </c>
      <c r="P4" s="5" t="s">
        <v>5</v>
      </c>
      <c r="Q4" s="5" t="s">
        <v>6</v>
      </c>
      <c r="R4" s="5" t="s">
        <v>4</v>
      </c>
      <c r="S4" s="5" t="s">
        <v>160</v>
      </c>
    </row>
    <row r="5" spans="1:19" ht="15" customHeight="1" x14ac:dyDescent="0.2">
      <c r="A5" s="8" t="str">
        <f>Dados!B16</f>
        <v>Pá Carregadeira 40</v>
      </c>
      <c r="B5" s="51">
        <f>Dados!E16</f>
        <v>92</v>
      </c>
      <c r="C5" s="51" t="s">
        <v>55</v>
      </c>
      <c r="D5" s="51">
        <v>-20.32206</v>
      </c>
      <c r="E5" s="51">
        <v>-40.396217</v>
      </c>
      <c r="F5" s="51">
        <f>Dados!D16</f>
        <v>1</v>
      </c>
      <c r="G5" s="32">
        <f>Dados!F16</f>
        <v>8</v>
      </c>
      <c r="H5" s="7">
        <f>(INDEX(FE_Maq_Equip,MATCH($C5,Pot_Equip,0),2))</f>
        <v>3.5159649405128737E-2</v>
      </c>
      <c r="I5" s="7">
        <f>(INDEX(FE_Maq_Equip,MATCH($C5,Pot_Equip,0),3))</f>
        <v>0.39013010201093185</v>
      </c>
      <c r="J5" s="7">
        <f>(INDEX(FE_Maq_Equip,MATCH($C5,Pot_Equip,0),4))</f>
        <v>3.1347091665644508E-4</v>
      </c>
      <c r="K5" s="7">
        <f>(INDEX(FE_Maq_Equip,MATCH($C5,Pot_Equip,0),5))</f>
        <v>0.2004419223709539</v>
      </c>
      <c r="L5" s="7">
        <f>(INDEX(FE_Maq_Equip,MATCH($C5,Pot_Equip,0),6))</f>
        <v>6.7138814469940591E-2</v>
      </c>
      <c r="M5" s="7">
        <f>H5*$F$5*$G$5/24</f>
        <v>1.1719883135042913E-2</v>
      </c>
      <c r="N5" s="7">
        <f>M5</f>
        <v>1.1719883135042913E-2</v>
      </c>
      <c r="O5" s="7">
        <f>M5</f>
        <v>1.1719883135042913E-2</v>
      </c>
      <c r="P5" s="7">
        <f>I5*$F$5*$G$5/24</f>
        <v>0.13004336733697727</v>
      </c>
      <c r="Q5" s="7">
        <f t="shared" ref="Q5:S5" si="0">J5*$F$5*$G$5/24</f>
        <v>1.0449030555214836E-4</v>
      </c>
      <c r="R5" s="7">
        <f t="shared" si="0"/>
        <v>6.6813974123651296E-2</v>
      </c>
      <c r="S5" s="7">
        <f t="shared" si="0"/>
        <v>2.2379604823313529E-2</v>
      </c>
    </row>
    <row r="6" spans="1:19" ht="15" customHeight="1" x14ac:dyDescent="0.2">
      <c r="A6" s="69" t="s">
        <v>103</v>
      </c>
      <c r="B6" s="69"/>
      <c r="C6" s="69"/>
      <c r="D6" s="69"/>
      <c r="E6" s="69"/>
      <c r="F6" s="69"/>
      <c r="G6" s="69"/>
      <c r="H6" s="69"/>
      <c r="I6" s="69"/>
      <c r="J6" s="69"/>
      <c r="K6" s="69"/>
      <c r="L6" s="69"/>
      <c r="M6" s="55">
        <f t="shared" ref="M6:S6" si="1">SUM(M5:M5)</f>
        <v>1.1719883135042913E-2</v>
      </c>
      <c r="N6" s="55">
        <f t="shared" si="1"/>
        <v>1.1719883135042913E-2</v>
      </c>
      <c r="O6" s="55">
        <f t="shared" si="1"/>
        <v>1.1719883135042913E-2</v>
      </c>
      <c r="P6" s="56">
        <f t="shared" si="1"/>
        <v>0.13004336733697727</v>
      </c>
      <c r="Q6" s="55">
        <f t="shared" si="1"/>
        <v>1.0449030555214836E-4</v>
      </c>
      <c r="R6" s="55">
        <f t="shared" si="1"/>
        <v>6.6813974123651296E-2</v>
      </c>
      <c r="S6" s="55">
        <f t="shared" si="1"/>
        <v>2.2379604823313529E-2</v>
      </c>
    </row>
    <row r="7" spans="1:19" ht="15" customHeight="1" x14ac:dyDescent="0.2">
      <c r="M7" s="15"/>
      <c r="N7" s="15"/>
      <c r="O7" s="15"/>
      <c r="P7" s="15"/>
      <c r="Q7" s="16"/>
      <c r="R7" s="15"/>
      <c r="S7" s="15"/>
    </row>
    <row r="8" spans="1:19" ht="15" customHeight="1" x14ac:dyDescent="0.2">
      <c r="M8" s="17"/>
      <c r="N8" s="17"/>
      <c r="O8" s="17"/>
      <c r="P8" s="18"/>
      <c r="Q8" s="18"/>
      <c r="R8" s="18"/>
      <c r="S8" s="18"/>
    </row>
    <row r="9" spans="1:19" ht="15" customHeight="1" x14ac:dyDescent="0.2">
      <c r="P9" s="4"/>
      <c r="R9" s="4"/>
    </row>
    <row r="10" spans="1:19" ht="15" customHeight="1" x14ac:dyDescent="0.2">
      <c r="A10" s="19" t="s">
        <v>41</v>
      </c>
      <c r="C10" s="2"/>
      <c r="D10" s="14"/>
      <c r="E10" s="14"/>
      <c r="G10" s="14"/>
      <c r="H10" s="14"/>
      <c r="I10" s="14"/>
      <c r="J10" s="14"/>
      <c r="K10" s="14"/>
      <c r="L10" s="14"/>
      <c r="M10" s="14"/>
      <c r="N10" s="14"/>
      <c r="O10" s="14"/>
      <c r="P10" s="14"/>
      <c r="Q10" s="14"/>
      <c r="R10" s="14"/>
      <c r="S10" s="14"/>
    </row>
    <row r="11" spans="1:19" ht="15" customHeight="1" x14ac:dyDescent="0.2">
      <c r="D11" s="14"/>
      <c r="E11" s="14"/>
      <c r="G11" s="14"/>
      <c r="H11" s="14"/>
      <c r="I11" s="14"/>
      <c r="J11" s="14"/>
      <c r="K11" s="14"/>
      <c r="L11" s="14"/>
      <c r="M11" s="7"/>
      <c r="N11" s="7"/>
      <c r="O11" s="14"/>
      <c r="P11" s="14"/>
      <c r="Q11" s="14"/>
      <c r="R11" s="14"/>
      <c r="S11" s="14"/>
    </row>
    <row r="12" spans="1:19" ht="15" customHeight="1" x14ac:dyDescent="0.2">
      <c r="A12" s="14"/>
      <c r="M12" s="14"/>
      <c r="N12" s="14"/>
      <c r="O12" s="14"/>
      <c r="P12" s="14"/>
      <c r="Q12" s="14"/>
      <c r="R12" s="14"/>
      <c r="S12" s="14"/>
    </row>
    <row r="13" spans="1:19" ht="15" customHeight="1" x14ac:dyDescent="0.2">
      <c r="D13" s="14"/>
      <c r="E13" s="14"/>
      <c r="G13" s="14"/>
      <c r="H13" s="14"/>
      <c r="I13" s="14"/>
      <c r="J13" s="14"/>
      <c r="K13" s="14"/>
      <c r="L13" s="14"/>
      <c r="M13" s="14"/>
      <c r="N13" s="14"/>
      <c r="O13" s="14"/>
      <c r="P13" s="14"/>
      <c r="Q13" s="14"/>
      <c r="R13" s="14"/>
      <c r="S13" s="14"/>
    </row>
    <row r="14" spans="1:19" ht="15" customHeight="1" x14ac:dyDescent="0.2">
      <c r="D14" s="14"/>
      <c r="E14" s="14"/>
      <c r="G14" s="14"/>
      <c r="H14" s="14"/>
      <c r="I14" s="14"/>
      <c r="J14" s="14"/>
      <c r="K14" s="14"/>
      <c r="L14" s="14"/>
      <c r="M14" s="14"/>
      <c r="N14" s="14"/>
      <c r="O14" s="14"/>
      <c r="P14" s="14"/>
      <c r="Q14" s="14"/>
      <c r="R14" s="14"/>
      <c r="S14" s="14"/>
    </row>
    <row r="15" spans="1:19" ht="15" customHeight="1" x14ac:dyDescent="0.2">
      <c r="D15" s="14"/>
      <c r="E15" s="14"/>
      <c r="G15" s="14"/>
      <c r="H15" s="14"/>
      <c r="I15" s="14"/>
      <c r="J15" s="14"/>
      <c r="K15" s="14"/>
      <c r="L15" s="14"/>
      <c r="M15" s="14"/>
      <c r="N15" s="14"/>
      <c r="O15" s="14"/>
      <c r="P15" s="14"/>
      <c r="Q15" s="14"/>
      <c r="R15" s="14"/>
      <c r="S15" s="14"/>
    </row>
    <row r="16" spans="1:19" ht="15" customHeight="1" x14ac:dyDescent="0.2">
      <c r="D16" s="14"/>
      <c r="E16" s="14"/>
      <c r="G16" s="14"/>
      <c r="H16" s="14"/>
      <c r="I16" s="14"/>
      <c r="J16" s="14"/>
      <c r="K16" s="14"/>
      <c r="L16" s="14"/>
      <c r="M16" s="14"/>
      <c r="N16" s="14"/>
      <c r="O16" s="14"/>
      <c r="P16" s="14"/>
      <c r="Q16" s="14"/>
      <c r="R16" s="14"/>
      <c r="S16" s="14"/>
    </row>
    <row r="17" spans="4:19" ht="15" customHeight="1" x14ac:dyDescent="0.2">
      <c r="D17" s="14"/>
      <c r="E17" s="14"/>
      <c r="G17" s="14"/>
      <c r="H17" s="14"/>
      <c r="I17" s="14"/>
      <c r="J17" s="14"/>
      <c r="K17" s="14"/>
      <c r="L17" s="14"/>
      <c r="M17" s="14"/>
      <c r="N17" s="14"/>
      <c r="O17" s="14"/>
      <c r="P17" s="14"/>
      <c r="Q17" s="14"/>
      <c r="R17" s="14"/>
      <c r="S17" s="14"/>
    </row>
    <row r="18" spans="4:19" ht="15" customHeight="1" x14ac:dyDescent="0.2">
      <c r="D18" s="14"/>
      <c r="E18" s="14"/>
      <c r="G18" s="14"/>
      <c r="H18" s="14"/>
      <c r="I18" s="14"/>
      <c r="J18" s="14"/>
      <c r="K18" s="14"/>
      <c r="L18" s="14"/>
      <c r="M18" s="14"/>
      <c r="N18" s="14"/>
      <c r="O18" s="14"/>
      <c r="P18" s="14"/>
      <c r="Q18" s="14"/>
      <c r="R18" s="14"/>
      <c r="S18" s="14"/>
    </row>
    <row r="19" spans="4:19" ht="15" customHeight="1" x14ac:dyDescent="0.2">
      <c r="D19" s="14"/>
      <c r="E19" s="14"/>
      <c r="G19" s="14"/>
      <c r="H19" s="14"/>
      <c r="I19" s="14"/>
      <c r="J19" s="14"/>
      <c r="K19" s="14"/>
      <c r="L19" s="14"/>
      <c r="M19" s="14"/>
      <c r="N19" s="14"/>
      <c r="O19" s="14"/>
      <c r="P19" s="14"/>
      <c r="Q19" s="14"/>
      <c r="R19" s="14"/>
      <c r="S19" s="14"/>
    </row>
    <row r="20" spans="4:19" ht="15" customHeight="1" x14ac:dyDescent="0.2">
      <c r="D20" s="14"/>
      <c r="E20" s="14"/>
      <c r="G20" s="14"/>
      <c r="H20" s="14"/>
      <c r="I20" s="14"/>
      <c r="J20" s="14"/>
      <c r="K20" s="14"/>
      <c r="L20" s="14"/>
      <c r="M20" s="14"/>
      <c r="N20" s="14"/>
      <c r="O20" s="14"/>
      <c r="P20" s="14"/>
      <c r="Q20" s="14"/>
      <c r="R20" s="14"/>
      <c r="S20" s="14"/>
    </row>
    <row r="21" spans="4:19" ht="15" customHeight="1" x14ac:dyDescent="0.2">
      <c r="D21" s="14"/>
      <c r="E21" s="14"/>
      <c r="G21" s="14"/>
      <c r="H21" s="14"/>
      <c r="I21" s="14"/>
      <c r="J21" s="14"/>
      <c r="K21" s="14"/>
      <c r="L21" s="14"/>
      <c r="M21" s="14"/>
      <c r="N21" s="14"/>
      <c r="O21" s="14"/>
      <c r="P21" s="14"/>
      <c r="Q21" s="14"/>
      <c r="R21" s="14"/>
      <c r="S21" s="14"/>
    </row>
    <row r="22" spans="4:19" ht="15" customHeight="1" x14ac:dyDescent="0.2">
      <c r="D22" s="14"/>
      <c r="E22" s="14"/>
      <c r="F22" s="13"/>
      <c r="G22" s="14"/>
      <c r="H22" s="14"/>
      <c r="I22" s="14"/>
      <c r="J22" s="14"/>
      <c r="K22" s="14"/>
      <c r="L22" s="14"/>
      <c r="M22" s="14"/>
      <c r="N22" s="14"/>
      <c r="O22" s="14"/>
      <c r="P22" s="14"/>
      <c r="Q22" s="14"/>
      <c r="R22" s="14"/>
      <c r="S22" s="14"/>
    </row>
    <row r="23" spans="4:19" ht="15" customHeight="1" x14ac:dyDescent="0.2">
      <c r="M23" s="15"/>
      <c r="N23" s="15"/>
      <c r="O23" s="15"/>
      <c r="P23" s="15"/>
      <c r="Q23" s="15"/>
      <c r="R23" s="15"/>
      <c r="S23" s="15"/>
    </row>
  </sheetData>
  <sheetProtection algorithmName="SHA-512" hashValue="O/yUWxdcSSoGsnoAwAXCHwysmXc9VQ7qC5P7z9OUJPjAyssBl3VLK4ergaVsTGJPTr+vBvHD9c+3/eV4Mms0GA==" saltValue="cxfDCsgXW6/FgxL3aCfNtQ==" spinCount="100000" sheet="1" objects="1" scenarios="1"/>
  <mergeCells count="10">
    <mergeCell ref="A6:L6"/>
    <mergeCell ref="G3:G4"/>
    <mergeCell ref="M3:S3"/>
    <mergeCell ref="A3:A4"/>
    <mergeCell ref="B3:B4"/>
    <mergeCell ref="C3:C4"/>
    <mergeCell ref="D3:D4"/>
    <mergeCell ref="E3:E4"/>
    <mergeCell ref="F3:F4"/>
    <mergeCell ref="H3:L3"/>
  </mergeCells>
  <pageMargins left="0.511811024" right="0.511811024" top="0.78740157499999996" bottom="0.78740157499999996" header="0.31496062000000002" footer="0.31496062000000002"/>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'FE-Maq e Equip'!$B$4:$B$11</xm:f>
          </x14:formula1>
          <xm:sqref>C5</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7"/>
  <dimension ref="A1:O25"/>
  <sheetViews>
    <sheetView zoomScaleNormal="100" workbookViewId="0">
      <selection activeCell="F21" sqref="F21"/>
    </sheetView>
  </sheetViews>
  <sheetFormatPr defaultRowHeight="15" customHeight="1" x14ac:dyDescent="0.25"/>
  <cols>
    <col min="1" max="1" width="42.5703125" style="2" customWidth="1"/>
    <col min="2" max="3" width="18.28515625" style="2" customWidth="1"/>
    <col min="4" max="5" width="18" style="2" customWidth="1"/>
    <col min="6" max="6" width="18" style="23" customWidth="1"/>
    <col min="7" max="7" width="13.42578125" style="2" customWidth="1"/>
    <col min="8" max="8" width="13.140625" style="2" customWidth="1"/>
    <col min="9" max="9" width="13.28515625" style="23" customWidth="1"/>
    <col min="10" max="12" width="9.140625" style="23"/>
    <col min="13" max="16384" width="9.140625" style="2"/>
  </cols>
  <sheetData>
    <row r="1" spans="1:15" ht="15" customHeight="1" x14ac:dyDescent="0.25">
      <c r="A1" s="31" t="s">
        <v>139</v>
      </c>
      <c r="B1" s="24">
        <v>10</v>
      </c>
      <c r="F1" s="51"/>
      <c r="I1" s="51"/>
      <c r="J1" s="51"/>
      <c r="K1" s="51"/>
      <c r="L1" s="51"/>
    </row>
    <row r="2" spans="1:15" ht="15" customHeight="1" x14ac:dyDescent="0.25">
      <c r="A2" s="2" t="s">
        <v>129</v>
      </c>
      <c r="B2" s="37">
        <f>Dados!B4/(365*24)</f>
        <v>4.4138127853881279</v>
      </c>
      <c r="C2" s="32"/>
      <c r="F2" s="51"/>
      <c r="I2" s="51"/>
      <c r="J2" s="51"/>
      <c r="K2" s="51"/>
      <c r="L2" s="51"/>
    </row>
    <row r="3" spans="1:15" ht="15" customHeight="1" x14ac:dyDescent="0.25">
      <c r="A3" s="2" t="s">
        <v>108</v>
      </c>
      <c r="B3" s="11">
        <f>Dados!B5/(365*24)</f>
        <v>4.0381278538812788</v>
      </c>
      <c r="C3" s="32"/>
      <c r="F3" s="51"/>
      <c r="I3" s="51"/>
      <c r="J3" s="51"/>
      <c r="K3" s="51"/>
      <c r="L3" s="51"/>
    </row>
    <row r="4" spans="1:15" ht="15" customHeight="1" x14ac:dyDescent="0.25">
      <c r="A4" s="2" t="s">
        <v>161</v>
      </c>
      <c r="B4" s="33">
        <v>4.2</v>
      </c>
      <c r="C4" s="32"/>
      <c r="F4" s="51"/>
      <c r="I4" s="51"/>
      <c r="J4" s="51"/>
      <c r="K4" s="51"/>
      <c r="L4" s="51"/>
    </row>
    <row r="5" spans="1:15" ht="15" customHeight="1" x14ac:dyDescent="0.25">
      <c r="A5"/>
      <c r="B5" s="38"/>
      <c r="C5" s="33"/>
    </row>
    <row r="7" spans="1:15" ht="15" customHeight="1" x14ac:dyDescent="0.25">
      <c r="A7" s="31" t="s">
        <v>154</v>
      </c>
    </row>
    <row r="8" spans="1:15" ht="15" customHeight="1" x14ac:dyDescent="0.25">
      <c r="A8" s="98" t="s">
        <v>0</v>
      </c>
      <c r="B8" s="98" t="s">
        <v>75</v>
      </c>
      <c r="C8" s="97" t="s">
        <v>97</v>
      </c>
      <c r="D8" s="105" t="s">
        <v>98</v>
      </c>
      <c r="E8" s="105" t="s">
        <v>99</v>
      </c>
      <c r="F8" s="105" t="s">
        <v>100</v>
      </c>
      <c r="G8" s="98" t="s">
        <v>148</v>
      </c>
      <c r="H8" s="98" t="s">
        <v>149</v>
      </c>
      <c r="I8" s="105" t="s">
        <v>162</v>
      </c>
      <c r="J8" s="98" t="s">
        <v>101</v>
      </c>
      <c r="K8" s="98"/>
      <c r="L8" s="98"/>
      <c r="M8" s="98" t="s">
        <v>1</v>
      </c>
      <c r="N8" s="98"/>
      <c r="O8" s="98"/>
    </row>
    <row r="9" spans="1:15" ht="15" customHeight="1" x14ac:dyDescent="0.25">
      <c r="A9" s="98"/>
      <c r="B9" s="98"/>
      <c r="C9" s="97"/>
      <c r="D9" s="105"/>
      <c r="E9" s="105"/>
      <c r="F9" s="105"/>
      <c r="G9" s="98"/>
      <c r="H9" s="98"/>
      <c r="I9" s="105"/>
      <c r="J9" s="52" t="s">
        <v>2</v>
      </c>
      <c r="K9" s="52" t="s">
        <v>3</v>
      </c>
      <c r="L9" s="52" t="s">
        <v>102</v>
      </c>
      <c r="M9" s="52" t="s">
        <v>2</v>
      </c>
      <c r="N9" s="52" t="s">
        <v>3</v>
      </c>
      <c r="O9" s="52" t="s">
        <v>102</v>
      </c>
    </row>
    <row r="10" spans="1:15" s="3" customFormat="1" ht="15" customHeight="1" x14ac:dyDescent="0.25">
      <c r="A10" s="34" t="s">
        <v>130</v>
      </c>
      <c r="B10" s="8" t="s">
        <v>104</v>
      </c>
      <c r="C10" s="36">
        <f>'FE-Transferências'!$L$5</f>
        <v>7.4</v>
      </c>
      <c r="D10" s="8" t="s">
        <v>124</v>
      </c>
      <c r="E10" s="8">
        <v>50</v>
      </c>
      <c r="F10" s="39">
        <f>B2</f>
        <v>4.4138127853881279</v>
      </c>
      <c r="G10" s="106">
        <v>-20.322092999999999</v>
      </c>
      <c r="H10" s="106">
        <v>-40.396537000000002</v>
      </c>
      <c r="I10" s="8">
        <v>5</v>
      </c>
      <c r="J10" s="35">
        <f>'FE-Transferências'!$A$4*0.0016*((($B$4/2.2)^1.3)/($C$10/2)^1.4)</f>
        <v>4.3948482222233288E-4</v>
      </c>
      <c r="K10" s="35">
        <f>'FE-Transferências'!$C$4*0.0016*((($B$4/2.2)^1.3)/($C$10/2)^1.4)</f>
        <v>2.0786444294299528E-4</v>
      </c>
      <c r="L10" s="35">
        <f>'FE-Transferências'!$E$4*0.0016*((($B$4/2.2)^1.3)/($C$10/2)^1.4)</f>
        <v>3.1476615645653572E-5</v>
      </c>
      <c r="M10" s="59">
        <f t="shared" ref="M10:M13" si="0">F10*J10*(1-E10/100)</f>
        <v>9.6990186365448062E-4</v>
      </c>
      <c r="N10" s="59">
        <f t="shared" ref="N10:N11" si="1">F10*K10*(1-E10/100)</f>
        <v>4.5873736794468679E-4</v>
      </c>
      <c r="O10" s="59">
        <f t="shared" ref="O10:O11" si="2">F10*L10*(1-E10/100)</f>
        <v>6.9465944288766863E-5</v>
      </c>
    </row>
    <row r="11" spans="1:15" s="3" customFormat="1" ht="15" customHeight="1" x14ac:dyDescent="0.25">
      <c r="A11" s="60" t="s">
        <v>113</v>
      </c>
      <c r="B11" s="51" t="s">
        <v>105</v>
      </c>
      <c r="C11" s="51">
        <v>1</v>
      </c>
      <c r="D11" s="8" t="s">
        <v>124</v>
      </c>
      <c r="E11" s="8">
        <v>50</v>
      </c>
      <c r="F11" s="11">
        <f>B3</f>
        <v>4.0381278538812788</v>
      </c>
      <c r="G11" s="107"/>
      <c r="H11" s="107"/>
      <c r="I11" s="8">
        <v>5</v>
      </c>
      <c r="J11" s="35">
        <f>'FE-Transferências'!$A$4*0.0016*((($B$4/2.2)^1.3)/($C$10/2)^1.4)</f>
        <v>4.3948482222233288E-4</v>
      </c>
      <c r="K11" s="35">
        <f>'FE-Transferências'!$C$4*0.0016*((($B$4/2.2)^1.3)/($C$10/2)^1.4)</f>
        <v>2.0786444294299528E-4</v>
      </c>
      <c r="L11" s="35">
        <f>'FE-Transferências'!$E$4*0.0016*((($B$4/2.2)^1.3)/($C$10/2)^1.4)</f>
        <v>3.1476615645653572E-5</v>
      </c>
      <c r="M11" s="59">
        <f t="shared" si="0"/>
        <v>8.873479509870322E-4</v>
      </c>
      <c r="N11" s="59">
        <f t="shared" si="1"/>
        <v>4.1969159843981255E-4</v>
      </c>
      <c r="O11" s="59">
        <f t="shared" si="2"/>
        <v>6.3553299192314471E-5</v>
      </c>
    </row>
    <row r="12" spans="1:15" s="3" customFormat="1" ht="15" customHeight="1" x14ac:dyDescent="0.25">
      <c r="A12" s="60" t="s">
        <v>140</v>
      </c>
      <c r="B12" s="51" t="s">
        <v>104</v>
      </c>
      <c r="C12" s="36">
        <f>'FE-Transferências'!$L$5</f>
        <v>7.4</v>
      </c>
      <c r="D12" s="51" t="s">
        <v>109</v>
      </c>
      <c r="E12" s="51">
        <v>70</v>
      </c>
      <c r="F12" s="32">
        <f>B2</f>
        <v>4.4138127853881279</v>
      </c>
      <c r="G12" s="107"/>
      <c r="H12" s="107"/>
      <c r="I12" s="8">
        <v>10</v>
      </c>
      <c r="J12" s="35">
        <f>'FE-Transferências'!$A$4*0.0016*((($B$4/2.2)^1.3)/($C$10/2)^1.4)</f>
        <v>4.3948482222233288E-4</v>
      </c>
      <c r="K12" s="35">
        <f>'FE-Transferências'!$C$4*0.0016*((($B$4/2.2)^1.3)/($C$10/2)^1.4)</f>
        <v>2.0786444294299528E-4</v>
      </c>
      <c r="L12" s="35">
        <f>'FE-Transferências'!$E$4*0.0016*((($B$4/2.2)^1.3)/($C$10/2)^1.4)</f>
        <v>3.1476615645653572E-5</v>
      </c>
      <c r="M12" s="59">
        <f t="shared" si="0"/>
        <v>5.8194111819268848E-4</v>
      </c>
      <c r="N12" s="59">
        <f t="shared" ref="N12:N13" si="3">F12*K12*(1-E12/100)</f>
        <v>2.752424207668121E-4</v>
      </c>
      <c r="O12" s="59">
        <f t="shared" ref="O12:O13" si="4">F12*L12*(1-E12/100)</f>
        <v>4.1679566573260122E-5</v>
      </c>
    </row>
    <row r="13" spans="1:15" s="3" customFormat="1" ht="15" customHeight="1" x14ac:dyDescent="0.25">
      <c r="A13" s="60" t="s">
        <v>141</v>
      </c>
      <c r="B13" s="51" t="s">
        <v>105</v>
      </c>
      <c r="C13" s="51">
        <v>1</v>
      </c>
      <c r="D13" s="51" t="s">
        <v>109</v>
      </c>
      <c r="E13" s="51">
        <v>70</v>
      </c>
      <c r="F13" s="11">
        <f>B3</f>
        <v>4.0381278538812788</v>
      </c>
      <c r="G13" s="107"/>
      <c r="H13" s="107"/>
      <c r="I13" s="8">
        <v>10</v>
      </c>
      <c r="J13" s="35">
        <f>'FE-Transferências'!$A$4*0.0016*((($B$4/2.2)^1.3)/($C$10/2)^1.4)</f>
        <v>4.3948482222233288E-4</v>
      </c>
      <c r="K13" s="35">
        <f>'FE-Transferências'!$C$4*0.0016*((($B$4/2.2)^1.3)/($C$10/2)^1.4)</f>
        <v>2.0786444294299528E-4</v>
      </c>
      <c r="L13" s="35">
        <f>'FE-Transferências'!$E$4*0.0016*((($B$4/2.2)^1.3)/($C$10/2)^1.4)</f>
        <v>3.1476615645653572E-5</v>
      </c>
      <c r="M13" s="59">
        <f t="shared" si="0"/>
        <v>5.3240877059221943E-4</v>
      </c>
      <c r="N13" s="59">
        <f t="shared" si="3"/>
        <v>2.5181495906388755E-4</v>
      </c>
      <c r="O13" s="59">
        <f t="shared" si="4"/>
        <v>3.8131979515388685E-5</v>
      </c>
    </row>
    <row r="14" spans="1:15" s="3" customFormat="1" ht="15" customHeight="1" x14ac:dyDescent="0.25">
      <c r="A14" s="60" t="s">
        <v>142</v>
      </c>
      <c r="B14" s="8" t="s">
        <v>104</v>
      </c>
      <c r="C14" s="36">
        <f>'FE-Transferências'!$L$5</f>
        <v>7.4</v>
      </c>
      <c r="D14" s="51" t="s">
        <v>109</v>
      </c>
      <c r="E14" s="51">
        <v>70</v>
      </c>
      <c r="F14" s="32">
        <f>B2</f>
        <v>4.4138127853881279</v>
      </c>
      <c r="G14" s="107"/>
      <c r="H14" s="107"/>
      <c r="I14" s="8">
        <v>5</v>
      </c>
      <c r="J14" s="35">
        <f>'FE-Transferências'!$A$4*0.0016*((($B$4/2.2)^1.3)/($C$10/2)^1.4)</f>
        <v>4.3948482222233288E-4</v>
      </c>
      <c r="K14" s="35">
        <f>'FE-Transferências'!$C$4*0.0016*((($B$4/2.2)^1.3)/($C$10/2)^1.4)</f>
        <v>2.0786444294299528E-4</v>
      </c>
      <c r="L14" s="35">
        <f>'FE-Transferências'!$E$4*0.0016*((($B$4/2.2)^1.3)/($C$10/2)^1.4)</f>
        <v>3.1476615645653572E-5</v>
      </c>
      <c r="M14" s="59">
        <f t="shared" ref="M14:M15" si="5">F14*J14*(1-E14/100)</f>
        <v>5.8194111819268848E-4</v>
      </c>
      <c r="N14" s="59">
        <f t="shared" ref="N14:N15" si="6">F14*K14*(1-E14/100)</f>
        <v>2.752424207668121E-4</v>
      </c>
      <c r="O14" s="59">
        <f t="shared" ref="O14:O15" si="7">F14*L14*(1-E14/100)</f>
        <v>4.1679566573260122E-5</v>
      </c>
    </row>
    <row r="15" spans="1:15" s="3" customFormat="1" ht="15" customHeight="1" x14ac:dyDescent="0.25">
      <c r="A15" s="60" t="s">
        <v>143</v>
      </c>
      <c r="B15" s="51" t="s">
        <v>105</v>
      </c>
      <c r="C15" s="51">
        <v>1</v>
      </c>
      <c r="D15" s="51" t="s">
        <v>109</v>
      </c>
      <c r="E15" s="51">
        <v>70</v>
      </c>
      <c r="F15" s="11">
        <f>B3</f>
        <v>4.0381278538812788</v>
      </c>
      <c r="G15" s="107"/>
      <c r="H15" s="107"/>
      <c r="I15" s="8">
        <v>5</v>
      </c>
      <c r="J15" s="35">
        <f>'FE-Transferências'!$A$4*0.0016*((($B$4/2.2)^1.3)/($C$10/2)^1.4)</f>
        <v>4.3948482222233288E-4</v>
      </c>
      <c r="K15" s="35">
        <f>'FE-Transferências'!$C$4*0.0016*((($B$4/2.2)^1.3)/($C$10/2)^1.4)</f>
        <v>2.0786444294299528E-4</v>
      </c>
      <c r="L15" s="35">
        <f>'FE-Transferências'!$E$4*0.0016*((($B$4/2.2)^1.3)/($C$10/2)^1.4)</f>
        <v>3.1476615645653572E-5</v>
      </c>
      <c r="M15" s="59">
        <f t="shared" si="5"/>
        <v>5.3240877059221943E-4</v>
      </c>
      <c r="N15" s="59">
        <f t="shared" si="6"/>
        <v>2.5181495906388755E-4</v>
      </c>
      <c r="O15" s="59">
        <f t="shared" si="7"/>
        <v>3.8131979515388685E-5</v>
      </c>
    </row>
    <row r="16" spans="1:15" ht="15" customHeight="1" x14ac:dyDescent="0.25">
      <c r="A16" s="69" t="s">
        <v>103</v>
      </c>
      <c r="B16" s="69"/>
      <c r="C16" s="69"/>
      <c r="D16" s="69"/>
      <c r="E16" s="69"/>
      <c r="F16" s="69"/>
      <c r="G16" s="57"/>
      <c r="H16" s="57"/>
      <c r="I16" s="69"/>
      <c r="J16" s="69"/>
      <c r="K16" s="69"/>
      <c r="L16" s="69"/>
      <c r="M16" s="58">
        <f>SUM(M10:M15)</f>
        <v>4.0859495922113288E-3</v>
      </c>
      <c r="N16" s="58">
        <f>SUM(N10:N15)</f>
        <v>1.9325437260458986E-3</v>
      </c>
      <c r="O16" s="58">
        <f>SUM(O10:O15)</f>
        <v>2.9264233565837893E-4</v>
      </c>
    </row>
    <row r="17" spans="1:10" ht="15" customHeight="1" x14ac:dyDescent="0.2">
      <c r="A17" s="1" t="s">
        <v>163</v>
      </c>
      <c r="B17" s="1"/>
      <c r="C17" s="1"/>
    </row>
    <row r="18" spans="1:10" ht="15" customHeight="1" x14ac:dyDescent="0.2">
      <c r="A18" s="1"/>
      <c r="B18" s="1"/>
      <c r="C18" s="1"/>
      <c r="J18" s="40"/>
    </row>
    <row r="19" spans="1:10" ht="15" customHeight="1" x14ac:dyDescent="0.2">
      <c r="A19" s="1"/>
      <c r="B19" s="1"/>
      <c r="C19" s="1"/>
    </row>
    <row r="20" spans="1:10" ht="15" customHeight="1" x14ac:dyDescent="0.2">
      <c r="A20" s="1"/>
      <c r="B20" s="1"/>
      <c r="C20" s="1"/>
    </row>
    <row r="21" spans="1:10" ht="15" customHeight="1" x14ac:dyDescent="0.2">
      <c r="A21" s="1"/>
      <c r="B21" s="1"/>
      <c r="C21" s="1"/>
    </row>
    <row r="22" spans="1:10" ht="15" customHeight="1" x14ac:dyDescent="0.2">
      <c r="A22" s="1"/>
      <c r="B22" s="1"/>
      <c r="C22" s="1"/>
    </row>
    <row r="23" spans="1:10" ht="15" customHeight="1" x14ac:dyDescent="0.2">
      <c r="A23" s="1"/>
      <c r="B23" s="1"/>
      <c r="C23" s="1"/>
    </row>
    <row r="24" spans="1:10" ht="15" customHeight="1" x14ac:dyDescent="0.25">
      <c r="A24"/>
      <c r="B24"/>
      <c r="C24"/>
    </row>
    <row r="25" spans="1:10" ht="15" customHeight="1" x14ac:dyDescent="0.25">
      <c r="A25"/>
      <c r="B25"/>
      <c r="C25"/>
    </row>
  </sheetData>
  <sheetProtection algorithmName="SHA-512" hashValue="k7YTyh9SITJyKX4GZU+Eeb4SwTsbsD1QD7pDhB7FVQ+KMqBG9+ckJiMEz/l957fZLUlXVZKbOwDvofuMa/cEcg==" saltValue="q39hKy8FPI48ad9f77CcQw==" spinCount="100000" sheet="1" objects="1" scenarios="1"/>
  <mergeCells count="15">
    <mergeCell ref="M8:O8"/>
    <mergeCell ref="F8:F9"/>
    <mergeCell ref="G8:G9"/>
    <mergeCell ref="H8:H9"/>
    <mergeCell ref="I8:I9"/>
    <mergeCell ref="I16:L16"/>
    <mergeCell ref="A16:F16"/>
    <mergeCell ref="A8:A9"/>
    <mergeCell ref="B8:B9"/>
    <mergeCell ref="C8:C9"/>
    <mergeCell ref="D8:D9"/>
    <mergeCell ref="E8:E9"/>
    <mergeCell ref="J8:L8"/>
    <mergeCell ref="G10:G15"/>
    <mergeCell ref="H10:H15"/>
  </mergeCells>
  <pageMargins left="0.511811024" right="0.511811024" top="0.78740157499999996" bottom="0.78740157499999996" header="0.31496062000000002" footer="0.31496062000000002"/>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F12" sqref="F12"/>
    </sheetView>
  </sheetViews>
  <sheetFormatPr defaultRowHeight="15" x14ac:dyDescent="0.25"/>
  <sheetData>
    <row r="1" spans="1:8" ht="15" customHeight="1" x14ac:dyDescent="0.25">
      <c r="A1" s="108" t="s">
        <v>152</v>
      </c>
      <c r="B1" s="108"/>
      <c r="C1" s="108"/>
      <c r="D1" s="108"/>
      <c r="E1" s="108"/>
      <c r="F1" s="108"/>
      <c r="G1" s="108"/>
      <c r="H1" s="108"/>
    </row>
    <row r="2" spans="1:8" x14ac:dyDescent="0.25">
      <c r="A2" s="108"/>
      <c r="B2" s="108"/>
      <c r="C2" s="108"/>
      <c r="D2" s="108"/>
      <c r="E2" s="108"/>
      <c r="F2" s="108"/>
      <c r="G2" s="108"/>
      <c r="H2" s="108"/>
    </row>
    <row r="3" spans="1:8" x14ac:dyDescent="0.25">
      <c r="A3" s="108"/>
      <c r="B3" s="108"/>
      <c r="C3" s="108"/>
      <c r="D3" s="108"/>
      <c r="E3" s="108"/>
      <c r="F3" s="108"/>
      <c r="G3" s="108"/>
      <c r="H3" s="108"/>
    </row>
    <row r="4" spans="1:8" x14ac:dyDescent="0.25">
      <c r="A4" s="108"/>
      <c r="B4" s="108"/>
      <c r="C4" s="108"/>
      <c r="D4" s="108"/>
      <c r="E4" s="108"/>
      <c r="F4" s="108"/>
      <c r="G4" s="108"/>
      <c r="H4" s="108"/>
    </row>
    <row r="5" spans="1:8" x14ac:dyDescent="0.25">
      <c r="A5" s="108"/>
      <c r="B5" s="108"/>
      <c r="C5" s="108"/>
      <c r="D5" s="108"/>
      <c r="E5" s="108"/>
      <c r="F5" s="108"/>
      <c r="G5" s="108"/>
      <c r="H5" s="108"/>
    </row>
  </sheetData>
  <sheetProtection algorithmName="SHA-512" hashValue="3ZJnZOr9yqKkH6i1kPOT7Pm8y3ITJZ99j3EJB1vH3DZJABWGOxzzgatyBWk7d9F19lvp07hTcY0Vaf6SfuFs9w==" saltValue="sSgs7PczoPFaZhv7AAu3ww==" spinCount="100000" sheet="1" objects="1" scenarios="1"/>
  <mergeCells count="1">
    <mergeCell ref="A1:H5"/>
  </mergeCells>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tabSelected="1" workbookViewId="0">
      <selection activeCell="G15" sqref="G15"/>
    </sheetView>
  </sheetViews>
  <sheetFormatPr defaultRowHeight="15" x14ac:dyDescent="0.25"/>
  <cols>
    <col min="1" max="1" width="24.5703125" customWidth="1"/>
  </cols>
  <sheetData>
    <row r="1" spans="1:8" x14ac:dyDescent="0.25">
      <c r="A1" s="109" t="s">
        <v>110</v>
      </c>
      <c r="B1" s="102" t="s">
        <v>1</v>
      </c>
      <c r="C1" s="103"/>
      <c r="D1" s="103"/>
      <c r="E1" s="103"/>
      <c r="F1" s="103"/>
      <c r="G1" s="103"/>
      <c r="H1" s="103"/>
    </row>
    <row r="2" spans="1:8" x14ac:dyDescent="0.25">
      <c r="A2" s="109"/>
      <c r="B2" s="5" t="s">
        <v>2</v>
      </c>
      <c r="C2" s="5" t="s">
        <v>3</v>
      </c>
      <c r="D2" s="5" t="s">
        <v>40</v>
      </c>
      <c r="E2" s="5" t="s">
        <v>5</v>
      </c>
      <c r="F2" s="5" t="s">
        <v>6</v>
      </c>
      <c r="G2" s="5" t="s">
        <v>4</v>
      </c>
      <c r="H2" s="5" t="s">
        <v>160</v>
      </c>
    </row>
    <row r="3" spans="1:8" x14ac:dyDescent="0.25">
      <c r="A3" s="2" t="s">
        <v>111</v>
      </c>
      <c r="B3" s="48">
        <f>'Emissão Transferências'!M16</f>
        <v>4.0859495922113288E-3</v>
      </c>
      <c r="C3" s="48">
        <f>'Emissão Transferências'!N16</f>
        <v>1.9325437260458986E-3</v>
      </c>
      <c r="D3" s="48">
        <f>'Emissão Transferências'!O16</f>
        <v>2.9264233565837893E-4</v>
      </c>
      <c r="E3" s="51" t="s">
        <v>61</v>
      </c>
      <c r="F3" s="51" t="s">
        <v>61</v>
      </c>
      <c r="G3" s="51" t="s">
        <v>61</v>
      </c>
      <c r="H3" s="51" t="s">
        <v>61</v>
      </c>
    </row>
    <row r="4" spans="1:8" x14ac:dyDescent="0.25">
      <c r="A4" s="2" t="s">
        <v>65</v>
      </c>
      <c r="B4" s="41">
        <f>'Emissão Maq e Equip'!M6</f>
        <v>1.1719883135042913E-2</v>
      </c>
      <c r="C4" s="41">
        <f>'Emissão Maq e Equip'!N6</f>
        <v>1.1719883135042913E-2</v>
      </c>
      <c r="D4" s="41">
        <f>'Emissão Maq e Equip'!O6</f>
        <v>1.1719883135042913E-2</v>
      </c>
      <c r="E4" s="41">
        <f>'Emissão Maq e Equip'!P6</f>
        <v>0.13004336733697727</v>
      </c>
      <c r="F4" s="48">
        <f>'Emissão Maq e Equip'!Q6</f>
        <v>1.0449030555214836E-4</v>
      </c>
      <c r="G4" s="41">
        <f>'Emissão Maq e Equip'!R6</f>
        <v>6.6813974123651296E-2</v>
      </c>
      <c r="H4" s="41">
        <f>'Emissão Maq e Equip'!S6</f>
        <v>2.2379604823313529E-2</v>
      </c>
    </row>
    <row r="5" spans="1:8" x14ac:dyDescent="0.25">
      <c r="A5" s="2" t="s">
        <v>112</v>
      </c>
      <c r="B5" s="43">
        <v>3.8947908159057319E-2</v>
      </c>
      <c r="C5" s="43">
        <v>1.947395407952866E-2</v>
      </c>
      <c r="D5" s="48">
        <v>2.9210931119292988E-3</v>
      </c>
      <c r="E5" s="51" t="s">
        <v>61</v>
      </c>
      <c r="F5" s="51" t="s">
        <v>61</v>
      </c>
      <c r="G5" s="51" t="s">
        <v>61</v>
      </c>
      <c r="H5" s="51" t="s">
        <v>61</v>
      </c>
    </row>
    <row r="6" spans="1:8" x14ac:dyDescent="0.25">
      <c r="A6" s="2" t="s">
        <v>166</v>
      </c>
      <c r="B6" s="43">
        <f>'Emissão Saída do Filtro '!H7</f>
        <v>0.44795181729677114</v>
      </c>
      <c r="C6" s="43">
        <f>'Emissão Saída do Filtro '!I7</f>
        <v>0.38075904470225541</v>
      </c>
      <c r="D6" s="43">
        <f>'Emissão Saída do Filtro '!J7</f>
        <v>0.13438554518903134</v>
      </c>
      <c r="E6" s="43" t="s">
        <v>61</v>
      </c>
      <c r="F6" s="43" t="s">
        <v>61</v>
      </c>
      <c r="G6" s="43" t="s">
        <v>61</v>
      </c>
      <c r="H6" s="43" t="s">
        <v>61</v>
      </c>
    </row>
    <row r="7" spans="1:8" x14ac:dyDescent="0.25">
      <c r="A7" s="22" t="s">
        <v>103</v>
      </c>
      <c r="B7" s="58">
        <f>SUM(B3:B6)</f>
        <v>0.50270555818308271</v>
      </c>
      <c r="C7" s="58">
        <f>SUM(C3:C6)</f>
        <v>0.4138854256428729</v>
      </c>
      <c r="D7" s="58">
        <f>SUM(D3:D6)</f>
        <v>0.14931916377166193</v>
      </c>
      <c r="E7" s="58">
        <f t="shared" ref="E7:H7" si="0">SUM(E3:E6)</f>
        <v>0.13004336733697727</v>
      </c>
      <c r="F7" s="58">
        <f t="shared" si="0"/>
        <v>1.0449030555214836E-4</v>
      </c>
      <c r="G7" s="58">
        <f t="shared" si="0"/>
        <v>6.6813974123651296E-2</v>
      </c>
      <c r="H7" s="58">
        <f t="shared" si="0"/>
        <v>2.2379604823313529E-2</v>
      </c>
    </row>
    <row r="9" spans="1:8" x14ac:dyDescent="0.25">
      <c r="A9" s="2" t="s">
        <v>167</v>
      </c>
    </row>
  </sheetData>
  <sheetProtection algorithmName="SHA-512" hashValue="nXlSpqdAh2h2TB945ANeQQWGrplIfxVARrl1k3XYsg2MDxpzwbu0CEfl8rh9eRYJwPUldeel0oV7P2q/5zAgIg==" saltValue="ZL0pd38c760BG+29faneBQ==" spinCount="100000" sheet="1" objects="1" scenarios="1"/>
  <mergeCells count="2">
    <mergeCell ref="A1:A2"/>
    <mergeCell ref="B1:H1"/>
  </mergeCells>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8"/>
  <dimension ref="A1:J23"/>
  <sheetViews>
    <sheetView workbookViewId="0">
      <selection activeCell="K6" sqref="K6"/>
    </sheetView>
  </sheetViews>
  <sheetFormatPr defaultRowHeight="15" x14ac:dyDescent="0.25"/>
  <cols>
    <col min="1" max="1" width="18.28515625" customWidth="1"/>
    <col min="5" max="5" width="25" bestFit="1" customWidth="1"/>
    <col min="6" max="6" width="20" bestFit="1" customWidth="1"/>
    <col min="7" max="7" width="15.140625" bestFit="1" customWidth="1"/>
    <col min="8" max="8" width="14.42578125" bestFit="1" customWidth="1"/>
    <col min="9" max="9" width="12.140625" bestFit="1" customWidth="1"/>
    <col min="10" max="10" width="21.7109375" bestFit="1" customWidth="1"/>
  </cols>
  <sheetData>
    <row r="1" spans="1:10" x14ac:dyDescent="0.25">
      <c r="A1" s="110" t="s">
        <v>17</v>
      </c>
      <c r="B1" s="111"/>
      <c r="C1" s="111"/>
      <c r="D1" s="111"/>
      <c r="E1" s="112"/>
    </row>
    <row r="2" spans="1:10" x14ac:dyDescent="0.25">
      <c r="A2" s="71" t="s">
        <v>16</v>
      </c>
      <c r="B2" s="74"/>
      <c r="C2" s="75"/>
      <c r="D2" s="75"/>
      <c r="E2" s="76"/>
    </row>
    <row r="3" spans="1:10" x14ac:dyDescent="0.25">
      <c r="A3" s="72"/>
      <c r="B3" s="77"/>
      <c r="C3" s="78"/>
      <c r="D3" s="78"/>
      <c r="E3" s="79"/>
    </row>
    <row r="4" spans="1:10" x14ac:dyDescent="0.25">
      <c r="A4" s="72"/>
      <c r="B4" s="80"/>
      <c r="C4" s="81"/>
      <c r="D4" s="81"/>
      <c r="E4" s="82"/>
    </row>
    <row r="5" spans="1:10" ht="15" customHeight="1" x14ac:dyDescent="0.25">
      <c r="A5" s="72"/>
      <c r="B5" s="83" t="s">
        <v>34</v>
      </c>
      <c r="C5" s="84"/>
      <c r="D5" s="84"/>
      <c r="E5" s="85"/>
    </row>
    <row r="6" spans="1:10" x14ac:dyDescent="0.25">
      <c r="A6" s="72"/>
      <c r="B6" s="86"/>
      <c r="C6" s="87"/>
      <c r="D6" s="87"/>
      <c r="E6" s="88"/>
    </row>
    <row r="7" spans="1:10" x14ac:dyDescent="0.25">
      <c r="A7" s="72"/>
      <c r="B7" s="86"/>
      <c r="C7" s="87"/>
      <c r="D7" s="87"/>
      <c r="E7" s="88"/>
    </row>
    <row r="8" spans="1:10" x14ac:dyDescent="0.25">
      <c r="A8" s="72"/>
      <c r="B8" s="86"/>
      <c r="C8" s="87"/>
      <c r="D8" s="87"/>
      <c r="E8" s="88"/>
    </row>
    <row r="9" spans="1:10" x14ac:dyDescent="0.25">
      <c r="A9" s="73"/>
      <c r="B9" s="89"/>
      <c r="C9" s="90"/>
      <c r="D9" s="90"/>
      <c r="E9" s="91"/>
    </row>
    <row r="12" spans="1:10" x14ac:dyDescent="0.25">
      <c r="A12" s="113" t="s">
        <v>35</v>
      </c>
      <c r="B12" s="113"/>
      <c r="C12" s="1"/>
      <c r="D12" s="1"/>
      <c r="E12" s="9" t="s">
        <v>33</v>
      </c>
      <c r="F12" s="9" t="s">
        <v>28</v>
      </c>
      <c r="G12" s="9" t="s">
        <v>32</v>
      </c>
      <c r="H12" s="9" t="s">
        <v>31</v>
      </c>
      <c r="I12" s="9" t="s">
        <v>29</v>
      </c>
      <c r="J12" s="9" t="s">
        <v>30</v>
      </c>
    </row>
    <row r="13" spans="1:10" x14ac:dyDescent="0.25">
      <c r="A13" s="2" t="s">
        <v>18</v>
      </c>
      <c r="B13" s="12">
        <v>46.005499999999998</v>
      </c>
      <c r="C13" s="1"/>
      <c r="D13" s="1"/>
      <c r="E13" s="2" t="s">
        <v>12</v>
      </c>
      <c r="F13" s="11" t="e">
        <f>#REF!</f>
        <v>#REF!</v>
      </c>
      <c r="G13" s="6" t="e">
        <f>#REF!</f>
        <v>#REF!</v>
      </c>
      <c r="H13" s="6" t="e">
        <f>G13+273.15</f>
        <v>#REF!</v>
      </c>
      <c r="I13" s="94">
        <v>1</v>
      </c>
      <c r="J13" s="12" t="e">
        <f>F13*0.04087*$B$15*(($I$13/1)*(298.15/H13))</f>
        <v>#REF!</v>
      </c>
    </row>
    <row r="14" spans="1:10" x14ac:dyDescent="0.25">
      <c r="A14" s="2" t="s">
        <v>19</v>
      </c>
      <c r="B14" s="12">
        <v>30.01</v>
      </c>
      <c r="C14" s="1"/>
      <c r="D14" s="1"/>
      <c r="E14" s="2" t="s">
        <v>13</v>
      </c>
      <c r="F14" s="11" t="e">
        <f>#REF!</f>
        <v>#REF!</v>
      </c>
      <c r="G14" s="6" t="e">
        <f>#REF!</f>
        <v>#REF!</v>
      </c>
      <c r="H14" s="6" t="e">
        <f t="shared" ref="H14:H21" si="0">G14+273.15</f>
        <v>#REF!</v>
      </c>
      <c r="I14" s="94"/>
      <c r="J14" s="12" t="e">
        <f t="shared" ref="J14:J21" si="1">F14*0.04087*$B$15*(($I$13/1)*(298.15/H14))</f>
        <v>#REF!</v>
      </c>
    </row>
    <row r="15" spans="1:10" x14ac:dyDescent="0.25">
      <c r="A15" s="2" t="s">
        <v>4</v>
      </c>
      <c r="B15" s="12">
        <v>28.01</v>
      </c>
      <c r="C15" s="1"/>
      <c r="D15" s="1"/>
      <c r="E15" s="2" t="s">
        <v>9</v>
      </c>
      <c r="F15" s="11" t="e">
        <f>#REF!</f>
        <v>#REF!</v>
      </c>
      <c r="G15" s="6" t="e">
        <f>#REF!</f>
        <v>#REF!</v>
      </c>
      <c r="H15" s="6" t="e">
        <f t="shared" si="0"/>
        <v>#REF!</v>
      </c>
      <c r="I15" s="94"/>
      <c r="J15" s="12" t="e">
        <f t="shared" si="1"/>
        <v>#REF!</v>
      </c>
    </row>
    <row r="16" spans="1:10" x14ac:dyDescent="0.25">
      <c r="A16" s="2" t="s">
        <v>20</v>
      </c>
      <c r="B16" s="12">
        <v>48</v>
      </c>
      <c r="C16" s="1"/>
      <c r="D16" s="1"/>
      <c r="E16" s="2" t="s">
        <v>8</v>
      </c>
      <c r="F16" s="11" t="e">
        <f>#REF!</f>
        <v>#REF!</v>
      </c>
      <c r="G16" s="6" t="e">
        <f>#REF!</f>
        <v>#REF!</v>
      </c>
      <c r="H16" s="6" t="e">
        <f t="shared" si="0"/>
        <v>#REF!</v>
      </c>
      <c r="I16" s="94"/>
      <c r="J16" s="12" t="e">
        <f t="shared" si="1"/>
        <v>#REF!</v>
      </c>
    </row>
    <row r="17" spans="1:10" x14ac:dyDescent="0.25">
      <c r="A17" s="2" t="s">
        <v>21</v>
      </c>
      <c r="B17" s="12">
        <v>34.1</v>
      </c>
      <c r="C17" s="1"/>
      <c r="D17" s="1"/>
      <c r="E17" s="2" t="s">
        <v>10</v>
      </c>
      <c r="F17" s="11" t="e">
        <f>#REF!</f>
        <v>#REF!</v>
      </c>
      <c r="G17" s="6" t="e">
        <f>#REF!</f>
        <v>#REF!</v>
      </c>
      <c r="H17" s="6" t="e">
        <f t="shared" si="0"/>
        <v>#REF!</v>
      </c>
      <c r="I17" s="94"/>
      <c r="J17" s="12" t="e">
        <f t="shared" si="1"/>
        <v>#REF!</v>
      </c>
    </row>
    <row r="18" spans="1:10" x14ac:dyDescent="0.25">
      <c r="A18" s="2" t="s">
        <v>22</v>
      </c>
      <c r="B18" s="12">
        <v>64.066000000000003</v>
      </c>
      <c r="C18" s="1"/>
      <c r="D18" s="1"/>
      <c r="E18" s="2" t="s">
        <v>11</v>
      </c>
      <c r="F18" s="11" t="e">
        <f>#REF!</f>
        <v>#REF!</v>
      </c>
      <c r="G18" s="6" t="e">
        <f>#REF!</f>
        <v>#REF!</v>
      </c>
      <c r="H18" s="6" t="e">
        <f t="shared" si="0"/>
        <v>#REF!</v>
      </c>
      <c r="I18" s="94"/>
      <c r="J18" s="12" t="e">
        <f t="shared" si="1"/>
        <v>#REF!</v>
      </c>
    </row>
    <row r="19" spans="1:10" x14ac:dyDescent="0.25">
      <c r="A19" s="2" t="s">
        <v>23</v>
      </c>
      <c r="B19" s="12">
        <v>36.46</v>
      </c>
      <c r="C19" s="1"/>
      <c r="D19" s="1"/>
      <c r="E19" s="3" t="s">
        <v>7</v>
      </c>
      <c r="F19" s="11" t="e">
        <f>#REF!</f>
        <v>#REF!</v>
      </c>
      <c r="G19" s="6" t="e">
        <f>#REF!</f>
        <v>#REF!</v>
      </c>
      <c r="H19" s="6" t="e">
        <f t="shared" si="0"/>
        <v>#REF!</v>
      </c>
      <c r="I19" s="94"/>
      <c r="J19" s="12" t="e">
        <f t="shared" si="1"/>
        <v>#REF!</v>
      </c>
    </row>
    <row r="20" spans="1:10" x14ac:dyDescent="0.25">
      <c r="A20" s="2" t="s">
        <v>24</v>
      </c>
      <c r="B20" s="12">
        <v>20.0063</v>
      </c>
      <c r="C20" s="1"/>
      <c r="D20" s="1"/>
      <c r="E20" s="2" t="s">
        <v>14</v>
      </c>
      <c r="F20" s="11" t="e">
        <f>#REF!</f>
        <v>#REF!</v>
      </c>
      <c r="G20" s="6" t="e">
        <f>#REF!</f>
        <v>#REF!</v>
      </c>
      <c r="H20" s="6" t="e">
        <f t="shared" si="0"/>
        <v>#REF!</v>
      </c>
      <c r="I20" s="94"/>
      <c r="J20" s="12" t="e">
        <f t="shared" si="1"/>
        <v>#REF!</v>
      </c>
    </row>
    <row r="21" spans="1:10" x14ac:dyDescent="0.25">
      <c r="A21" s="2" t="s">
        <v>25</v>
      </c>
      <c r="B21" s="12">
        <v>44.1</v>
      </c>
      <c r="C21" s="1"/>
      <c r="D21" s="1"/>
      <c r="E21" s="2" t="s">
        <v>15</v>
      </c>
      <c r="F21" s="11" t="e">
        <f>#REF!</f>
        <v>#REF!</v>
      </c>
      <c r="G21" s="6" t="e">
        <f>#REF!</f>
        <v>#REF!</v>
      </c>
      <c r="H21" s="6" t="e">
        <f t="shared" si="0"/>
        <v>#REF!</v>
      </c>
      <c r="I21" s="94"/>
      <c r="J21" s="12" t="e">
        <f t="shared" si="1"/>
        <v>#REF!</v>
      </c>
    </row>
    <row r="22" spans="1:10" x14ac:dyDescent="0.25">
      <c r="A22" s="2" t="s">
        <v>26</v>
      </c>
      <c r="B22" s="12">
        <v>78.11</v>
      </c>
      <c r="C22" s="1"/>
      <c r="D22" s="1"/>
      <c r="E22" s="1"/>
      <c r="F22" s="1"/>
      <c r="G22" s="1"/>
      <c r="H22" s="1"/>
      <c r="I22" s="1"/>
    </row>
    <row r="23" spans="1:10" x14ac:dyDescent="0.25">
      <c r="A23" s="2" t="s">
        <v>27</v>
      </c>
      <c r="B23" s="12">
        <v>44.01</v>
      </c>
      <c r="C23" s="1"/>
      <c r="D23" s="1"/>
      <c r="E23" s="1"/>
      <c r="F23" s="1"/>
      <c r="G23" s="1"/>
      <c r="H23" s="1"/>
      <c r="I23" s="1"/>
    </row>
  </sheetData>
  <mergeCells count="6">
    <mergeCell ref="A1:E1"/>
    <mergeCell ref="I13:I21"/>
    <mergeCell ref="A2:A9"/>
    <mergeCell ref="B2:E4"/>
    <mergeCell ref="B5:E9"/>
    <mergeCell ref="A12:B12"/>
  </mergeCells>
  <pageMargins left="0.511811024" right="0.511811024" top="0.78740157499999996" bottom="0.78740157499999996" header="0.31496062000000002" footer="0.31496062000000002"/>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9</vt:i4>
      </vt:variant>
      <vt:variant>
        <vt:lpstr>Intervalos nomeados</vt:lpstr>
      </vt:variant>
      <vt:variant>
        <vt:i4>2</vt:i4>
      </vt:variant>
    </vt:vector>
  </HeadingPairs>
  <TitlesOfParts>
    <vt:vector size="11" baseType="lpstr">
      <vt:lpstr>FE-Transferências</vt:lpstr>
      <vt:lpstr>FE-Maq e Equip</vt:lpstr>
      <vt:lpstr>Dados</vt:lpstr>
      <vt:lpstr>Emissão Saída do Filtro </vt:lpstr>
      <vt:lpstr>Emissão Maq e Equip</vt:lpstr>
      <vt:lpstr>Emissão Transferências</vt:lpstr>
      <vt:lpstr>Emissão Vias</vt:lpstr>
      <vt:lpstr>Resumo</vt:lpstr>
      <vt:lpstr>ppm to mg.m-3</vt:lpstr>
      <vt:lpstr>FE_Maq_Equip</vt:lpstr>
      <vt:lpstr>Pot_Equip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Andrielly Moutinho Knupp</dc:creator>
  <cp:lastModifiedBy>Tatiane Jardim Morais</cp:lastModifiedBy>
  <dcterms:created xsi:type="dcterms:W3CDTF">2016-12-13T12:13:55Z</dcterms:created>
  <dcterms:modified xsi:type="dcterms:W3CDTF">2019-06-06T20:45:31Z</dcterms:modified>
</cp:coreProperties>
</file>