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VO\"/>
    </mc:Choice>
  </mc:AlternateContent>
  <bookViews>
    <workbookView xWindow="0" yWindow="0" windowWidth="24000" windowHeight="9135" activeTab="5"/>
  </bookViews>
  <sheets>
    <sheet name="FE-Combustão" sheetId="7" r:id="rId1"/>
    <sheet name="FE-Grãos" sheetId="8" r:id="rId2"/>
    <sheet name="Dados" sheetId="5" r:id="rId3"/>
    <sheet name="Emissões Chaminés" sheetId="1" r:id="rId4"/>
    <sheet name="Emissões Difusas" sheetId="6" r:id="rId5"/>
    <sheet name="Resumo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6" l="1"/>
  <c r="C3" i="9" l="1"/>
  <c r="C5" i="9" s="1"/>
  <c r="D3" i="9"/>
  <c r="E3" i="9"/>
  <c r="F3" i="9"/>
  <c r="F5" i="9" s="1"/>
  <c r="G3" i="9"/>
  <c r="H3" i="9"/>
  <c r="B3" i="9"/>
  <c r="E5" i="9"/>
  <c r="H5" i="9"/>
  <c r="G5" i="9"/>
  <c r="H8" i="6" l="1"/>
  <c r="F8" i="6"/>
  <c r="Y10" i="1"/>
  <c r="Y9" i="1"/>
  <c r="X10" i="1"/>
  <c r="X9" i="1"/>
  <c r="R10" i="1"/>
  <c r="R9" i="1"/>
  <c r="Q10" i="1"/>
  <c r="Q9" i="1"/>
  <c r="W9" i="1"/>
  <c r="W10" i="1"/>
  <c r="W11" i="1"/>
  <c r="P10" i="1"/>
  <c r="P9" i="1"/>
  <c r="O10" i="1"/>
  <c r="O9" i="1"/>
  <c r="U10" i="1"/>
  <c r="U9" i="1"/>
  <c r="N10" i="1"/>
  <c r="N9" i="1"/>
  <c r="T10" i="1"/>
  <c r="M10" i="1"/>
  <c r="T9" i="1"/>
  <c r="L10" i="1"/>
  <c r="M9" i="1"/>
  <c r="S11" i="1"/>
  <c r="S10" i="1"/>
  <c r="S9" i="1"/>
  <c r="L9" i="1"/>
  <c r="B3" i="6" l="1"/>
  <c r="B1" i="6"/>
  <c r="B8" i="6" s="1"/>
  <c r="J8" i="6" l="1"/>
  <c r="J9" i="6" s="1"/>
  <c r="C4" i="9" s="1"/>
  <c r="K8" i="6"/>
  <c r="K9" i="6" s="1"/>
  <c r="D4" i="9" s="1"/>
  <c r="D5" i="9" s="1"/>
  <c r="I8" i="6"/>
  <c r="I9" i="6" s="1"/>
  <c r="B4" i="9" s="1"/>
  <c r="B5" i="9" s="1"/>
  <c r="E10" i="1"/>
  <c r="E9" i="1"/>
  <c r="V10" i="1" l="1"/>
  <c r="V9" i="1"/>
  <c r="D86" i="7"/>
  <c r="D85" i="7"/>
  <c r="D84" i="7"/>
  <c r="D83" i="7"/>
  <c r="D82" i="7"/>
  <c r="D81" i="7"/>
  <c r="D80" i="7"/>
  <c r="D79" i="7"/>
  <c r="G55" i="7"/>
  <c r="E55" i="7"/>
  <c r="C55" i="7"/>
  <c r="G54" i="7"/>
  <c r="E54" i="7"/>
  <c r="C54" i="7"/>
  <c r="G53" i="7"/>
  <c r="E53" i="7"/>
  <c r="C53" i="7"/>
  <c r="G52" i="7"/>
  <c r="E52" i="7"/>
  <c r="C52" i="7"/>
  <c r="G51" i="7"/>
  <c r="E51" i="7"/>
  <c r="C51" i="7"/>
  <c r="G49" i="7"/>
  <c r="E49" i="7"/>
  <c r="C49" i="7"/>
  <c r="G48" i="7"/>
  <c r="E48" i="7"/>
  <c r="C48" i="7"/>
  <c r="G47" i="7"/>
  <c r="E47" i="7"/>
  <c r="C47" i="7"/>
  <c r="G46" i="7"/>
  <c r="E46" i="7"/>
  <c r="C46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D29" i="7"/>
  <c r="D28" i="7"/>
  <c r="M21" i="7"/>
  <c r="J21" i="7"/>
  <c r="G21" i="7"/>
  <c r="M20" i="7"/>
  <c r="J20" i="7"/>
  <c r="G20" i="7"/>
  <c r="M19" i="7"/>
  <c r="J19" i="7"/>
  <c r="G19" i="7"/>
  <c r="M18" i="7"/>
  <c r="J18" i="7"/>
  <c r="G18" i="7"/>
  <c r="J17" i="7"/>
  <c r="G17" i="7"/>
  <c r="M15" i="7"/>
  <c r="J15" i="7"/>
  <c r="G15" i="7"/>
  <c r="M14" i="7"/>
  <c r="J14" i="7"/>
  <c r="G14" i="7"/>
  <c r="M13" i="7"/>
  <c r="J13" i="7"/>
  <c r="G13" i="7"/>
  <c r="M12" i="7"/>
  <c r="J12" i="7"/>
  <c r="G12" i="7"/>
  <c r="M11" i="7"/>
  <c r="J11" i="7"/>
  <c r="G11" i="7"/>
  <c r="M10" i="7"/>
  <c r="J10" i="7"/>
  <c r="G10" i="7"/>
  <c r="J9" i="7"/>
  <c r="G9" i="7"/>
  <c r="J8" i="7"/>
  <c r="G8" i="7"/>
  <c r="J7" i="7"/>
  <c r="G7" i="7"/>
  <c r="J6" i="7"/>
  <c r="G6" i="7"/>
  <c r="V11" i="1" l="1"/>
  <c r="T11" i="1" l="1"/>
  <c r="X11" i="1" l="1"/>
  <c r="Y11" i="1"/>
  <c r="U11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A17" authorId="0" shapeId="0">
      <text>
        <r>
          <rPr>
            <sz val="9"/>
            <color indexed="81"/>
            <rFont val="Segoe UI"/>
            <family val="2"/>
          </rPr>
          <t xml:space="preserve">Óleo Residual (Óleo BPF)
Potência média das caldeiras: 3,89 MMBtu/h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basa-es</author>
  </authors>
  <commentList>
    <comment ref="Q4" authorId="0" shapeId="0">
      <text>
        <r>
          <rPr>
            <sz val="9"/>
            <color indexed="81"/>
            <rFont val="Segoe UI"/>
            <family val="2"/>
          </rPr>
          <t>Potência média caldeira ATA 1,14 MWh (http://www.aalborg-industries.com.br/general.php?ix=94)
1 MWh = 3,41 MMBtu</t>
        </r>
      </text>
    </comment>
    <comment ref="Q5" authorId="0" shapeId="0">
      <text>
        <r>
          <rPr>
            <sz val="9"/>
            <color indexed="81"/>
            <rFont val="Segoe UI"/>
            <family val="2"/>
          </rPr>
          <t>Não foi encontrada a especificação técnica da caldeira SIMILI, portanto foi considerado a mesma potência da caldeira ATA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 xml:space="preserve">
BLOCO 18KG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11 horas (1 horas intervalo para almoço)</t>
        </r>
      </text>
    </comment>
    <comment ref="A4" authorId="0" shapeId="0">
      <text>
        <r>
          <rPr>
            <sz val="9"/>
            <color indexed="81"/>
            <rFont val="Segoe UI"/>
            <family val="2"/>
          </rPr>
          <t>FISPQ óleo combustível do tipo A1 ou 1A (PETROBRAS, 2017) (http://www.br.com.br/wcm/connect/e510be30-b807-4a3f-abed-aac1211d2704/fispq-oleocomb-oc-1a.pdf?MOD=AJPERES&amp;CVID=lVeS5Wv&amp;CVID=lVeS5Wv)
Classificação encontrada no documento de Informações Técnicas do Óleo Combustível (PETROBRAS, 2013) (http://sites.petrobras.com.br/minisite/assistenciatecnica/public/downloads/manual-tecnico-oleo-combustivel-assistencia-tecnica-petrobras.pdf)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 xml:space="preserve">Adotados os valores médios do intervalo citado no Capítulo 1.3 - Fuel Oil Combustion do AP-42 (USEPA, 2010):
Pág. 5/10: </t>
        </r>
        <r>
          <rPr>
            <i/>
            <sz val="9"/>
            <color indexed="81"/>
            <rFont val="Segoe UI"/>
            <family val="2"/>
          </rPr>
          <t>"Scrubbing systems have also been installed on oil-fired boilers to control both sulfur oxides and particulate. These systems can achieve SO2 removal efficiencies of 90 to 95 percent and particulate control efficiencies of 50 to 60 percent".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11 horas (1 horas intervalo para almoço)</t>
        </r>
      </text>
    </comment>
    <comment ref="E6" authorId="0" shapeId="0">
      <text>
        <r>
          <rPr>
            <sz val="9"/>
            <color indexed="81"/>
            <rFont val="Segoe UI"/>
            <family val="2"/>
          </rPr>
          <t xml:space="preserve">Altura estimada a partir da altura de referência do modelo Atego 1726 da Mercedes Benz.
Dados do modelo estão disponíveis no manual técnico:
https://www.mercedes-benz.com.br/resources/files/documentos/caminhoes/atego/dados-tecnicos/v2_Atego-1726-4x4-Tracao-Total.pdf </t>
        </r>
      </text>
    </comment>
    <comment ref="F6" authorId="0" shapeId="0">
      <text>
        <r>
          <rPr>
            <sz val="9"/>
            <color indexed="81"/>
            <rFont val="Segoe UI"/>
            <family val="2"/>
          </rPr>
          <t xml:space="preserve">Foi utilizado o fator de recebimento de grãos da Table 9.9.1-1, pois na seção da Table 9.9.1-2 referente a moagem de farinha de trigo, têm-se a seguinte nota:
</t>
        </r>
        <r>
          <rPr>
            <i/>
            <sz val="9"/>
            <color indexed="81"/>
            <rFont val="Segoe UI"/>
            <family val="2"/>
          </rPr>
          <t>f See emission factors for grain elevators</t>
        </r>
      </text>
    </comment>
  </commentList>
</comments>
</file>

<file path=xl/sharedStrings.xml><?xml version="1.0" encoding="utf-8"?>
<sst xmlns="http://schemas.openxmlformats.org/spreadsheetml/2006/main" count="443" uniqueCount="183">
  <si>
    <t>Emission Factor Rating</t>
  </si>
  <si>
    <t>-</t>
  </si>
  <si>
    <t>Fonte Emissora</t>
  </si>
  <si>
    <t>CO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</si>
  <si>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</si>
  <si>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</si>
  <si>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</si>
  <si>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</si>
  <si>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</si>
  <si>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</si>
  <si>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 xml:space="preserve">Fonte: Informações enviadas pelo empreendimento através do Ofício IEMA N° 419/2016 </t>
  </si>
  <si>
    <t>Equação Geral:</t>
  </si>
  <si>
    <t>Equipamento de Controle</t>
  </si>
  <si>
    <t>Referência: AP-42 (EPA, 2003): https://www3.epa.gov/ttn/chief/ap42/ch09/final/c9s0909-1.pdf</t>
  </si>
  <si>
    <t>Type of Control</t>
  </si>
  <si>
    <t>Grain receiving</t>
  </si>
  <si>
    <t>None</t>
  </si>
  <si>
    <t>E</t>
  </si>
  <si>
    <t>Grain cleaning</t>
  </si>
  <si>
    <t>Cyclone</t>
  </si>
  <si>
    <r>
      <t xml:space="preserve">Filterable </t>
    </r>
    <r>
      <rPr>
        <vertAlign val="superscript"/>
        <sz val="8"/>
        <color theme="1"/>
        <rFont val="Arial"/>
        <family val="2"/>
      </rPr>
      <t>b</t>
    </r>
  </si>
  <si>
    <r>
      <t xml:space="preserve">TABLE 9.9.1-1. PARTICULATE EMISSION FACTORS FOR GRAIN ELEVATORS </t>
    </r>
    <r>
      <rPr>
        <vertAlign val="superscript"/>
        <sz val="8"/>
        <color theme="1"/>
        <rFont val="Arial"/>
        <family val="2"/>
      </rPr>
      <t>a</t>
    </r>
  </si>
  <si>
    <t>Emission Source</t>
  </si>
  <si>
    <t>Straight truck</t>
  </si>
  <si>
    <t>Hopper truck</t>
  </si>
  <si>
    <t>Railcar</t>
  </si>
  <si>
    <t>Barge</t>
  </si>
  <si>
    <t>Continuos barge unloader</t>
  </si>
  <si>
    <t>Marine leg</t>
  </si>
  <si>
    <t>Ships</t>
  </si>
  <si>
    <t>Internal vibrating</t>
  </si>
  <si>
    <t>Grain drying</t>
  </si>
  <si>
    <t>Column dryer</t>
  </si>
  <si>
    <t>Rack dryer</t>
  </si>
  <si>
    <t>Headhouse and grain handling (legs, conveyors, belts, distributor, scale, enclosed cleaners, etc.)</t>
  </si>
  <si>
    <t>Storage bin (vent)</t>
  </si>
  <si>
    <t>Self-cleaning screens 
(&lt; 50 mesh)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</si>
  <si>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Specific sources of emission factors are cited in Reference 1, Table 4-16 and supporting tables, except as indicated in the following footnotes. Factors are in units of lb/ton of grain handled or processed. Lb/ton divided by 2 gives kg/Mg. SCC = Source Classification Code. ND = no data available. Example uses of emission factors in this table are provided in Section 9.9.1.3.
</t>
    </r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Weight of total filterable PM, regardless of size, per unit weight of grain throughput. 
</t>
    </r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 xml:space="preserve"> Weight of PM # 10 micrometers (µm) in aerodynamic diameter per unit weight of grain throughput.
</t>
    </r>
    <r>
      <rPr>
        <vertAlign val="superscript"/>
        <sz val="8"/>
        <color theme="1"/>
        <rFont val="Arial"/>
        <family val="2"/>
      </rPr>
      <t>d</t>
    </r>
    <r>
      <rPr>
        <sz val="8"/>
        <color theme="1"/>
        <rFont val="Arial"/>
        <family val="2"/>
      </rPr>
      <t xml:space="preserve"> Weight of PM # 2.5µm in aerodynamic diameter per unit weight of grain throughput.</t>
    </r>
  </si>
  <si>
    <t>Produção [t/ano]</t>
  </si>
  <si>
    <t>Matérias-primas (t/ano):</t>
  </si>
  <si>
    <t>Funcionamento: 06:00-11:00h e 12:00-17:00h</t>
  </si>
  <si>
    <t>Lavador de Gases</t>
  </si>
  <si>
    <t>Combustível</t>
  </si>
  <si>
    <t>Óleo BPF</t>
  </si>
  <si>
    <t>Referência: AP-42 (USEPA, 2010) - https://www3.epa.gov/ttn/chief/ap42/ch01/final/c01s03.pdf</t>
  </si>
  <si>
    <t>Table 1.3-1. CRITERIA POLLUTANT EMISSION FACTORS FOR FUEL OIL COMBUSTION</t>
  </si>
  <si>
    <t>Firing Configuration</t>
  </si>
  <si>
    <r>
      <t>SO</t>
    </r>
    <r>
      <rPr>
        <vertAlign val="subscript"/>
        <sz val="8"/>
        <color theme="1"/>
        <rFont val="Arial"/>
        <family val="2"/>
      </rPr>
      <t>2</t>
    </r>
  </si>
  <si>
    <r>
      <t>SO</t>
    </r>
    <r>
      <rPr>
        <vertAlign val="subscript"/>
        <sz val="8"/>
        <color theme="1"/>
        <rFont val="Arial"/>
        <family val="2"/>
      </rPr>
      <t>3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</si>
  <si>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</si>
  <si>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t>Filterable PM</t>
  </si>
  <si>
    <t>Emission Factor (lb/10³ gal)</t>
  </si>
  <si>
    <t>EMISSION FACTOR RATING</t>
  </si>
  <si>
    <t>Emission Factor (kg/10³ L)</t>
  </si>
  <si>
    <t>Boilers &gt; 100 Million Btu/hr</t>
  </si>
  <si>
    <t>Nº 6 oil fired, normal firing</t>
  </si>
  <si>
    <t>157S</t>
  </si>
  <si>
    <t>A</t>
  </si>
  <si>
    <t>5,7S</t>
  </si>
  <si>
    <t>C</t>
  </si>
  <si>
    <t>9,19(S)+3,22</t>
  </si>
  <si>
    <t>Nº 6 oil fired, normal firing, low NOx burner</t>
  </si>
  <si>
    <t>B</t>
  </si>
  <si>
    <t>Nº 6 oil fired, tangential firing</t>
  </si>
  <si>
    <t>Nº 6 oil fired, tangential firing, low NOx burner</t>
  </si>
  <si>
    <t>Nº 5 oil fired, normal firing</t>
  </si>
  <si>
    <t>Nº 5 oil fired, tangential firing</t>
  </si>
  <si>
    <t>Nº 4 oil fired, normal firing</t>
  </si>
  <si>
    <t>150S</t>
  </si>
  <si>
    <t>Nº 4 oil fired, tangential firing</t>
  </si>
  <si>
    <t>Nº 2 oil fired</t>
  </si>
  <si>
    <t>142S</t>
  </si>
  <si>
    <t>D</t>
  </si>
  <si>
    <t>Nº 2 oil fired, LBN/FGR</t>
  </si>
  <si>
    <t>Boilers &lt; 100 Million Btu/hr</t>
  </si>
  <si>
    <t>Nº 6 oil fired</t>
  </si>
  <si>
    <t>2S</t>
  </si>
  <si>
    <t>Nº 5 oil fired</t>
  </si>
  <si>
    <t>Nº 4 oil fired</t>
  </si>
  <si>
    <t>Distillate oil fired</t>
  </si>
  <si>
    <t>Residential furnace</t>
  </si>
  <si>
    <t xml:space="preserve">To convert from lb/10³ gal to kg/10³ L, multiply by 0,120. 
S indicates that the weight % of sulfur in the oil should be multiplied by the value given. For example, if the fuel is 1% sulfur, then S = 1. </t>
  </si>
  <si>
    <t>Table 1.3-2. CONDENSABLE PARTICULATE MATTER EMISSION FACTORS FOR OIL COMBUSTION</t>
  </si>
  <si>
    <t>Controls</t>
  </si>
  <si>
    <t>CPM - TOT</t>
  </si>
  <si>
    <t>CPM - IOR</t>
  </si>
  <si>
    <t>CPM - ORG</t>
  </si>
  <si>
    <t>All controls, or uncontrolled</t>
  </si>
  <si>
    <t>65% of CPM-TOT emission factor</t>
  </si>
  <si>
    <t>35% of CPM-TOT emission factor</t>
  </si>
  <si>
    <t>85% of CPM-TOT emission factor</t>
  </si>
  <si>
    <t>15% of CPM-TOT emission factor</t>
  </si>
  <si>
    <t xml:space="preserve">All condensable PM is assumed to be less than 1.0 micron in diameter.
No data are available for numbers 3, 4, and 5 oil. For number 3 oil, use the factors provided for number 2 oil. For numbers 4 and 5 oil, use the factors provided for number 6 oil.
CPM-TOT = total condensable particulate matter.
CPM-IOR = inorganic condensable particulate matter.
CPM-ORG = organic condensable particulate matter. </t>
  </si>
  <si>
    <t>Table 1.3-3. EMISSION FACTORS FOR TOTAL ORGANIC COMPOUNDS (TOC), METHANE, AND NONMETHANE TOC (NMTOC) FROM UNCONTROLLED FUEL OIL COMBUSTION</t>
  </si>
  <si>
    <t>EMISSION FACTOR RATING: A</t>
  </si>
  <si>
    <t>TOC Emission Factor (kg/10³ L)</t>
  </si>
  <si>
    <t>Methane Emission Factor (lb/10³ gal)</t>
  </si>
  <si>
    <t>Methane Emission Factor (kg/10³ L)</t>
  </si>
  <si>
    <t>NMTOC Emission Factor (lb/10³ gal)</t>
  </si>
  <si>
    <t>NMTOC Emission Factor (kg/10³ L)</t>
  </si>
  <si>
    <t>Utility Boilers</t>
  </si>
  <si>
    <t>Industrial Boilers</t>
  </si>
  <si>
    <t>Commercial/institutional/residential combustors</t>
  </si>
  <si>
    <r>
      <rPr>
        <vertAlign val="superscript"/>
        <sz val="8"/>
        <color theme="1"/>
        <rFont val="Arial"/>
        <family val="2"/>
      </rPr>
      <t xml:space="preserve">b </t>
    </r>
    <r>
      <rPr>
        <sz val="8"/>
        <color theme="1"/>
        <rFont val="Arial"/>
        <family val="2"/>
      </rPr>
      <t>References 29-32. Volatile organic compound emissions can increase by several orders of magnitude if the boiler is improperly operated or is not well maintained.</t>
    </r>
  </si>
  <si>
    <t>Table 1.3-5. CUMULATIVE PARTICLE SIZE DISTRIBUTION AND SIZE-SPECIFIC EMISSION FACTORS FOR INDUSTRIAL BOILERS FIRING RESIDUAL OIL</t>
  </si>
  <si>
    <t>Particle Size</t>
  </si>
  <si>
    <t>Cumulative Mass % Stated Size</t>
  </si>
  <si>
    <t>Cumulative Emission Factor (lb/10³ gal)</t>
  </si>
  <si>
    <t>Uncontrolled</t>
  </si>
  <si>
    <t>Multiple Cyclone Controlled</t>
  </si>
  <si>
    <t>Emission Factor</t>
  </si>
  <si>
    <t>7,59A</t>
  </si>
  <si>
    <t>1,67A</t>
  </si>
  <si>
    <t>7,17A</t>
  </si>
  <si>
    <t>1,58A</t>
  </si>
  <si>
    <t>6,42A</t>
  </si>
  <si>
    <t>1,17A</t>
  </si>
  <si>
    <t>2.5</t>
  </si>
  <si>
    <t>4,67A</t>
  </si>
  <si>
    <t>0,33A</t>
  </si>
  <si>
    <t>1.25</t>
  </si>
  <si>
    <t>3,25A</t>
  </si>
  <si>
    <t>1.0</t>
  </si>
  <si>
    <t>3,0A</t>
  </si>
  <si>
    <t>0.625</t>
  </si>
  <si>
    <t>2,5A</t>
  </si>
  <si>
    <t>NA</t>
  </si>
  <si>
    <t>TOTAL</t>
  </si>
  <si>
    <t>8,34A</t>
  </si>
  <si>
    <t xml:space="preserve">To convert from lb/10³ gal to kg/m³, multiply by 0.120.
Particulate emission factors for residual oil combustion without emission controls are, on average, a function of fuel oil grade and sulfur content where S is the weight % of sulfur in the oil. For example, if the fuel is 1.00% sulfur, then S = 1.
No. 6 oil: A = 1,12(S) + 0,37
No. 5 oil: A = 1,2
No. 4 oil: A = 0,84 </t>
  </si>
  <si>
    <t>Table 1.3-6. CUMULATIVE PARTICLE SIZE DISTRIBUTION AND SIZE-SPECIFIC EMISSION FACTORS FOR UNCONTROLLED INDUSTRIAL BOILERS FIRING DISTILLATE OIL</t>
  </si>
  <si>
    <t>EMISSION FACTOR RATING: E</t>
  </si>
  <si>
    <r>
      <t>Particle Size (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m)</t>
    </r>
  </si>
  <si>
    <t>Cumulative Emission Factor (kg/10³ L)</t>
  </si>
  <si>
    <t>To convert from lb/10³ gal to kg/m³, multiply by 0.120</t>
  </si>
  <si>
    <t>Onde:
E - emissão
EF - fator de emissão
ER - eficiência de redução de emissão</t>
  </si>
  <si>
    <r>
      <t>TOC Emission Factor (lb/10³ gal)</t>
    </r>
    <r>
      <rPr>
        <vertAlign val="superscript"/>
        <sz val="8"/>
        <color theme="1"/>
        <rFont val="Arial"/>
        <family val="2"/>
      </rPr>
      <t>b</t>
    </r>
  </si>
  <si>
    <t>Chaminé da Caldeira 1</t>
  </si>
  <si>
    <t>Chaminé da Caldeira 2</t>
  </si>
  <si>
    <t xml:space="preserve">Fonte: Informações enviadas pelo empreendimento através do Ofício IEMA N° 416/2016 </t>
  </si>
  <si>
    <t>Consumo Combustível [m³/h]</t>
  </si>
  <si>
    <t>Consumo de Óleo BPF / Caldeira (m³/ano):</t>
  </si>
  <si>
    <t>Conversão de lb/10³ gal para kg/10³ L ou kg/m³:</t>
  </si>
  <si>
    <t>Teor Enxofre Óleo BPF (%):</t>
  </si>
  <si>
    <t>PRODUTO</t>
  </si>
  <si>
    <t>QUANTIDADE (TONELADA/ANO)</t>
  </si>
  <si>
    <t xml:space="preserve">Carne Aves </t>
  </si>
  <si>
    <t xml:space="preserve">Miúdos AveS </t>
  </si>
  <si>
    <t>Miúdos Suinos</t>
  </si>
  <si>
    <t>Miúdo Bovino</t>
  </si>
  <si>
    <t>Proteina Isolada de Soja</t>
  </si>
  <si>
    <t>Farinha de Visceras</t>
  </si>
  <si>
    <t>Farinha de Milho</t>
  </si>
  <si>
    <t>Farinha de Trigo</t>
  </si>
  <si>
    <t>Açucar</t>
  </si>
  <si>
    <t>Sal Refinado</t>
  </si>
  <si>
    <t>Diversos Insumos</t>
  </si>
  <si>
    <t xml:space="preserve">Controle de Estoque de Matéria Prima 
</t>
  </si>
  <si>
    <t>Caldeira</t>
  </si>
  <si>
    <t xml:space="preserve">Potência (Mmbtu/h) </t>
  </si>
  <si>
    <t>ATA HF-H3-14</t>
  </si>
  <si>
    <t>SIMILI HF-20</t>
  </si>
  <si>
    <t>Eficiência Controle [%]</t>
  </si>
  <si>
    <r>
      <t>55% PM / 93% SO</t>
    </r>
    <r>
      <rPr>
        <vertAlign val="subscript"/>
        <sz val="8"/>
        <color theme="1"/>
        <rFont val="Arial"/>
        <family val="2"/>
      </rPr>
      <t>2</t>
    </r>
  </si>
  <si>
    <t>Recebimento de Farinhas</t>
  </si>
  <si>
    <t>Fator de Emissão [kg/m³]</t>
  </si>
  <si>
    <t>Quantidade de Matérias Primas [t/h]</t>
  </si>
  <si>
    <t>PM (lb/ton)</t>
  </si>
  <si>
    <r>
      <t xml:space="preserve">PM10 </t>
    </r>
    <r>
      <rPr>
        <vertAlign val="superscript"/>
        <sz val="8"/>
        <color theme="1"/>
        <rFont val="Arial"/>
        <family val="2"/>
      </rPr>
      <t xml:space="preserve">c </t>
    </r>
    <r>
      <rPr>
        <sz val="8"/>
        <color theme="1"/>
        <rFont val="Arial"/>
        <family val="2"/>
      </rPr>
      <t>(lb/ton)</t>
    </r>
  </si>
  <si>
    <r>
      <t xml:space="preserve">PM2,5 </t>
    </r>
    <r>
      <rPr>
        <vertAlign val="superscript"/>
        <sz val="8"/>
        <color theme="1"/>
        <rFont val="Arial"/>
        <family val="2"/>
      </rPr>
      <t xml:space="preserve">d </t>
    </r>
    <r>
      <rPr>
        <sz val="8"/>
        <color theme="1"/>
        <rFont val="Arial"/>
        <family val="2"/>
      </rPr>
      <t>(lb/ton)</t>
    </r>
  </si>
  <si>
    <t>Fator de Emissão [lb/ton]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</si>
  <si>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</si>
  <si>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Chaminé</t>
  </si>
  <si>
    <t xml:space="preserve"> </t>
  </si>
  <si>
    <t>Emissões Difusas</t>
  </si>
  <si>
    <t>Conversão de lb/ton para kg/t:</t>
  </si>
  <si>
    <t>VOC</t>
  </si>
  <si>
    <t>Latitude [º]</t>
  </si>
  <si>
    <t>Longitude [º]</t>
  </si>
  <si>
    <t>Diâmetro [m]</t>
  </si>
  <si>
    <t>Vazão [m³/h]</t>
  </si>
  <si>
    <t>Temperatura [ºC]</t>
  </si>
  <si>
    <t>Altura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</si>
</sst>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000"/>
    <numFmt numFmtId="166" formatCode="0.0000"/>
    <numFmt numFmtId="167" formatCode="0.0"/>
    <numFmt numFmtId="168" formatCode="[&gt;=0.005]\ #,##0.00;[&lt;0.005]&quot;&lt;0,01&quot;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  <font>
      <vertAlign val="subscript"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167" fontId="2" fillId="0" borderId="0" xfId="0" applyNumberFormat="1" applyFont="1"/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15" xfId="0" applyFont="1" applyFill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2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165" fontId="8" fillId="0" borderId="1" xfId="0" applyNumberFormat="1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/>
    </xf>
    <xf numFmtId="166" fontId="2" fillId="0" borderId="1" xfId="0" quotePrefix="1" applyNumberFormat="1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6" fontId="8" fillId="0" borderId="1" xfId="0" quotePrefix="1" applyNumberFormat="1" applyFont="1" applyFill="1" applyBorder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3" borderId="18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 applyProtection="1">
      <alignment horizontal="center" vertical="center" wrapText="1"/>
    </xf>
    <xf numFmtId="0" fontId="5" fillId="3" borderId="9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 applyProtection="1">
      <alignment horizontal="center" vertical="center" wrapText="1"/>
    </xf>
    <xf numFmtId="0" fontId="5" fillId="3" borderId="3" xfId="0" applyNumberFormat="1" applyFont="1" applyFill="1" applyBorder="1" applyAlignment="1" applyProtection="1">
      <alignment horizontal="center" vertical="center" wrapText="1"/>
    </xf>
    <xf numFmtId="0" fontId="5" fillId="3" borderId="16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89</xdr:row>
      <xdr:rowOff>119062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257425" y="199977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257425" y="199977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28</xdr:row>
      <xdr:rowOff>128587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533525" y="114633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533525" y="114633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1</xdr:row>
      <xdr:rowOff>9527</xdr:rowOff>
    </xdr:from>
    <xdr:to>
      <xdr:col>8</xdr:col>
      <xdr:colOff>504825</xdr:colOff>
      <xdr:row>32</xdr:row>
      <xdr:rowOff>187739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200027"/>
          <a:ext cx="5638799" cy="6083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29912</xdr:colOff>
      <xdr:row>16</xdr:row>
      <xdr:rowOff>28575</xdr:rowOff>
    </xdr:from>
    <xdr:to>
      <xdr:col>19</xdr:col>
      <xdr:colOff>288916</xdr:colOff>
      <xdr:row>27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5662" y="3076575"/>
          <a:ext cx="7097954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</xdr:colOff>
      <xdr:row>28</xdr:row>
      <xdr:rowOff>137091</xdr:rowOff>
    </xdr:from>
    <xdr:to>
      <xdr:col>19</xdr:col>
      <xdr:colOff>304800</xdr:colOff>
      <xdr:row>39</xdr:row>
      <xdr:rowOff>170104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471091"/>
          <a:ext cx="7124700" cy="2128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38100</xdr:colOff>
      <xdr:row>40</xdr:row>
      <xdr:rowOff>180975</xdr:rowOff>
    </xdr:from>
    <xdr:to>
      <xdr:col>18</xdr:col>
      <xdr:colOff>180975</xdr:colOff>
      <xdr:row>48</xdr:row>
      <xdr:rowOff>47625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7800975"/>
          <a:ext cx="637222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6"/>
  <sheetViews>
    <sheetView workbookViewId="0">
      <selection activeCell="B3" sqref="B3:C3"/>
    </sheetView>
  </sheetViews>
  <sheetFormatPr defaultRowHeight="15" x14ac:dyDescent="0.25"/>
  <cols>
    <col min="1" max="1" width="33.140625" customWidth="1"/>
    <col min="2" max="2" width="13.42578125" customWidth="1"/>
    <col min="3" max="3" width="12.7109375" customWidth="1"/>
    <col min="12" max="12" width="10" bestFit="1" customWidth="1"/>
  </cols>
  <sheetData>
    <row r="1" spans="1:14" x14ac:dyDescent="0.25">
      <c r="A1" s="2" t="s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21" t="s">
        <v>45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</row>
    <row r="3" spans="1:14" x14ac:dyDescent="0.25">
      <c r="A3" s="109" t="s">
        <v>46</v>
      </c>
      <c r="B3" s="119" t="s">
        <v>47</v>
      </c>
      <c r="C3" s="122"/>
      <c r="D3" s="96" t="s">
        <v>48</v>
      </c>
      <c r="E3" s="98"/>
      <c r="F3" s="96" t="s">
        <v>49</v>
      </c>
      <c r="G3" s="97"/>
      <c r="H3" s="98"/>
      <c r="I3" s="96" t="s">
        <v>3</v>
      </c>
      <c r="J3" s="97"/>
      <c r="K3" s="98"/>
      <c r="L3" s="96" t="s">
        <v>50</v>
      </c>
      <c r="M3" s="97"/>
      <c r="N3" s="98"/>
    </row>
    <row r="4" spans="1:14" ht="33.75" x14ac:dyDescent="0.25">
      <c r="A4" s="111"/>
      <c r="B4" s="5" t="s">
        <v>51</v>
      </c>
      <c r="C4" s="5" t="s">
        <v>52</v>
      </c>
      <c r="D4" s="5" t="s">
        <v>51</v>
      </c>
      <c r="E4" s="5" t="s">
        <v>52</v>
      </c>
      <c r="F4" s="5" t="s">
        <v>51</v>
      </c>
      <c r="G4" s="5" t="s">
        <v>53</v>
      </c>
      <c r="H4" s="5" t="s">
        <v>52</v>
      </c>
      <c r="I4" s="5" t="s">
        <v>51</v>
      </c>
      <c r="J4" s="5" t="s">
        <v>53</v>
      </c>
      <c r="K4" s="5" t="s">
        <v>52</v>
      </c>
      <c r="L4" s="5" t="s">
        <v>51</v>
      </c>
      <c r="M4" s="5" t="s">
        <v>53</v>
      </c>
      <c r="N4" s="5" t="s">
        <v>52</v>
      </c>
    </row>
    <row r="5" spans="1:14" x14ac:dyDescent="0.25">
      <c r="A5" s="116" t="s">
        <v>54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8"/>
    </row>
    <row r="6" spans="1:14" x14ac:dyDescent="0.25">
      <c r="A6" s="3" t="s">
        <v>55</v>
      </c>
      <c r="B6" s="4" t="s">
        <v>56</v>
      </c>
      <c r="C6" s="48" t="s">
        <v>57</v>
      </c>
      <c r="D6" s="48" t="s">
        <v>58</v>
      </c>
      <c r="E6" s="4" t="s">
        <v>59</v>
      </c>
      <c r="F6" s="24">
        <v>47</v>
      </c>
      <c r="G6" s="24">
        <f t="shared" ref="G6:G15" si="0">F6*0.12</f>
        <v>5.64</v>
      </c>
      <c r="H6" s="48" t="s">
        <v>57</v>
      </c>
      <c r="I6" s="4">
        <v>5</v>
      </c>
      <c r="J6" s="4">
        <f t="shared" ref="J6:J15" si="1">I6*0.12</f>
        <v>0.6</v>
      </c>
      <c r="K6" s="48" t="s">
        <v>57</v>
      </c>
      <c r="L6" s="48" t="s">
        <v>60</v>
      </c>
      <c r="M6" s="48"/>
      <c r="N6" s="4" t="s">
        <v>57</v>
      </c>
    </row>
    <row r="7" spans="1:14" x14ac:dyDescent="0.25">
      <c r="A7" s="3" t="s">
        <v>61</v>
      </c>
      <c r="B7" s="4" t="s">
        <v>56</v>
      </c>
      <c r="C7" s="48" t="s">
        <v>57</v>
      </c>
      <c r="D7" s="48" t="s">
        <v>58</v>
      </c>
      <c r="E7" s="4" t="s">
        <v>59</v>
      </c>
      <c r="F7" s="24">
        <v>40</v>
      </c>
      <c r="G7" s="24">
        <f t="shared" si="0"/>
        <v>4.8</v>
      </c>
      <c r="H7" s="48" t="s">
        <v>62</v>
      </c>
      <c r="I7" s="4">
        <v>5</v>
      </c>
      <c r="J7" s="4">
        <f t="shared" si="1"/>
        <v>0.6</v>
      </c>
      <c r="K7" s="48" t="s">
        <v>57</v>
      </c>
      <c r="L7" s="48" t="s">
        <v>60</v>
      </c>
      <c r="M7" s="48"/>
      <c r="N7" s="4" t="s">
        <v>57</v>
      </c>
    </row>
    <row r="8" spans="1:14" x14ac:dyDescent="0.25">
      <c r="A8" s="3" t="s">
        <v>63</v>
      </c>
      <c r="B8" s="4" t="s">
        <v>56</v>
      </c>
      <c r="C8" s="48" t="s">
        <v>57</v>
      </c>
      <c r="D8" s="48" t="s">
        <v>58</v>
      </c>
      <c r="E8" s="4" t="s">
        <v>59</v>
      </c>
      <c r="F8" s="24">
        <v>32</v>
      </c>
      <c r="G8" s="24">
        <f t="shared" si="0"/>
        <v>3.84</v>
      </c>
      <c r="H8" s="48" t="s">
        <v>57</v>
      </c>
      <c r="I8" s="4">
        <v>5</v>
      </c>
      <c r="J8" s="4">
        <f t="shared" si="1"/>
        <v>0.6</v>
      </c>
      <c r="K8" s="48" t="s">
        <v>57</v>
      </c>
      <c r="L8" s="48" t="s">
        <v>60</v>
      </c>
      <c r="M8" s="48"/>
      <c r="N8" s="4" t="s">
        <v>57</v>
      </c>
    </row>
    <row r="9" spans="1:14" x14ac:dyDescent="0.25">
      <c r="A9" s="3" t="s">
        <v>64</v>
      </c>
      <c r="B9" s="4" t="s">
        <v>56</v>
      </c>
      <c r="C9" s="48" t="s">
        <v>57</v>
      </c>
      <c r="D9" s="48" t="s">
        <v>58</v>
      </c>
      <c r="E9" s="4" t="s">
        <v>59</v>
      </c>
      <c r="F9" s="24">
        <v>26</v>
      </c>
      <c r="G9" s="24">
        <f t="shared" si="0"/>
        <v>3.12</v>
      </c>
      <c r="H9" s="48" t="s">
        <v>17</v>
      </c>
      <c r="I9" s="4">
        <v>5</v>
      </c>
      <c r="J9" s="4">
        <f t="shared" si="1"/>
        <v>0.6</v>
      </c>
      <c r="K9" s="48" t="s">
        <v>57</v>
      </c>
      <c r="L9" s="48" t="s">
        <v>60</v>
      </c>
      <c r="M9" s="48"/>
      <c r="N9" s="4" t="s">
        <v>57</v>
      </c>
    </row>
    <row r="10" spans="1:14" x14ac:dyDescent="0.25">
      <c r="A10" s="3" t="s">
        <v>65</v>
      </c>
      <c r="B10" s="4" t="s">
        <v>56</v>
      </c>
      <c r="C10" s="48" t="s">
        <v>57</v>
      </c>
      <c r="D10" s="48" t="s">
        <v>58</v>
      </c>
      <c r="E10" s="4" t="s">
        <v>59</v>
      </c>
      <c r="F10" s="24">
        <v>47</v>
      </c>
      <c r="G10" s="24">
        <f t="shared" si="0"/>
        <v>5.64</v>
      </c>
      <c r="H10" s="48" t="s">
        <v>62</v>
      </c>
      <c r="I10" s="4">
        <v>5</v>
      </c>
      <c r="J10" s="4">
        <f t="shared" si="1"/>
        <v>0.6</v>
      </c>
      <c r="K10" s="48" t="s">
        <v>57</v>
      </c>
      <c r="L10" s="24">
        <v>10</v>
      </c>
      <c r="M10" s="41">
        <f t="shared" ref="M10:M15" si="2">L10*0.12</f>
        <v>1.2</v>
      </c>
      <c r="N10" s="4" t="s">
        <v>62</v>
      </c>
    </row>
    <row r="11" spans="1:14" x14ac:dyDescent="0.25">
      <c r="A11" s="3" t="s">
        <v>66</v>
      </c>
      <c r="B11" s="4" t="s">
        <v>56</v>
      </c>
      <c r="C11" s="48" t="s">
        <v>57</v>
      </c>
      <c r="D11" s="48" t="s">
        <v>58</v>
      </c>
      <c r="E11" s="4" t="s">
        <v>59</v>
      </c>
      <c r="F11" s="24">
        <v>32</v>
      </c>
      <c r="G11" s="24">
        <f t="shared" si="0"/>
        <v>3.84</v>
      </c>
      <c r="H11" s="48" t="s">
        <v>62</v>
      </c>
      <c r="I11" s="4">
        <v>5</v>
      </c>
      <c r="J11" s="4">
        <f t="shared" si="1"/>
        <v>0.6</v>
      </c>
      <c r="K11" s="48" t="s">
        <v>57</v>
      </c>
      <c r="L11" s="24">
        <v>10</v>
      </c>
      <c r="M11" s="41">
        <f t="shared" si="2"/>
        <v>1.2</v>
      </c>
      <c r="N11" s="4" t="s">
        <v>62</v>
      </c>
    </row>
    <row r="12" spans="1:14" x14ac:dyDescent="0.25">
      <c r="A12" s="3" t="s">
        <v>67</v>
      </c>
      <c r="B12" s="4" t="s">
        <v>68</v>
      </c>
      <c r="C12" s="48" t="s">
        <v>57</v>
      </c>
      <c r="D12" s="48" t="s">
        <v>58</v>
      </c>
      <c r="E12" s="4" t="s">
        <v>59</v>
      </c>
      <c r="F12" s="24">
        <v>47</v>
      </c>
      <c r="G12" s="24">
        <f t="shared" si="0"/>
        <v>5.64</v>
      </c>
      <c r="H12" s="48" t="s">
        <v>62</v>
      </c>
      <c r="I12" s="4">
        <v>5</v>
      </c>
      <c r="J12" s="4">
        <f t="shared" si="1"/>
        <v>0.6</v>
      </c>
      <c r="K12" s="48" t="s">
        <v>57</v>
      </c>
      <c r="L12" s="24">
        <v>7</v>
      </c>
      <c r="M12" s="41">
        <f t="shared" si="2"/>
        <v>0.84</v>
      </c>
      <c r="N12" s="4" t="s">
        <v>62</v>
      </c>
    </row>
    <row r="13" spans="1:14" x14ac:dyDescent="0.25">
      <c r="A13" s="3" t="s">
        <v>69</v>
      </c>
      <c r="B13" s="4" t="s">
        <v>68</v>
      </c>
      <c r="C13" s="48" t="s">
        <v>57</v>
      </c>
      <c r="D13" s="48" t="s">
        <v>58</v>
      </c>
      <c r="E13" s="4" t="s">
        <v>59</v>
      </c>
      <c r="F13" s="24">
        <v>32</v>
      </c>
      <c r="G13" s="24">
        <f t="shared" si="0"/>
        <v>3.84</v>
      </c>
      <c r="H13" s="48" t="s">
        <v>62</v>
      </c>
      <c r="I13" s="4">
        <v>5</v>
      </c>
      <c r="J13" s="4">
        <f t="shared" si="1"/>
        <v>0.6</v>
      </c>
      <c r="K13" s="48" t="s">
        <v>57</v>
      </c>
      <c r="L13" s="24">
        <v>7</v>
      </c>
      <c r="M13" s="41">
        <f t="shared" si="2"/>
        <v>0.84</v>
      </c>
      <c r="N13" s="4" t="s">
        <v>62</v>
      </c>
    </row>
    <row r="14" spans="1:14" x14ac:dyDescent="0.25">
      <c r="A14" s="3" t="s">
        <v>70</v>
      </c>
      <c r="B14" s="4" t="s">
        <v>71</v>
      </c>
      <c r="C14" s="48" t="s">
        <v>57</v>
      </c>
      <c r="D14" s="48" t="s">
        <v>58</v>
      </c>
      <c r="E14" s="4" t="s">
        <v>59</v>
      </c>
      <c r="F14" s="24">
        <v>24</v>
      </c>
      <c r="G14" s="24">
        <f t="shared" si="0"/>
        <v>2.88</v>
      </c>
      <c r="H14" s="48" t="s">
        <v>72</v>
      </c>
      <c r="I14" s="4">
        <v>5</v>
      </c>
      <c r="J14" s="4">
        <f t="shared" si="1"/>
        <v>0.6</v>
      </c>
      <c r="K14" s="48" t="s">
        <v>57</v>
      </c>
      <c r="L14" s="24">
        <v>2</v>
      </c>
      <c r="M14" s="41">
        <f t="shared" si="2"/>
        <v>0.24</v>
      </c>
      <c r="N14" s="4" t="s">
        <v>57</v>
      </c>
    </row>
    <row r="15" spans="1:14" x14ac:dyDescent="0.25">
      <c r="A15" s="3" t="s">
        <v>73</v>
      </c>
      <c r="B15" s="44" t="s">
        <v>71</v>
      </c>
      <c r="C15" s="48" t="s">
        <v>57</v>
      </c>
      <c r="D15" s="48" t="s">
        <v>58</v>
      </c>
      <c r="E15" s="46" t="s">
        <v>57</v>
      </c>
      <c r="F15" s="50">
        <v>10</v>
      </c>
      <c r="G15" s="24">
        <f t="shared" si="0"/>
        <v>1.2</v>
      </c>
      <c r="H15" s="46" t="s">
        <v>72</v>
      </c>
      <c r="I15" s="4">
        <v>5</v>
      </c>
      <c r="J15" s="4">
        <f t="shared" si="1"/>
        <v>0.6</v>
      </c>
      <c r="K15" s="48" t="s">
        <v>57</v>
      </c>
      <c r="L15" s="51">
        <v>2</v>
      </c>
      <c r="M15" s="41">
        <f t="shared" si="2"/>
        <v>0.24</v>
      </c>
      <c r="N15" s="46" t="s">
        <v>57</v>
      </c>
    </row>
    <row r="16" spans="1:14" x14ac:dyDescent="0.25">
      <c r="A16" s="116" t="s">
        <v>74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8"/>
    </row>
    <row r="17" spans="1:14" x14ac:dyDescent="0.25">
      <c r="A17" s="62" t="s">
        <v>75</v>
      </c>
      <c r="B17" s="63" t="s">
        <v>56</v>
      </c>
      <c r="C17" s="64" t="s">
        <v>57</v>
      </c>
      <c r="D17" s="38" t="s">
        <v>76</v>
      </c>
      <c r="E17" s="38" t="s">
        <v>57</v>
      </c>
      <c r="F17" s="38">
        <v>55</v>
      </c>
      <c r="G17" s="65">
        <f>F17*0.12</f>
        <v>6.6</v>
      </c>
      <c r="H17" s="38" t="s">
        <v>57</v>
      </c>
      <c r="I17" s="63">
        <v>5</v>
      </c>
      <c r="J17" s="63">
        <f>I17*0.12</f>
        <v>0.6</v>
      </c>
      <c r="K17" s="64" t="s">
        <v>57</v>
      </c>
      <c r="L17" s="48" t="s">
        <v>60</v>
      </c>
      <c r="M17" s="48"/>
      <c r="N17" s="4" t="s">
        <v>62</v>
      </c>
    </row>
    <row r="18" spans="1:14" x14ac:dyDescent="0.25">
      <c r="A18" s="3" t="s">
        <v>77</v>
      </c>
      <c r="B18" s="4" t="s">
        <v>56</v>
      </c>
      <c r="C18" s="48" t="s">
        <v>57</v>
      </c>
      <c r="D18" s="44" t="s">
        <v>76</v>
      </c>
      <c r="E18" s="44" t="s">
        <v>57</v>
      </c>
      <c r="F18" s="44">
        <v>55</v>
      </c>
      <c r="G18" s="24">
        <f>F18*0.12</f>
        <v>6.6</v>
      </c>
      <c r="H18" s="44" t="s">
        <v>57</v>
      </c>
      <c r="I18" s="4">
        <v>5</v>
      </c>
      <c r="J18" s="4">
        <f>I18*0.12</f>
        <v>0.6</v>
      </c>
      <c r="K18" s="48" t="s">
        <v>57</v>
      </c>
      <c r="L18" s="44">
        <v>10</v>
      </c>
      <c r="M18" s="41">
        <f>L18*0.12</f>
        <v>1.2</v>
      </c>
      <c r="N18" s="44" t="s">
        <v>57</v>
      </c>
    </row>
    <row r="19" spans="1:14" x14ac:dyDescent="0.25">
      <c r="A19" s="3" t="s">
        <v>78</v>
      </c>
      <c r="B19" s="4" t="s">
        <v>68</v>
      </c>
      <c r="C19" s="48" t="s">
        <v>57</v>
      </c>
      <c r="D19" s="44" t="s">
        <v>76</v>
      </c>
      <c r="E19" s="44" t="s">
        <v>57</v>
      </c>
      <c r="F19" s="44">
        <v>20</v>
      </c>
      <c r="G19" s="24">
        <f>F19*0.12</f>
        <v>2.4</v>
      </c>
      <c r="H19" s="44" t="s">
        <v>57</v>
      </c>
      <c r="I19" s="4">
        <v>5</v>
      </c>
      <c r="J19" s="4">
        <f>I19*0.12</f>
        <v>0.6</v>
      </c>
      <c r="K19" s="48" t="s">
        <v>57</v>
      </c>
      <c r="L19" s="44">
        <v>7</v>
      </c>
      <c r="M19" s="41">
        <f>L19*0.12</f>
        <v>0.84</v>
      </c>
      <c r="N19" s="44" t="s">
        <v>62</v>
      </c>
    </row>
    <row r="20" spans="1:14" x14ac:dyDescent="0.25">
      <c r="A20" s="2" t="s">
        <v>79</v>
      </c>
      <c r="B20" s="44" t="s">
        <v>71</v>
      </c>
      <c r="C20" s="48" t="s">
        <v>57</v>
      </c>
      <c r="D20" s="44" t="s">
        <v>76</v>
      </c>
      <c r="E20" s="44" t="s">
        <v>57</v>
      </c>
      <c r="F20" s="44">
        <v>20</v>
      </c>
      <c r="G20" s="24">
        <f>F20*0.12</f>
        <v>2.4</v>
      </c>
      <c r="H20" s="44" t="s">
        <v>57</v>
      </c>
      <c r="I20" s="4">
        <v>5</v>
      </c>
      <c r="J20" s="4">
        <f>I20*0.12</f>
        <v>0.6</v>
      </c>
      <c r="K20" s="48" t="s">
        <v>57</v>
      </c>
      <c r="L20" s="44">
        <v>2</v>
      </c>
      <c r="M20" s="41">
        <f>L20*0.12</f>
        <v>0.24</v>
      </c>
      <c r="N20" s="44" t="s">
        <v>57</v>
      </c>
    </row>
    <row r="21" spans="1:14" x14ac:dyDescent="0.25">
      <c r="A21" s="2" t="s">
        <v>80</v>
      </c>
      <c r="B21" s="44" t="s">
        <v>71</v>
      </c>
      <c r="C21" s="48" t="s">
        <v>57</v>
      </c>
      <c r="D21" s="44" t="s">
        <v>76</v>
      </c>
      <c r="E21" s="44" t="s">
        <v>57</v>
      </c>
      <c r="F21" s="44">
        <v>18</v>
      </c>
      <c r="G21" s="24">
        <f>F21*0.12</f>
        <v>2.16</v>
      </c>
      <c r="H21" s="44" t="s">
        <v>57</v>
      </c>
      <c r="I21" s="4">
        <v>5</v>
      </c>
      <c r="J21" s="4">
        <f>I21*0.12</f>
        <v>0.6</v>
      </c>
      <c r="K21" s="48" t="s">
        <v>57</v>
      </c>
      <c r="L21" s="44">
        <v>0.4</v>
      </c>
      <c r="M21" s="41">
        <f>L21*0.12</f>
        <v>4.8000000000000001E-2</v>
      </c>
      <c r="N21" s="44" t="s">
        <v>62</v>
      </c>
    </row>
    <row r="22" spans="1:14" x14ac:dyDescent="0.25">
      <c r="A22" s="95" t="s">
        <v>81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</row>
    <row r="23" spans="1:14" x14ac:dyDescent="0.25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99" t="s">
        <v>82</v>
      </c>
      <c r="B25" s="100"/>
      <c r="C25" s="100"/>
      <c r="D25" s="100"/>
      <c r="E25" s="100"/>
      <c r="F25" s="100"/>
      <c r="G25" s="100"/>
      <c r="H25" s="100"/>
      <c r="I25" s="100"/>
      <c r="J25" s="1"/>
      <c r="K25" s="1"/>
      <c r="L25" s="1"/>
      <c r="M25" s="1"/>
      <c r="N25" s="1"/>
    </row>
    <row r="26" spans="1:14" x14ac:dyDescent="0.25">
      <c r="A26" s="109" t="s">
        <v>46</v>
      </c>
      <c r="B26" s="109" t="s">
        <v>83</v>
      </c>
      <c r="C26" s="119" t="s">
        <v>84</v>
      </c>
      <c r="D26" s="120"/>
      <c r="E26" s="120"/>
      <c r="F26" s="97" t="s">
        <v>85</v>
      </c>
      <c r="G26" s="97"/>
      <c r="H26" s="97" t="s">
        <v>86</v>
      </c>
      <c r="I26" s="97"/>
      <c r="J26" s="1"/>
      <c r="K26" s="20"/>
      <c r="L26" s="1"/>
      <c r="M26" s="1"/>
      <c r="N26" s="1"/>
    </row>
    <row r="27" spans="1:14" ht="33.75" x14ac:dyDescent="0.25">
      <c r="A27" s="111"/>
      <c r="B27" s="111"/>
      <c r="C27" s="5" t="s">
        <v>51</v>
      </c>
      <c r="D27" s="5" t="s">
        <v>53</v>
      </c>
      <c r="E27" s="5" t="s">
        <v>52</v>
      </c>
      <c r="F27" s="5" t="s">
        <v>51</v>
      </c>
      <c r="G27" s="5" t="s">
        <v>52</v>
      </c>
      <c r="H27" s="5" t="s">
        <v>51</v>
      </c>
      <c r="I27" s="5" t="s">
        <v>52</v>
      </c>
      <c r="J27" s="1"/>
      <c r="K27" s="1"/>
      <c r="L27" s="1"/>
      <c r="M27" s="1"/>
      <c r="N27" s="1"/>
    </row>
    <row r="28" spans="1:14" ht="45" x14ac:dyDescent="0.25">
      <c r="A28" s="3" t="s">
        <v>70</v>
      </c>
      <c r="B28" s="33" t="s">
        <v>87</v>
      </c>
      <c r="C28" s="44">
        <v>1.3</v>
      </c>
      <c r="D28" s="10">
        <f>C28*0.12</f>
        <v>0.156</v>
      </c>
      <c r="E28" s="44" t="s">
        <v>72</v>
      </c>
      <c r="F28" s="33" t="s">
        <v>88</v>
      </c>
      <c r="G28" s="44" t="s">
        <v>72</v>
      </c>
      <c r="H28" s="33" t="s">
        <v>89</v>
      </c>
      <c r="I28" s="44" t="s">
        <v>72</v>
      </c>
      <c r="J28" s="1"/>
      <c r="K28" s="1"/>
      <c r="L28" s="1"/>
      <c r="M28" s="1"/>
      <c r="N28" s="1"/>
    </row>
    <row r="29" spans="1:14" ht="45" x14ac:dyDescent="0.25">
      <c r="A29" s="3" t="s">
        <v>75</v>
      </c>
      <c r="B29" s="33" t="s">
        <v>87</v>
      </c>
      <c r="C29" s="44">
        <v>1.5</v>
      </c>
      <c r="D29" s="10">
        <f>C29*0.12</f>
        <v>0.18</v>
      </c>
      <c r="E29" s="44" t="s">
        <v>72</v>
      </c>
      <c r="F29" s="33" t="s">
        <v>90</v>
      </c>
      <c r="G29" s="44" t="s">
        <v>17</v>
      </c>
      <c r="H29" s="33" t="s">
        <v>91</v>
      </c>
      <c r="I29" s="44" t="s">
        <v>17</v>
      </c>
      <c r="J29" s="1"/>
      <c r="K29" s="1"/>
      <c r="L29" s="1"/>
      <c r="M29" s="1"/>
      <c r="N29" s="1"/>
    </row>
    <row r="30" spans="1:14" x14ac:dyDescent="0.25">
      <c r="A30" s="95" t="s">
        <v>92</v>
      </c>
      <c r="B30" s="95"/>
      <c r="C30" s="95"/>
      <c r="D30" s="95"/>
      <c r="E30" s="95"/>
      <c r="F30" s="95"/>
      <c r="G30" s="95"/>
      <c r="H30" s="95"/>
      <c r="I30" s="95"/>
      <c r="J30" s="1"/>
      <c r="K30" s="1"/>
      <c r="L30" s="1"/>
      <c r="M30" s="1"/>
      <c r="N30" s="1"/>
    </row>
    <row r="31" spans="1:14" ht="22.5" customHeight="1" x14ac:dyDescent="0.25">
      <c r="A31" s="95"/>
      <c r="B31" s="95"/>
      <c r="C31" s="95"/>
      <c r="D31" s="95"/>
      <c r="E31" s="95"/>
      <c r="F31" s="95"/>
      <c r="G31" s="95"/>
      <c r="H31" s="95"/>
      <c r="I31" s="95"/>
      <c r="J31" s="1"/>
      <c r="K31" s="1"/>
      <c r="L31" s="1"/>
      <c r="M31" s="1"/>
      <c r="N31" s="1"/>
    </row>
    <row r="32" spans="1:14" x14ac:dyDescent="0.25">
      <c r="A32" s="95"/>
      <c r="B32" s="95"/>
      <c r="C32" s="95"/>
      <c r="D32" s="95"/>
      <c r="E32" s="95"/>
      <c r="F32" s="95"/>
      <c r="G32" s="95"/>
      <c r="H32" s="95"/>
      <c r="I32" s="95"/>
      <c r="J32" s="1"/>
      <c r="K32" s="1"/>
      <c r="L32" s="1"/>
      <c r="M32" s="1"/>
      <c r="N32" s="1"/>
    </row>
    <row r="33" spans="1:14" x14ac:dyDescent="0.25">
      <c r="A33" s="95"/>
      <c r="B33" s="95"/>
      <c r="C33" s="95"/>
      <c r="D33" s="95"/>
      <c r="E33" s="95"/>
      <c r="F33" s="95"/>
      <c r="G33" s="95"/>
      <c r="H33" s="95"/>
      <c r="I33" s="95"/>
      <c r="J33" s="1"/>
      <c r="K33" s="1"/>
      <c r="L33" s="1"/>
      <c r="M33" s="1"/>
      <c r="N33" s="1"/>
    </row>
    <row r="34" spans="1:14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1"/>
      <c r="K34" s="1"/>
      <c r="L34" s="1"/>
      <c r="M34" s="1"/>
      <c r="N34" s="1"/>
    </row>
    <row r="35" spans="1:14" ht="28.5" customHeight="1" x14ac:dyDescent="0.25">
      <c r="A35" s="107" t="s">
        <v>93</v>
      </c>
      <c r="B35" s="108"/>
      <c r="C35" s="108"/>
      <c r="D35" s="108"/>
      <c r="E35" s="108"/>
      <c r="F35" s="108"/>
      <c r="G35" s="108"/>
      <c r="H35" s="47"/>
      <c r="I35" s="47"/>
      <c r="J35" s="1"/>
      <c r="K35" s="1"/>
      <c r="L35" s="1"/>
      <c r="M35" s="1"/>
      <c r="N35" s="1"/>
    </row>
    <row r="36" spans="1:14" x14ac:dyDescent="0.25">
      <c r="A36" s="119" t="s">
        <v>94</v>
      </c>
      <c r="B36" s="120"/>
      <c r="C36" s="120"/>
      <c r="D36" s="120"/>
      <c r="E36" s="120"/>
      <c r="F36" s="120"/>
      <c r="G36" s="120"/>
      <c r="H36" s="47"/>
      <c r="I36" s="47"/>
      <c r="J36" s="1"/>
      <c r="K36" s="1"/>
      <c r="L36" s="1"/>
      <c r="M36" s="1"/>
      <c r="N36" s="1"/>
    </row>
    <row r="37" spans="1:14" ht="45" x14ac:dyDescent="0.25">
      <c r="A37" s="43" t="s">
        <v>46</v>
      </c>
      <c r="B37" s="52" t="s">
        <v>136</v>
      </c>
      <c r="C37" s="5" t="s">
        <v>95</v>
      </c>
      <c r="D37" s="52" t="s">
        <v>96</v>
      </c>
      <c r="E37" s="5" t="s">
        <v>97</v>
      </c>
      <c r="F37" s="52" t="s">
        <v>98</v>
      </c>
      <c r="G37" s="5" t="s">
        <v>99</v>
      </c>
      <c r="H37" s="47"/>
      <c r="I37" s="47"/>
      <c r="J37" s="1"/>
      <c r="K37" s="1"/>
      <c r="L37" s="1"/>
      <c r="M37" s="1"/>
      <c r="N37" s="1"/>
    </row>
    <row r="38" spans="1:14" x14ac:dyDescent="0.25">
      <c r="A38" s="114" t="s">
        <v>100</v>
      </c>
      <c r="B38" s="115"/>
      <c r="C38" s="115"/>
      <c r="D38" s="115"/>
      <c r="E38" s="115"/>
      <c r="F38" s="115"/>
      <c r="G38" s="115"/>
      <c r="H38" s="33"/>
      <c r="I38" s="44"/>
      <c r="J38" s="1"/>
      <c r="K38" s="1"/>
      <c r="L38" s="1"/>
      <c r="M38" s="1"/>
      <c r="N38" s="1"/>
    </row>
    <row r="39" spans="1:14" x14ac:dyDescent="0.25">
      <c r="A39" s="3" t="s">
        <v>55</v>
      </c>
      <c r="B39" s="31">
        <v>1.04</v>
      </c>
      <c r="C39" s="10">
        <f t="shared" ref="C39:C44" si="3">B39*0.12</f>
        <v>0.12479999999999999</v>
      </c>
      <c r="D39" s="10">
        <v>0.28000000000000003</v>
      </c>
      <c r="E39" s="10">
        <f t="shared" ref="E39:E44" si="4">D39*0.12</f>
        <v>3.3600000000000005E-2</v>
      </c>
      <c r="F39" s="31">
        <v>0.76</v>
      </c>
      <c r="G39" s="10">
        <f t="shared" ref="G39:G44" si="5">F39*0.12</f>
        <v>9.1200000000000003E-2</v>
      </c>
      <c r="H39" s="33"/>
      <c r="I39" s="44"/>
      <c r="J39" s="1"/>
      <c r="K39" s="1"/>
      <c r="L39" s="1"/>
      <c r="M39" s="1"/>
      <c r="N39" s="1"/>
    </row>
    <row r="40" spans="1:14" x14ac:dyDescent="0.25">
      <c r="A40" s="3" t="s">
        <v>63</v>
      </c>
      <c r="B40" s="31">
        <v>1.04</v>
      </c>
      <c r="C40" s="10">
        <f t="shared" si="3"/>
        <v>0.12479999999999999</v>
      </c>
      <c r="D40" s="10">
        <v>0.28000000000000003</v>
      </c>
      <c r="E40" s="10">
        <f t="shared" si="4"/>
        <v>3.3600000000000005E-2</v>
      </c>
      <c r="F40" s="31">
        <v>0.76</v>
      </c>
      <c r="G40" s="10">
        <f t="shared" si="5"/>
        <v>9.1200000000000003E-2</v>
      </c>
      <c r="H40" s="47"/>
      <c r="I40" s="47"/>
      <c r="J40" s="1"/>
      <c r="K40" s="1"/>
      <c r="L40" s="1"/>
      <c r="M40" s="1"/>
      <c r="N40" s="1"/>
    </row>
    <row r="41" spans="1:14" x14ac:dyDescent="0.25">
      <c r="A41" s="3" t="s">
        <v>65</v>
      </c>
      <c r="B41" s="31">
        <v>1.04</v>
      </c>
      <c r="C41" s="10">
        <f t="shared" si="3"/>
        <v>0.12479999999999999</v>
      </c>
      <c r="D41" s="10">
        <v>0.28000000000000003</v>
      </c>
      <c r="E41" s="10">
        <f t="shared" si="4"/>
        <v>3.3600000000000005E-2</v>
      </c>
      <c r="F41" s="31">
        <v>0.76</v>
      </c>
      <c r="G41" s="10">
        <f t="shared" si="5"/>
        <v>9.1200000000000003E-2</v>
      </c>
      <c r="H41" s="47"/>
      <c r="I41" s="47"/>
      <c r="J41" s="1"/>
      <c r="K41" s="1"/>
      <c r="L41" s="1"/>
      <c r="M41" s="1"/>
      <c r="N41" s="1"/>
    </row>
    <row r="42" spans="1:14" x14ac:dyDescent="0.25">
      <c r="A42" s="3" t="s">
        <v>66</v>
      </c>
      <c r="B42" s="31">
        <v>1.04</v>
      </c>
      <c r="C42" s="10">
        <f t="shared" si="3"/>
        <v>0.12479999999999999</v>
      </c>
      <c r="D42" s="10">
        <v>0.28000000000000003</v>
      </c>
      <c r="E42" s="10">
        <f t="shared" si="4"/>
        <v>3.3600000000000005E-2</v>
      </c>
      <c r="F42" s="31">
        <v>0.76</v>
      </c>
      <c r="G42" s="10">
        <f t="shared" si="5"/>
        <v>9.1200000000000003E-2</v>
      </c>
      <c r="H42" s="47"/>
      <c r="I42" s="47"/>
      <c r="J42" s="1"/>
      <c r="K42" s="1"/>
      <c r="L42" s="1"/>
      <c r="M42" s="1"/>
      <c r="N42" s="1"/>
    </row>
    <row r="43" spans="1:14" x14ac:dyDescent="0.25">
      <c r="A43" s="3" t="s">
        <v>67</v>
      </c>
      <c r="B43" s="31">
        <v>1.04</v>
      </c>
      <c r="C43" s="10">
        <f t="shared" si="3"/>
        <v>0.12479999999999999</v>
      </c>
      <c r="D43" s="10">
        <v>0.28000000000000003</v>
      </c>
      <c r="E43" s="10">
        <f t="shared" si="4"/>
        <v>3.3600000000000005E-2</v>
      </c>
      <c r="F43" s="31">
        <v>0.76</v>
      </c>
      <c r="G43" s="10">
        <f t="shared" si="5"/>
        <v>9.1200000000000003E-2</v>
      </c>
      <c r="H43" s="47"/>
      <c r="I43" s="47"/>
      <c r="J43" s="1"/>
      <c r="K43" s="1"/>
      <c r="L43" s="1"/>
      <c r="M43" s="1"/>
      <c r="N43" s="1"/>
    </row>
    <row r="44" spans="1:14" x14ac:dyDescent="0.25">
      <c r="A44" s="3" t="s">
        <v>69</v>
      </c>
      <c r="B44" s="31">
        <v>1.04</v>
      </c>
      <c r="C44" s="10">
        <f t="shared" si="3"/>
        <v>0.12479999999999999</v>
      </c>
      <c r="D44" s="10">
        <v>0.28000000000000003</v>
      </c>
      <c r="E44" s="10">
        <f t="shared" si="4"/>
        <v>3.3600000000000005E-2</v>
      </c>
      <c r="F44" s="31">
        <v>0.76</v>
      </c>
      <c r="G44" s="10">
        <f t="shared" si="5"/>
        <v>9.1200000000000003E-2</v>
      </c>
      <c r="H44" s="47"/>
      <c r="I44" s="47"/>
      <c r="J44" s="1"/>
      <c r="K44" s="1"/>
      <c r="L44" s="1"/>
      <c r="M44" s="1"/>
      <c r="N44" s="1"/>
    </row>
    <row r="45" spans="1:14" x14ac:dyDescent="0.25">
      <c r="A45" s="114" t="s">
        <v>101</v>
      </c>
      <c r="B45" s="115"/>
      <c r="C45" s="115"/>
      <c r="D45" s="115"/>
      <c r="E45" s="115"/>
      <c r="F45" s="115"/>
      <c r="G45" s="115"/>
      <c r="H45" s="47"/>
      <c r="I45" s="47"/>
      <c r="J45" s="1"/>
      <c r="K45" s="1"/>
      <c r="L45" s="1"/>
      <c r="M45" s="1"/>
      <c r="N45" s="1"/>
    </row>
    <row r="46" spans="1:14" x14ac:dyDescent="0.25">
      <c r="A46" s="62" t="s">
        <v>75</v>
      </c>
      <c r="B46" s="66">
        <v>1.28</v>
      </c>
      <c r="C46" s="67">
        <f>B46*0.12</f>
        <v>0.15359999999999999</v>
      </c>
      <c r="D46" s="31">
        <v>1</v>
      </c>
      <c r="E46" s="53">
        <f>D46*0.12</f>
        <v>0.12</v>
      </c>
      <c r="F46" s="31">
        <v>0.28000000000000003</v>
      </c>
      <c r="G46" s="53">
        <f>F46*0.12</f>
        <v>3.3600000000000005E-2</v>
      </c>
      <c r="H46" s="47"/>
      <c r="I46" s="47"/>
      <c r="J46" s="1"/>
      <c r="K46" s="1"/>
      <c r="L46" s="1"/>
      <c r="M46" s="1"/>
      <c r="N46" s="1"/>
    </row>
    <row r="47" spans="1:14" x14ac:dyDescent="0.25">
      <c r="A47" s="3" t="s">
        <v>77</v>
      </c>
      <c r="B47" s="31">
        <v>1.28</v>
      </c>
      <c r="C47" s="53">
        <f>B47*0.12</f>
        <v>0.15359999999999999</v>
      </c>
      <c r="D47" s="31">
        <v>1</v>
      </c>
      <c r="E47" s="53">
        <f>D47*0.12</f>
        <v>0.12</v>
      </c>
      <c r="F47" s="31">
        <v>0.28000000000000003</v>
      </c>
      <c r="G47" s="53">
        <f>F47*0.12</f>
        <v>3.3600000000000005E-2</v>
      </c>
      <c r="H47" s="47"/>
      <c r="I47" s="47"/>
      <c r="J47" s="1"/>
      <c r="K47" s="1"/>
      <c r="L47" s="1"/>
      <c r="M47" s="1"/>
      <c r="N47" s="1"/>
    </row>
    <row r="48" spans="1:14" x14ac:dyDescent="0.25">
      <c r="A48" s="2" t="s">
        <v>79</v>
      </c>
      <c r="B48" s="31">
        <v>0.252</v>
      </c>
      <c r="C48" s="53">
        <f>B48*0.12</f>
        <v>3.024E-2</v>
      </c>
      <c r="D48" s="31">
        <v>5.1999999999999998E-2</v>
      </c>
      <c r="E48" s="53">
        <f>D48*0.12</f>
        <v>6.2399999999999999E-3</v>
      </c>
      <c r="F48" s="31">
        <v>0.2</v>
      </c>
      <c r="G48" s="53">
        <f>F48*0.12</f>
        <v>2.4E-2</v>
      </c>
      <c r="H48" s="47"/>
      <c r="I48" s="47"/>
      <c r="J48" s="1"/>
      <c r="K48" s="1"/>
      <c r="L48" s="1"/>
      <c r="M48" s="1"/>
      <c r="N48" s="1"/>
    </row>
    <row r="49" spans="1:14" x14ac:dyDescent="0.25">
      <c r="A49" s="3" t="s">
        <v>78</v>
      </c>
      <c r="B49" s="31">
        <v>0.252</v>
      </c>
      <c r="C49" s="53">
        <f>B49*0.12</f>
        <v>3.024E-2</v>
      </c>
      <c r="D49" s="31">
        <v>5.1999999999999998E-2</v>
      </c>
      <c r="E49" s="53">
        <f>D49*0.12</f>
        <v>6.2399999999999999E-3</v>
      </c>
      <c r="F49" s="31">
        <v>0.2</v>
      </c>
      <c r="G49" s="53">
        <f>F49*0.12</f>
        <v>2.4E-2</v>
      </c>
      <c r="H49" s="47"/>
      <c r="I49" s="47"/>
      <c r="J49" s="1"/>
      <c r="K49" s="1"/>
      <c r="L49" s="1"/>
      <c r="M49" s="1"/>
      <c r="N49" s="1"/>
    </row>
    <row r="50" spans="1:14" x14ac:dyDescent="0.25">
      <c r="A50" s="114" t="s">
        <v>102</v>
      </c>
      <c r="B50" s="115"/>
      <c r="C50" s="115"/>
      <c r="D50" s="115"/>
      <c r="E50" s="115"/>
      <c r="F50" s="115"/>
      <c r="G50" s="115"/>
      <c r="H50" s="47"/>
      <c r="I50" s="47"/>
      <c r="J50" s="1"/>
      <c r="K50" s="1"/>
      <c r="L50" s="1"/>
      <c r="M50" s="1"/>
      <c r="N50" s="1"/>
    </row>
    <row r="51" spans="1:14" x14ac:dyDescent="0.25">
      <c r="A51" s="3" t="s">
        <v>75</v>
      </c>
      <c r="B51" s="31">
        <v>1.605</v>
      </c>
      <c r="C51" s="53">
        <f>B51*0.12</f>
        <v>0.19259999999999999</v>
      </c>
      <c r="D51" s="31">
        <v>0.47499999999999998</v>
      </c>
      <c r="E51" s="53">
        <f>D51*0.12</f>
        <v>5.6999999999999995E-2</v>
      </c>
      <c r="F51" s="31">
        <v>1.1299999999999999</v>
      </c>
      <c r="G51" s="53">
        <f>F51*0.12</f>
        <v>0.13559999999999997</v>
      </c>
      <c r="H51" s="47"/>
      <c r="I51" s="47"/>
      <c r="J51" s="1"/>
      <c r="K51" s="1"/>
      <c r="L51" s="1"/>
      <c r="M51" s="1"/>
      <c r="N51" s="1"/>
    </row>
    <row r="52" spans="1:14" x14ac:dyDescent="0.25">
      <c r="A52" s="3" t="s">
        <v>77</v>
      </c>
      <c r="B52" s="31">
        <v>1.605</v>
      </c>
      <c r="C52" s="53">
        <f>B52*0.12</f>
        <v>0.19259999999999999</v>
      </c>
      <c r="D52" s="31">
        <v>0.47499999999999998</v>
      </c>
      <c r="E52" s="53">
        <f>D52*0.12</f>
        <v>5.6999999999999995E-2</v>
      </c>
      <c r="F52" s="31">
        <v>1.1299999999999999</v>
      </c>
      <c r="G52" s="53">
        <f>F52*0.12</f>
        <v>0.13559999999999997</v>
      </c>
      <c r="H52" s="47"/>
      <c r="I52" s="47"/>
      <c r="J52" s="1"/>
      <c r="K52" s="1"/>
      <c r="L52" s="1"/>
      <c r="M52" s="1"/>
      <c r="N52" s="1"/>
    </row>
    <row r="53" spans="1:14" x14ac:dyDescent="0.25">
      <c r="A53" s="2" t="s">
        <v>79</v>
      </c>
      <c r="B53" s="31">
        <v>0.55600000000000005</v>
      </c>
      <c r="C53" s="53">
        <f>B53*0.12</f>
        <v>6.6720000000000002E-2</v>
      </c>
      <c r="D53" s="31">
        <v>0.216</v>
      </c>
      <c r="E53" s="53">
        <f>D53*0.12</f>
        <v>2.5919999999999999E-2</v>
      </c>
      <c r="F53" s="31">
        <v>0.34</v>
      </c>
      <c r="G53" s="53">
        <f>F53*0.12</f>
        <v>4.0800000000000003E-2</v>
      </c>
      <c r="H53" s="47"/>
      <c r="I53" s="47"/>
      <c r="J53" s="1"/>
      <c r="K53" s="1"/>
      <c r="L53" s="1"/>
      <c r="M53" s="1"/>
      <c r="N53" s="1"/>
    </row>
    <row r="54" spans="1:14" x14ac:dyDescent="0.25">
      <c r="A54" s="3" t="s">
        <v>78</v>
      </c>
      <c r="B54" s="31">
        <v>0.55600000000000005</v>
      </c>
      <c r="C54" s="53">
        <f>B54*0.12</f>
        <v>6.6720000000000002E-2</v>
      </c>
      <c r="D54" s="31">
        <v>0.216</v>
      </c>
      <c r="E54" s="53">
        <f>D54*0.12</f>
        <v>2.5919999999999999E-2</v>
      </c>
      <c r="F54" s="31">
        <v>0.34</v>
      </c>
      <c r="G54" s="53">
        <f>F54*0.12</f>
        <v>4.0800000000000003E-2</v>
      </c>
      <c r="H54" s="47"/>
      <c r="I54" s="47"/>
      <c r="J54" s="1"/>
      <c r="K54" s="1"/>
      <c r="L54" s="1"/>
      <c r="M54" s="1"/>
      <c r="N54" s="1"/>
    </row>
    <row r="55" spans="1:14" x14ac:dyDescent="0.25">
      <c r="A55" s="2" t="s">
        <v>80</v>
      </c>
      <c r="B55" s="31">
        <v>2.4929999999999999</v>
      </c>
      <c r="C55" s="53">
        <f>B55*0.12</f>
        <v>0.29915999999999998</v>
      </c>
      <c r="D55" s="31">
        <v>1.78</v>
      </c>
      <c r="E55" s="53">
        <f>D55*0.12</f>
        <v>0.21359999999999998</v>
      </c>
      <c r="F55" s="31">
        <v>0.71299999999999997</v>
      </c>
      <c r="G55" s="53">
        <f>F55*0.12</f>
        <v>8.5559999999999997E-2</v>
      </c>
      <c r="H55" s="47"/>
      <c r="I55" s="47"/>
      <c r="J55" s="1"/>
      <c r="K55" s="1"/>
      <c r="L55" s="1"/>
      <c r="M55" s="1"/>
      <c r="N55" s="1"/>
    </row>
    <row r="56" spans="1:14" ht="25.5" customHeight="1" x14ac:dyDescent="0.25">
      <c r="A56" s="95" t="s">
        <v>103</v>
      </c>
      <c r="B56" s="95"/>
      <c r="C56" s="95"/>
      <c r="D56" s="95"/>
      <c r="E56" s="95"/>
      <c r="F56" s="95"/>
      <c r="G56" s="95"/>
      <c r="H56" s="47"/>
      <c r="I56" s="47"/>
      <c r="J56" s="1"/>
      <c r="K56" s="1"/>
      <c r="L56" s="1"/>
      <c r="M56" s="1"/>
      <c r="N56" s="1"/>
    </row>
    <row r="57" spans="1:14" x14ac:dyDescent="0.25">
      <c r="A57" s="33"/>
      <c r="B57" s="33"/>
      <c r="C57" s="33"/>
      <c r="D57" s="33"/>
      <c r="E57" s="33"/>
      <c r="F57" s="33"/>
      <c r="G57" s="33"/>
      <c r="H57" s="47"/>
      <c r="I57" s="47"/>
      <c r="J57" s="1"/>
      <c r="K57" s="1"/>
      <c r="L57" s="1"/>
      <c r="M57" s="1"/>
      <c r="N57" s="1"/>
    </row>
    <row r="58" spans="1:14" ht="24" customHeight="1" x14ac:dyDescent="0.25">
      <c r="A58" s="107" t="s">
        <v>104</v>
      </c>
      <c r="B58" s="108"/>
      <c r="C58" s="108"/>
      <c r="D58" s="108"/>
      <c r="E58" s="108"/>
      <c r="F58" s="108"/>
      <c r="G58" s="108"/>
      <c r="H58" s="54"/>
      <c r="I58" s="54"/>
      <c r="J58" s="1"/>
      <c r="K58" s="1"/>
      <c r="L58" s="1"/>
      <c r="M58" s="1"/>
      <c r="N58" s="1"/>
    </row>
    <row r="59" spans="1:14" x14ac:dyDescent="0.25">
      <c r="A59" s="109" t="s">
        <v>105</v>
      </c>
      <c r="B59" s="96" t="s">
        <v>106</v>
      </c>
      <c r="C59" s="98"/>
      <c r="D59" s="96" t="s">
        <v>107</v>
      </c>
      <c r="E59" s="97"/>
      <c r="F59" s="97"/>
      <c r="G59" s="98"/>
      <c r="H59" s="49"/>
      <c r="I59" s="49"/>
      <c r="J59" s="1"/>
      <c r="K59" s="1"/>
      <c r="L59" s="1"/>
      <c r="M59" s="1"/>
      <c r="N59" s="1"/>
    </row>
    <row r="60" spans="1:14" ht="21.75" customHeight="1" x14ac:dyDescent="0.25">
      <c r="A60" s="110"/>
      <c r="B60" s="112" t="s">
        <v>108</v>
      </c>
      <c r="C60" s="112" t="s">
        <v>109</v>
      </c>
      <c r="D60" s="96" t="s">
        <v>108</v>
      </c>
      <c r="E60" s="98"/>
      <c r="F60" s="96" t="s">
        <v>109</v>
      </c>
      <c r="G60" s="98"/>
      <c r="H60" s="49"/>
      <c r="I60" s="49"/>
      <c r="J60" s="1"/>
      <c r="K60" s="1"/>
      <c r="L60" s="1"/>
      <c r="M60" s="1"/>
      <c r="N60" s="1"/>
    </row>
    <row r="61" spans="1:14" ht="33.75" x14ac:dyDescent="0.25">
      <c r="A61" s="111"/>
      <c r="B61" s="113"/>
      <c r="C61" s="113"/>
      <c r="D61" s="5" t="s">
        <v>110</v>
      </c>
      <c r="E61" s="5" t="s">
        <v>52</v>
      </c>
      <c r="F61" s="5" t="s">
        <v>110</v>
      </c>
      <c r="G61" s="5" t="s">
        <v>52</v>
      </c>
      <c r="H61" s="33"/>
      <c r="I61" s="44"/>
      <c r="J61" s="1"/>
      <c r="K61" s="1"/>
      <c r="L61" s="1"/>
      <c r="M61" s="1"/>
      <c r="N61" s="1"/>
    </row>
    <row r="62" spans="1:14" x14ac:dyDescent="0.25">
      <c r="A62" s="4">
        <v>15</v>
      </c>
      <c r="B62" s="44">
        <v>91</v>
      </c>
      <c r="C62" s="44">
        <v>100</v>
      </c>
      <c r="D62" s="10" t="s">
        <v>111</v>
      </c>
      <c r="E62" s="44" t="s">
        <v>72</v>
      </c>
      <c r="F62" s="31" t="s">
        <v>112</v>
      </c>
      <c r="G62" s="44" t="s">
        <v>17</v>
      </c>
      <c r="H62" s="33"/>
      <c r="I62" s="44"/>
      <c r="J62" s="1"/>
      <c r="K62" s="1"/>
      <c r="L62" s="1"/>
      <c r="M62" s="1"/>
      <c r="N62" s="1"/>
    </row>
    <row r="63" spans="1:14" x14ac:dyDescent="0.25">
      <c r="A63" s="38">
        <v>10</v>
      </c>
      <c r="B63" s="44">
        <v>86</v>
      </c>
      <c r="C63" s="44">
        <v>95</v>
      </c>
      <c r="D63" s="38" t="s">
        <v>113</v>
      </c>
      <c r="E63" s="38" t="s">
        <v>72</v>
      </c>
      <c r="F63" s="44" t="s">
        <v>114</v>
      </c>
      <c r="G63" s="44" t="s">
        <v>17</v>
      </c>
      <c r="H63" s="1"/>
      <c r="I63" s="1"/>
      <c r="J63" s="1"/>
      <c r="K63" s="1"/>
      <c r="L63" s="1"/>
      <c r="M63" s="1"/>
      <c r="N63" s="1"/>
    </row>
    <row r="64" spans="1:14" x14ac:dyDescent="0.25">
      <c r="A64" s="44">
        <v>6</v>
      </c>
      <c r="B64" s="44">
        <v>77</v>
      </c>
      <c r="C64" s="44">
        <v>72</v>
      </c>
      <c r="D64" s="44" t="s">
        <v>115</v>
      </c>
      <c r="E64" s="44" t="s">
        <v>72</v>
      </c>
      <c r="F64" s="44" t="s">
        <v>116</v>
      </c>
      <c r="G64" s="44" t="s">
        <v>17</v>
      </c>
      <c r="H64" s="1"/>
      <c r="I64" s="1"/>
      <c r="J64" s="1"/>
      <c r="K64" s="1"/>
      <c r="L64" s="1"/>
      <c r="M64" s="1"/>
      <c r="N64" s="1"/>
    </row>
    <row r="65" spans="1:14" x14ac:dyDescent="0.25">
      <c r="A65" s="38" t="s">
        <v>117</v>
      </c>
      <c r="B65" s="44">
        <v>56</v>
      </c>
      <c r="C65" s="44">
        <v>22</v>
      </c>
      <c r="D65" s="38" t="s">
        <v>118</v>
      </c>
      <c r="E65" s="38" t="s">
        <v>72</v>
      </c>
      <c r="F65" s="44" t="s">
        <v>119</v>
      </c>
      <c r="G65" s="44" t="s">
        <v>17</v>
      </c>
      <c r="H65" s="1"/>
      <c r="I65" s="1"/>
      <c r="J65" s="1"/>
      <c r="K65" s="1"/>
      <c r="L65" s="1"/>
      <c r="M65" s="1"/>
      <c r="N65" s="1"/>
    </row>
    <row r="66" spans="1:14" x14ac:dyDescent="0.25">
      <c r="A66" s="44" t="s">
        <v>120</v>
      </c>
      <c r="B66" s="44">
        <v>39</v>
      </c>
      <c r="C66" s="44">
        <v>21</v>
      </c>
      <c r="D66" s="44" t="s">
        <v>121</v>
      </c>
      <c r="E66" s="44" t="s">
        <v>72</v>
      </c>
      <c r="F66" s="44" t="s">
        <v>119</v>
      </c>
      <c r="G66" s="44" t="s">
        <v>17</v>
      </c>
      <c r="H66" s="1"/>
      <c r="I66" s="1"/>
      <c r="J66" s="1"/>
      <c r="K66" s="1"/>
      <c r="L66" s="1"/>
      <c r="M66" s="1"/>
      <c r="N66" s="1"/>
    </row>
    <row r="67" spans="1:14" x14ac:dyDescent="0.25">
      <c r="A67" s="44" t="s">
        <v>122</v>
      </c>
      <c r="B67" s="44">
        <v>36</v>
      </c>
      <c r="C67" s="44">
        <v>21</v>
      </c>
      <c r="D67" s="44" t="s">
        <v>123</v>
      </c>
      <c r="E67" s="44" t="s">
        <v>72</v>
      </c>
      <c r="F67" s="44" t="s">
        <v>119</v>
      </c>
      <c r="G67" s="44" t="s">
        <v>17</v>
      </c>
      <c r="H67" s="1"/>
      <c r="I67" s="1"/>
      <c r="J67" s="1"/>
      <c r="K67" s="1"/>
      <c r="L67" s="1"/>
      <c r="M67" s="1"/>
      <c r="N67" s="1"/>
    </row>
    <row r="68" spans="1:14" x14ac:dyDescent="0.25">
      <c r="A68" s="44" t="s">
        <v>124</v>
      </c>
      <c r="B68" s="44">
        <v>30</v>
      </c>
      <c r="C68" s="44" t="s">
        <v>1</v>
      </c>
      <c r="D68" s="44" t="s">
        <v>125</v>
      </c>
      <c r="E68" s="44" t="s">
        <v>72</v>
      </c>
      <c r="F68" s="44" t="s">
        <v>1</v>
      </c>
      <c r="G68" s="44" t="s">
        <v>126</v>
      </c>
      <c r="H68" s="1"/>
      <c r="I68" s="1"/>
      <c r="J68" s="1"/>
      <c r="K68" s="1"/>
      <c r="L68" s="1"/>
      <c r="M68" s="1"/>
      <c r="N68" s="1"/>
    </row>
    <row r="69" spans="1:14" x14ac:dyDescent="0.25">
      <c r="A69" s="38" t="s">
        <v>127</v>
      </c>
      <c r="B69" s="44">
        <v>100</v>
      </c>
      <c r="C69" s="44">
        <v>100</v>
      </c>
      <c r="D69" s="38" t="s">
        <v>128</v>
      </c>
      <c r="E69" s="38" t="s">
        <v>72</v>
      </c>
      <c r="F69" s="44" t="s">
        <v>112</v>
      </c>
      <c r="G69" s="44" t="s">
        <v>17</v>
      </c>
      <c r="H69" s="1"/>
      <c r="I69" s="1"/>
      <c r="J69" s="1"/>
      <c r="K69" s="1"/>
      <c r="L69" s="1"/>
      <c r="M69" s="1"/>
      <c r="N69" s="1"/>
    </row>
    <row r="70" spans="1:14" x14ac:dyDescent="0.25">
      <c r="A70" s="95" t="s">
        <v>129</v>
      </c>
      <c r="B70" s="95"/>
      <c r="C70" s="95"/>
      <c r="D70" s="95"/>
      <c r="E70" s="95"/>
      <c r="F70" s="95"/>
      <c r="G70" s="95"/>
      <c r="H70" s="1"/>
      <c r="I70" s="1"/>
      <c r="J70" s="1"/>
      <c r="K70" s="1"/>
      <c r="L70" s="1"/>
      <c r="M70" s="1"/>
      <c r="N70" s="1"/>
    </row>
    <row r="71" spans="1:14" x14ac:dyDescent="0.25">
      <c r="A71" s="95"/>
      <c r="B71" s="95"/>
      <c r="C71" s="95"/>
      <c r="D71" s="95"/>
      <c r="E71" s="95"/>
      <c r="F71" s="95"/>
      <c r="G71" s="95"/>
      <c r="H71" s="1"/>
      <c r="I71" s="1"/>
      <c r="J71" s="1"/>
      <c r="K71" s="1"/>
      <c r="L71" s="1"/>
      <c r="M71" s="1"/>
      <c r="N71" s="1"/>
    </row>
    <row r="72" spans="1:14" x14ac:dyDescent="0.25">
      <c r="A72" s="95"/>
      <c r="B72" s="95"/>
      <c r="C72" s="95"/>
      <c r="D72" s="95"/>
      <c r="E72" s="95"/>
      <c r="F72" s="95"/>
      <c r="G72" s="95"/>
      <c r="H72" s="1"/>
      <c r="I72" s="1"/>
      <c r="J72" s="1"/>
      <c r="K72" s="1"/>
      <c r="L72" s="1"/>
      <c r="M72" s="1"/>
      <c r="N72" s="1"/>
    </row>
    <row r="73" spans="1:14" x14ac:dyDescent="0.25">
      <c r="A73" s="95"/>
      <c r="B73" s="95"/>
      <c r="C73" s="95"/>
      <c r="D73" s="95"/>
      <c r="E73" s="95"/>
      <c r="F73" s="95"/>
      <c r="G73" s="95"/>
      <c r="H73" s="1"/>
      <c r="I73" s="1"/>
      <c r="J73" s="1"/>
      <c r="K73" s="1"/>
      <c r="L73" s="1"/>
      <c r="M73" s="1"/>
      <c r="N73" s="1"/>
    </row>
    <row r="74" spans="1:14" x14ac:dyDescent="0.25">
      <c r="A74" s="95"/>
      <c r="B74" s="95"/>
      <c r="C74" s="95"/>
      <c r="D74" s="95"/>
      <c r="E74" s="95"/>
      <c r="F74" s="95"/>
      <c r="G74" s="95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21.75" customHeight="1" x14ac:dyDescent="0.25">
      <c r="A76" s="96" t="s">
        <v>130</v>
      </c>
      <c r="B76" s="97"/>
      <c r="C76" s="97"/>
      <c r="D76" s="98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99" t="s">
        <v>131</v>
      </c>
      <c r="B77" s="100"/>
      <c r="C77" s="100"/>
      <c r="D77" s="100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45" x14ac:dyDescent="0.25">
      <c r="A78" s="52" t="s">
        <v>132</v>
      </c>
      <c r="B78" s="52" t="s">
        <v>106</v>
      </c>
      <c r="C78" s="52" t="s">
        <v>107</v>
      </c>
      <c r="D78" s="52" t="s">
        <v>133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4">
        <v>15</v>
      </c>
      <c r="B79" s="44">
        <v>68</v>
      </c>
      <c r="C79" s="10">
        <v>1.33</v>
      </c>
      <c r="D79" s="10">
        <f t="shared" ref="D79:D86" si="6">C79*0.12</f>
        <v>0.15959999999999999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44">
        <v>10</v>
      </c>
      <c r="B80" s="44">
        <v>50</v>
      </c>
      <c r="C80" s="10">
        <v>1</v>
      </c>
      <c r="D80" s="10">
        <f t="shared" si="6"/>
        <v>0.12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44">
        <v>6</v>
      </c>
      <c r="B81" s="44">
        <v>30</v>
      </c>
      <c r="C81" s="10">
        <v>0.57999999999999996</v>
      </c>
      <c r="D81" s="10">
        <f t="shared" si="6"/>
        <v>6.9599999999999995E-2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44" t="s">
        <v>117</v>
      </c>
      <c r="B82" s="44">
        <v>12</v>
      </c>
      <c r="C82" s="10">
        <v>0.25</v>
      </c>
      <c r="D82" s="10">
        <f t="shared" si="6"/>
        <v>0.03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44" t="s">
        <v>120</v>
      </c>
      <c r="B83" s="44">
        <v>9</v>
      </c>
      <c r="C83" s="10">
        <v>0.17</v>
      </c>
      <c r="D83" s="10">
        <f t="shared" si="6"/>
        <v>2.0400000000000001E-2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44">
        <v>1</v>
      </c>
      <c r="B84" s="44">
        <v>8</v>
      </c>
      <c r="C84" s="10">
        <v>0.17</v>
      </c>
      <c r="D84" s="10">
        <f t="shared" si="6"/>
        <v>2.0400000000000001E-2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44">
        <v>0.625</v>
      </c>
      <c r="B85" s="44">
        <v>2</v>
      </c>
      <c r="C85" s="10">
        <v>0.04</v>
      </c>
      <c r="D85" s="55">
        <f t="shared" si="6"/>
        <v>4.7999999999999996E-3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44" t="s">
        <v>127</v>
      </c>
      <c r="B86" s="44">
        <v>100</v>
      </c>
      <c r="C86" s="10">
        <v>2</v>
      </c>
      <c r="D86" s="10">
        <f t="shared" si="6"/>
        <v>0.24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95" t="s">
        <v>134</v>
      </c>
      <c r="B87" s="95"/>
      <c r="C87" s="95"/>
      <c r="D87" s="95"/>
      <c r="E87" s="56"/>
      <c r="F87" s="56"/>
      <c r="G87" s="56"/>
      <c r="H87" s="1"/>
      <c r="I87" s="1"/>
      <c r="J87" s="1"/>
      <c r="K87" s="1"/>
      <c r="L87" s="1"/>
      <c r="M87" s="1"/>
      <c r="N87" s="1"/>
    </row>
    <row r="90" spans="1:14" x14ac:dyDescent="0.25">
      <c r="A90" s="92" t="s">
        <v>11</v>
      </c>
      <c r="B90" s="25"/>
      <c r="C90" s="26"/>
    </row>
    <row r="91" spans="1:14" x14ac:dyDescent="0.25">
      <c r="A91" s="93"/>
      <c r="B91" s="27"/>
      <c r="C91" s="28"/>
    </row>
    <row r="92" spans="1:14" x14ac:dyDescent="0.25">
      <c r="A92" s="93"/>
      <c r="B92" s="27"/>
      <c r="C92" s="28"/>
    </row>
    <row r="93" spans="1:14" x14ac:dyDescent="0.25">
      <c r="A93" s="93"/>
      <c r="B93" s="101" t="s">
        <v>135</v>
      </c>
      <c r="C93" s="102"/>
    </row>
    <row r="94" spans="1:14" x14ac:dyDescent="0.25">
      <c r="A94" s="93"/>
      <c r="B94" s="103"/>
      <c r="C94" s="104"/>
    </row>
    <row r="95" spans="1:14" x14ac:dyDescent="0.25">
      <c r="A95" s="93"/>
      <c r="B95" s="103"/>
      <c r="C95" s="104"/>
    </row>
    <row r="96" spans="1:14" x14ac:dyDescent="0.25">
      <c r="A96" s="94"/>
      <c r="B96" s="105"/>
      <c r="C96" s="106"/>
    </row>
  </sheetData>
  <sheetProtection algorithmName="SHA-512" hashValue="FIQLVXwCl3bkXZSQXKgVbS2AN6+9XvkxKmDFE2C7xYUd+gkNdImnBbvR5bXw+P/b1dV33YAExGHyynFdfiegAw==" saltValue="ybx05Y1b9TnQ8ct/Bbz+Ag==" spinCount="100000" sheet="1" objects="1" scenarios="1"/>
  <mergeCells count="37">
    <mergeCell ref="A2:N2"/>
    <mergeCell ref="A3:A4"/>
    <mergeCell ref="B3:C3"/>
    <mergeCell ref="D3:E3"/>
    <mergeCell ref="F3:H3"/>
    <mergeCell ref="I3:K3"/>
    <mergeCell ref="L3:N3"/>
    <mergeCell ref="A50:G50"/>
    <mergeCell ref="A5:N5"/>
    <mergeCell ref="A16:N16"/>
    <mergeCell ref="A22:N23"/>
    <mergeCell ref="A25:I25"/>
    <mergeCell ref="A26:A27"/>
    <mergeCell ref="B26:B27"/>
    <mergeCell ref="C26:E26"/>
    <mergeCell ref="F26:G26"/>
    <mergeCell ref="H26:I26"/>
    <mergeCell ref="A30:I33"/>
    <mergeCell ref="A35:G35"/>
    <mergeCell ref="A36:G36"/>
    <mergeCell ref="A38:G38"/>
    <mergeCell ref="A45:G45"/>
    <mergeCell ref="A56:G56"/>
    <mergeCell ref="A58:G58"/>
    <mergeCell ref="A59:A61"/>
    <mergeCell ref="B59:C59"/>
    <mergeCell ref="D59:G59"/>
    <mergeCell ref="B60:B61"/>
    <mergeCell ref="C60:C61"/>
    <mergeCell ref="D60:E60"/>
    <mergeCell ref="F60:G60"/>
    <mergeCell ref="A90:A96"/>
    <mergeCell ref="A70:G74"/>
    <mergeCell ref="A76:D76"/>
    <mergeCell ref="A77:D77"/>
    <mergeCell ref="A87:D87"/>
    <mergeCell ref="B93:C9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11" sqref="M11"/>
    </sheetView>
  </sheetViews>
  <sheetFormatPr defaultRowHeight="15" x14ac:dyDescent="0.25"/>
  <cols>
    <col min="1" max="1" width="20" customWidth="1"/>
    <col min="2" max="2" width="18.28515625" customWidth="1"/>
    <col min="3" max="3" width="13.28515625" customWidth="1"/>
  </cols>
  <sheetData>
    <row r="1" spans="1:10" x14ac:dyDescent="0.25">
      <c r="A1" s="2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07" t="s">
        <v>21</v>
      </c>
      <c r="B2" s="108"/>
      <c r="C2" s="108"/>
      <c r="D2" s="108"/>
      <c r="E2" s="108"/>
      <c r="F2" s="108"/>
      <c r="G2" s="108"/>
      <c r="H2" s="108"/>
      <c r="I2" s="34"/>
      <c r="J2" s="34"/>
    </row>
    <row r="3" spans="1:10" x14ac:dyDescent="0.25">
      <c r="A3" s="109" t="s">
        <v>22</v>
      </c>
      <c r="B3" s="109" t="s">
        <v>14</v>
      </c>
      <c r="C3" s="96" t="s">
        <v>20</v>
      </c>
      <c r="D3" s="97"/>
      <c r="E3" s="97"/>
      <c r="F3" s="97"/>
      <c r="G3" s="97"/>
      <c r="H3" s="97"/>
      <c r="I3" s="35"/>
      <c r="J3" s="36"/>
    </row>
    <row r="4" spans="1:10" ht="33.75" x14ac:dyDescent="0.25">
      <c r="A4" s="111"/>
      <c r="B4" s="111"/>
      <c r="C4" s="5" t="s">
        <v>167</v>
      </c>
      <c r="D4" s="5" t="s">
        <v>0</v>
      </c>
      <c r="E4" s="5" t="s">
        <v>168</v>
      </c>
      <c r="F4" s="5" t="s">
        <v>0</v>
      </c>
      <c r="G4" s="5" t="s">
        <v>169</v>
      </c>
      <c r="H4" s="5" t="s">
        <v>0</v>
      </c>
      <c r="I4" s="37"/>
      <c r="J4" s="37"/>
    </row>
    <row r="5" spans="1:10" x14ac:dyDescent="0.25">
      <c r="A5" s="6" t="s">
        <v>15</v>
      </c>
      <c r="B5" s="123"/>
      <c r="C5" s="123"/>
      <c r="D5" s="123"/>
      <c r="E5" s="123"/>
      <c r="F5" s="123"/>
      <c r="G5" s="123"/>
      <c r="H5" s="123"/>
      <c r="I5" s="1"/>
      <c r="J5" s="1"/>
    </row>
    <row r="6" spans="1:10" x14ac:dyDescent="0.25">
      <c r="A6" s="6" t="s">
        <v>23</v>
      </c>
      <c r="B6" s="9" t="s">
        <v>16</v>
      </c>
      <c r="C6" s="9">
        <v>0.18</v>
      </c>
      <c r="D6" s="9" t="s">
        <v>17</v>
      </c>
      <c r="E6" s="9">
        <v>5.8999999999999997E-2</v>
      </c>
      <c r="F6" s="9" t="s">
        <v>17</v>
      </c>
      <c r="G6" s="9">
        <v>0.01</v>
      </c>
      <c r="H6" s="9" t="s">
        <v>17</v>
      </c>
      <c r="I6" s="1"/>
      <c r="J6" s="1"/>
    </row>
    <row r="7" spans="1:10" x14ac:dyDescent="0.25">
      <c r="A7" s="39" t="s">
        <v>24</v>
      </c>
      <c r="B7" s="38" t="s">
        <v>16</v>
      </c>
      <c r="C7" s="38">
        <v>3.5000000000000003E-2</v>
      </c>
      <c r="D7" s="38" t="s">
        <v>17</v>
      </c>
      <c r="E7" s="38">
        <v>7.7999999999999996E-3</v>
      </c>
      <c r="F7" s="38" t="s">
        <v>17</v>
      </c>
      <c r="G7" s="38">
        <v>1.2999999999999999E-3</v>
      </c>
      <c r="H7" s="38" t="s">
        <v>17</v>
      </c>
      <c r="I7" s="1"/>
      <c r="J7" s="1"/>
    </row>
    <row r="8" spans="1:10" x14ac:dyDescent="0.25">
      <c r="A8" s="6" t="s">
        <v>25</v>
      </c>
      <c r="B8" s="9" t="s">
        <v>16</v>
      </c>
      <c r="C8" s="9">
        <v>3.2000000000000001E-2</v>
      </c>
      <c r="D8" s="9" t="s">
        <v>17</v>
      </c>
      <c r="E8" s="9">
        <v>7.7999999999999996E-3</v>
      </c>
      <c r="F8" s="9" t="s">
        <v>17</v>
      </c>
      <c r="G8" s="9">
        <v>1.2999999999999999E-3</v>
      </c>
      <c r="H8" s="9" t="s">
        <v>17</v>
      </c>
      <c r="I8" s="1"/>
      <c r="J8" s="1"/>
    </row>
    <row r="9" spans="1:10" x14ac:dyDescent="0.25">
      <c r="A9" s="6" t="s">
        <v>26</v>
      </c>
      <c r="B9" s="124"/>
      <c r="C9" s="124"/>
      <c r="D9" s="124"/>
      <c r="E9" s="124"/>
      <c r="F9" s="124"/>
      <c r="G9" s="124"/>
      <c r="H9" s="124"/>
      <c r="I9" s="1"/>
      <c r="J9" s="1"/>
    </row>
    <row r="10" spans="1:10" x14ac:dyDescent="0.25">
      <c r="A10" s="6" t="s">
        <v>27</v>
      </c>
      <c r="B10" s="9" t="s">
        <v>16</v>
      </c>
      <c r="C10" s="9">
        <v>2.9000000000000001E-2</v>
      </c>
      <c r="D10" s="9" t="s">
        <v>17</v>
      </c>
      <c r="E10" s="9">
        <v>7.3000000000000001E-3</v>
      </c>
      <c r="F10" s="9" t="s">
        <v>17</v>
      </c>
      <c r="G10" s="9">
        <v>1.9E-3</v>
      </c>
      <c r="H10" s="9" t="s">
        <v>17</v>
      </c>
      <c r="I10" s="1"/>
      <c r="J10" s="1"/>
    </row>
    <row r="11" spans="1:10" x14ac:dyDescent="0.25">
      <c r="A11" s="6" t="s">
        <v>28</v>
      </c>
      <c r="B11" s="9" t="s">
        <v>16</v>
      </c>
      <c r="C11" s="9">
        <v>0.15</v>
      </c>
      <c r="D11" s="9" t="s">
        <v>17</v>
      </c>
      <c r="E11" s="9">
        <v>3.7999999999999999E-2</v>
      </c>
      <c r="F11" s="9" t="s">
        <v>17</v>
      </c>
      <c r="G11" s="9">
        <v>5.0000000000000001E-3</v>
      </c>
      <c r="H11" s="9" t="s">
        <v>17</v>
      </c>
      <c r="I11" s="1"/>
      <c r="J11" s="1"/>
    </row>
    <row r="12" spans="1:10" x14ac:dyDescent="0.25">
      <c r="A12" s="6" t="s">
        <v>29</v>
      </c>
      <c r="B12" s="9" t="s">
        <v>16</v>
      </c>
      <c r="C12" s="9">
        <v>0.15</v>
      </c>
      <c r="D12" s="9" t="s">
        <v>17</v>
      </c>
      <c r="E12" s="9">
        <v>3.7999999999999999E-2</v>
      </c>
      <c r="F12" s="9" t="s">
        <v>17</v>
      </c>
      <c r="G12" s="9">
        <v>5.0000000000000001E-3</v>
      </c>
      <c r="H12" s="9" t="s">
        <v>17</v>
      </c>
      <c r="I12" s="1"/>
      <c r="J12" s="1"/>
    </row>
    <row r="13" spans="1:10" x14ac:dyDescent="0.25">
      <c r="A13" s="6" t="s">
        <v>18</v>
      </c>
      <c r="B13" s="124"/>
      <c r="C13" s="124"/>
      <c r="D13" s="124"/>
      <c r="E13" s="124"/>
      <c r="F13" s="124"/>
      <c r="G13" s="124"/>
      <c r="H13" s="124"/>
      <c r="I13" s="1"/>
      <c r="J13" s="1"/>
    </row>
    <row r="14" spans="1:10" x14ac:dyDescent="0.25">
      <c r="A14" s="2" t="s">
        <v>30</v>
      </c>
      <c r="B14" s="9" t="s">
        <v>19</v>
      </c>
      <c r="C14" s="9">
        <v>7.4999999999999997E-2</v>
      </c>
      <c r="D14" s="9" t="s">
        <v>17</v>
      </c>
      <c r="E14" s="9">
        <v>1.9E-2</v>
      </c>
      <c r="F14" s="9" t="s">
        <v>17</v>
      </c>
      <c r="G14" s="9">
        <v>3.2000000000000002E-3</v>
      </c>
      <c r="H14" s="9" t="s">
        <v>17</v>
      </c>
      <c r="I14" s="2"/>
      <c r="J14" s="2"/>
    </row>
    <row r="15" spans="1:10" x14ac:dyDescent="0.25">
      <c r="A15" s="2" t="s">
        <v>31</v>
      </c>
      <c r="B15" s="125"/>
      <c r="C15" s="125"/>
      <c r="D15" s="125"/>
      <c r="E15" s="125"/>
      <c r="F15" s="125"/>
      <c r="G15" s="125"/>
      <c r="H15" s="125"/>
      <c r="I15" s="2"/>
      <c r="J15" s="2"/>
    </row>
    <row r="16" spans="1:10" x14ac:dyDescent="0.25">
      <c r="A16" s="2" t="s">
        <v>32</v>
      </c>
      <c r="B16" s="9" t="s">
        <v>16</v>
      </c>
      <c r="C16" s="9">
        <v>0.22</v>
      </c>
      <c r="D16" s="9" t="s">
        <v>17</v>
      </c>
      <c r="E16" s="9">
        <v>5.5E-2</v>
      </c>
      <c r="F16" s="9" t="s">
        <v>17</v>
      </c>
      <c r="G16" s="9">
        <v>9.4000000000000004E-3</v>
      </c>
      <c r="H16" s="9" t="s">
        <v>17</v>
      </c>
      <c r="I16" s="2"/>
      <c r="J16" s="2"/>
    </row>
    <row r="17" spans="1:10" x14ac:dyDescent="0.25">
      <c r="A17" s="126" t="s">
        <v>33</v>
      </c>
      <c r="B17" s="9" t="s">
        <v>16</v>
      </c>
      <c r="C17" s="9">
        <v>3</v>
      </c>
      <c r="D17" s="9" t="s">
        <v>17</v>
      </c>
      <c r="E17" s="9">
        <v>0.75</v>
      </c>
      <c r="F17" s="9" t="s">
        <v>17</v>
      </c>
      <c r="G17" s="9">
        <v>0.13</v>
      </c>
      <c r="H17" s="9" t="s">
        <v>17</v>
      </c>
      <c r="I17" s="2"/>
      <c r="J17" s="2"/>
    </row>
    <row r="18" spans="1:10" ht="22.5" x14ac:dyDescent="0.25">
      <c r="A18" s="126"/>
      <c r="B18" s="31" t="s">
        <v>36</v>
      </c>
      <c r="C18" s="9">
        <v>0.47</v>
      </c>
      <c r="D18" s="9" t="s">
        <v>17</v>
      </c>
      <c r="E18" s="9">
        <v>0.12</v>
      </c>
      <c r="F18" s="9" t="s">
        <v>17</v>
      </c>
      <c r="G18" s="9">
        <v>0.02</v>
      </c>
      <c r="H18" s="9" t="s">
        <v>17</v>
      </c>
      <c r="I18" s="2"/>
      <c r="J18" s="2"/>
    </row>
    <row r="19" spans="1:10" ht="33.75" x14ac:dyDescent="0.25">
      <c r="A19" s="33" t="s">
        <v>34</v>
      </c>
      <c r="B19" s="9" t="s">
        <v>16</v>
      </c>
      <c r="C19" s="9">
        <v>6.0999999999999999E-2</v>
      </c>
      <c r="D19" s="9" t="s">
        <v>17</v>
      </c>
      <c r="E19" s="9">
        <v>3.4000000000000002E-2</v>
      </c>
      <c r="F19" s="9" t="s">
        <v>17</v>
      </c>
      <c r="G19" s="9">
        <v>5.7999999999999996E-3</v>
      </c>
      <c r="H19" s="9" t="s">
        <v>17</v>
      </c>
      <c r="I19" s="2"/>
      <c r="J19" s="2"/>
    </row>
    <row r="20" spans="1:10" x14ac:dyDescent="0.25">
      <c r="A20" s="2" t="s">
        <v>35</v>
      </c>
      <c r="B20" s="9" t="s">
        <v>16</v>
      </c>
      <c r="C20" s="9">
        <v>2.5000000000000001E-2</v>
      </c>
      <c r="D20" s="9" t="s">
        <v>17</v>
      </c>
      <c r="E20" s="9">
        <v>6.3E-3</v>
      </c>
      <c r="F20" s="9" t="s">
        <v>17</v>
      </c>
      <c r="G20" s="9">
        <v>1.1000000000000001E-3</v>
      </c>
      <c r="H20" s="9" t="s">
        <v>17</v>
      </c>
      <c r="I20" s="2"/>
      <c r="J20" s="2"/>
    </row>
    <row r="21" spans="1:10" x14ac:dyDescent="0.25">
      <c r="A21" s="95" t="s">
        <v>37</v>
      </c>
      <c r="B21" s="95"/>
      <c r="C21" s="95"/>
      <c r="D21" s="95"/>
      <c r="E21" s="95"/>
      <c r="F21" s="95"/>
      <c r="G21" s="95"/>
      <c r="H21" s="95"/>
      <c r="I21" s="2"/>
      <c r="J21" s="2"/>
    </row>
    <row r="22" spans="1:10" x14ac:dyDescent="0.25">
      <c r="A22" s="95"/>
      <c r="B22" s="95"/>
      <c r="C22" s="95"/>
      <c r="D22" s="95"/>
      <c r="E22" s="95"/>
      <c r="F22" s="95"/>
      <c r="G22" s="95"/>
      <c r="H22" s="95"/>
      <c r="I22" s="2"/>
      <c r="J22" s="2"/>
    </row>
    <row r="23" spans="1:10" x14ac:dyDescent="0.25">
      <c r="A23" s="95"/>
      <c r="B23" s="95"/>
      <c r="C23" s="95"/>
      <c r="D23" s="95"/>
      <c r="E23" s="95"/>
      <c r="F23" s="95"/>
      <c r="G23" s="95"/>
      <c r="H23" s="95"/>
      <c r="I23" s="2"/>
      <c r="J23" s="2"/>
    </row>
    <row r="24" spans="1:10" x14ac:dyDescent="0.25">
      <c r="A24" s="95"/>
      <c r="B24" s="95"/>
      <c r="C24" s="95"/>
      <c r="D24" s="95"/>
      <c r="E24" s="95"/>
      <c r="F24" s="95"/>
      <c r="G24" s="95"/>
      <c r="H24" s="95"/>
      <c r="I24" s="2"/>
      <c r="J24" s="2"/>
    </row>
    <row r="25" spans="1:10" x14ac:dyDescent="0.25">
      <c r="A25" s="95"/>
      <c r="B25" s="95"/>
      <c r="C25" s="95"/>
      <c r="D25" s="95"/>
      <c r="E25" s="95"/>
      <c r="F25" s="95"/>
      <c r="G25" s="95"/>
      <c r="H25" s="95"/>
      <c r="I25" s="2"/>
      <c r="J25" s="2"/>
    </row>
    <row r="26" spans="1:10" x14ac:dyDescent="0.25">
      <c r="A26" s="2"/>
      <c r="B26" s="9"/>
      <c r="C26" s="9"/>
      <c r="D26" s="9"/>
      <c r="E26" s="9"/>
      <c r="F26" s="9"/>
      <c r="G26" s="9"/>
      <c r="H26" s="9"/>
      <c r="I26" s="2"/>
      <c r="J26" s="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92" t="s">
        <v>11</v>
      </c>
      <c r="B29" s="25"/>
      <c r="C29" s="26"/>
      <c r="D29" s="1"/>
      <c r="E29" s="1"/>
      <c r="F29" s="1"/>
      <c r="G29" s="1"/>
      <c r="H29" s="1"/>
      <c r="I29" s="1"/>
      <c r="J29" s="1"/>
    </row>
    <row r="30" spans="1:10" x14ac:dyDescent="0.25">
      <c r="A30" s="93"/>
      <c r="B30" s="27"/>
      <c r="C30" s="28"/>
      <c r="D30" s="1"/>
      <c r="E30" s="1"/>
      <c r="F30" s="1"/>
      <c r="G30" s="1"/>
      <c r="H30" s="1"/>
      <c r="I30" s="1"/>
      <c r="J30" s="1"/>
    </row>
    <row r="31" spans="1:10" x14ac:dyDescent="0.25">
      <c r="A31" s="93"/>
      <c r="B31" s="27"/>
      <c r="C31" s="28"/>
      <c r="D31" s="1"/>
      <c r="E31" s="1"/>
      <c r="F31" s="1"/>
      <c r="G31" s="1"/>
      <c r="H31" s="1"/>
      <c r="I31" s="1"/>
      <c r="J31" s="1"/>
    </row>
    <row r="32" spans="1:10" x14ac:dyDescent="0.25">
      <c r="A32" s="93"/>
      <c r="B32" s="101" t="s">
        <v>135</v>
      </c>
      <c r="C32" s="102"/>
      <c r="D32" s="1"/>
      <c r="E32" s="1"/>
      <c r="F32" s="1"/>
      <c r="G32" s="1"/>
      <c r="H32" s="1"/>
      <c r="I32" s="1"/>
      <c r="J32" s="1"/>
    </row>
    <row r="33" spans="1:10" x14ac:dyDescent="0.25">
      <c r="A33" s="93"/>
      <c r="B33" s="103"/>
      <c r="C33" s="104"/>
      <c r="D33" s="1"/>
      <c r="E33" s="1"/>
      <c r="F33" s="1"/>
      <c r="G33" s="1"/>
      <c r="H33" s="1"/>
      <c r="I33" s="1"/>
      <c r="J33" s="1"/>
    </row>
    <row r="34" spans="1:10" x14ac:dyDescent="0.25">
      <c r="A34" s="93"/>
      <c r="B34" s="103"/>
      <c r="C34" s="104"/>
      <c r="D34" s="1"/>
      <c r="E34" s="1"/>
      <c r="F34" s="1"/>
      <c r="G34" s="1"/>
      <c r="H34" s="1"/>
      <c r="I34" s="1"/>
      <c r="J34" s="1"/>
    </row>
    <row r="35" spans="1:10" x14ac:dyDescent="0.25">
      <c r="A35" s="94"/>
      <c r="B35" s="105"/>
      <c r="C35" s="106"/>
      <c r="D35" s="1"/>
      <c r="E35" s="1"/>
      <c r="F35" s="1"/>
      <c r="G35" s="1"/>
      <c r="H35" s="1"/>
      <c r="I35" s="1"/>
      <c r="J35" s="1"/>
    </row>
  </sheetData>
  <sheetProtection algorithmName="SHA-512" hashValue="m1tS0qDEy2LTLH4geyHBuUpyMumypwGamX6xS2f0R/CACtW1W7zPyM8K1ox0MWc5ezjKx3gEqV1biLnx39eEaw==" saltValue="U8W9j60bE1G4U5QSP6hzQA==" spinCount="100000" sheet="1" objects="1" scenarios="1"/>
  <mergeCells count="12">
    <mergeCell ref="A3:A4"/>
    <mergeCell ref="B3:B4"/>
    <mergeCell ref="A2:H2"/>
    <mergeCell ref="C3:H3"/>
    <mergeCell ref="A29:A35"/>
    <mergeCell ref="B32:C35"/>
    <mergeCell ref="A21:H25"/>
    <mergeCell ref="B5:H5"/>
    <mergeCell ref="B9:H9"/>
    <mergeCell ref="B13:H13"/>
    <mergeCell ref="B15:H15"/>
    <mergeCell ref="A17:A1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opLeftCell="C1" workbookViewId="0">
      <selection activeCell="O9" sqref="O9"/>
    </sheetView>
  </sheetViews>
  <sheetFormatPr defaultRowHeight="15" customHeight="1" x14ac:dyDescent="0.2"/>
  <cols>
    <col min="1" max="6" width="9.140625" style="1"/>
    <col min="7" max="7" width="13.140625" style="1" customWidth="1"/>
    <col min="8" max="10" width="9.140625" style="1"/>
    <col min="11" max="11" width="14" style="1" bestFit="1" customWidth="1"/>
    <col min="12" max="12" width="9.140625" style="1"/>
    <col min="13" max="13" width="21.28515625" style="1" customWidth="1"/>
    <col min="14" max="14" width="25.85546875" style="1" customWidth="1"/>
    <col min="15" max="15" width="9.140625" style="1"/>
    <col min="16" max="16" width="11.140625" style="1" bestFit="1" customWidth="1"/>
    <col min="17" max="17" width="16.85546875" style="1" bestFit="1" customWidth="1"/>
    <col min="18" max="16384" width="9.140625" style="1"/>
  </cols>
  <sheetData>
    <row r="1" spans="1:18" ht="15" customHeight="1" x14ac:dyDescent="0.2">
      <c r="A1" s="23" t="s">
        <v>139</v>
      </c>
      <c r="K1" s="89" t="s">
        <v>38</v>
      </c>
      <c r="M1" s="127" t="s">
        <v>157</v>
      </c>
      <c r="N1" s="128"/>
      <c r="O1" s="83"/>
      <c r="P1" s="83"/>
      <c r="Q1" s="83"/>
    </row>
    <row r="2" spans="1:18" ht="15" customHeight="1" x14ac:dyDescent="0.2">
      <c r="K2" s="7">
        <v>1025</v>
      </c>
      <c r="M2" s="99"/>
      <c r="N2" s="129"/>
      <c r="O2" s="83"/>
      <c r="P2" s="83"/>
      <c r="Q2" s="83"/>
    </row>
    <row r="3" spans="1:18" ht="15" customHeight="1" x14ac:dyDescent="0.2">
      <c r="H3" s="2"/>
      <c r="M3" s="89" t="s">
        <v>144</v>
      </c>
      <c r="N3" s="89" t="s">
        <v>145</v>
      </c>
      <c r="O3" s="83"/>
      <c r="P3" s="89" t="s">
        <v>158</v>
      </c>
      <c r="Q3" s="89" t="s">
        <v>159</v>
      </c>
    </row>
    <row r="4" spans="1:18" ht="15" customHeight="1" x14ac:dyDescent="0.2">
      <c r="H4" s="2"/>
      <c r="M4" s="86" t="s">
        <v>146</v>
      </c>
      <c r="N4" s="85">
        <v>250</v>
      </c>
      <c r="O4" s="83"/>
      <c r="P4" s="84" t="s">
        <v>160</v>
      </c>
      <c r="Q4" s="85">
        <v>3.89</v>
      </c>
    </row>
    <row r="5" spans="1:18" ht="15" customHeight="1" x14ac:dyDescent="0.2">
      <c r="M5" s="83" t="s">
        <v>147</v>
      </c>
      <c r="N5" s="85">
        <v>150</v>
      </c>
      <c r="O5" s="83"/>
      <c r="P5" s="84" t="s">
        <v>161</v>
      </c>
      <c r="Q5" s="85">
        <v>3.89</v>
      </c>
    </row>
    <row r="6" spans="1:18" ht="15" customHeight="1" x14ac:dyDescent="0.2">
      <c r="M6" s="83" t="s">
        <v>148</v>
      </c>
      <c r="N6" s="85">
        <v>150</v>
      </c>
      <c r="O6" s="83"/>
      <c r="P6" s="83"/>
      <c r="Q6" s="83"/>
    </row>
    <row r="7" spans="1:18" ht="15" customHeight="1" x14ac:dyDescent="0.2">
      <c r="M7" s="83" t="s">
        <v>149</v>
      </c>
      <c r="N7" s="85">
        <v>180</v>
      </c>
      <c r="O7" s="83"/>
      <c r="P7" s="83"/>
      <c r="Q7" s="83"/>
    </row>
    <row r="8" spans="1:18" ht="15" customHeight="1" x14ac:dyDescent="0.2">
      <c r="M8" s="83" t="s">
        <v>150</v>
      </c>
      <c r="N8" s="85">
        <v>50</v>
      </c>
      <c r="O8" s="83"/>
      <c r="P8" s="83"/>
      <c r="Q8" s="83"/>
    </row>
    <row r="9" spans="1:18" ht="15" customHeight="1" x14ac:dyDescent="0.2">
      <c r="M9" s="83" t="s">
        <v>151</v>
      </c>
      <c r="N9" s="85">
        <v>30</v>
      </c>
      <c r="O9" s="83"/>
      <c r="P9" s="83"/>
      <c r="Q9" s="83"/>
    </row>
    <row r="10" spans="1:18" ht="15" customHeight="1" x14ac:dyDescent="0.25">
      <c r="M10" s="83" t="s">
        <v>152</v>
      </c>
      <c r="N10" s="85">
        <v>75</v>
      </c>
      <c r="O10" s="83"/>
      <c r="P10" s="83"/>
      <c r="Q10"/>
      <c r="R10"/>
    </row>
    <row r="11" spans="1:18" ht="15" customHeight="1" x14ac:dyDescent="0.25">
      <c r="M11" s="87" t="s">
        <v>153</v>
      </c>
      <c r="N11" s="88">
        <v>12</v>
      </c>
      <c r="O11" s="83"/>
      <c r="P11" s="83"/>
      <c r="Q11"/>
      <c r="R11"/>
    </row>
    <row r="12" spans="1:18" ht="15" customHeight="1" x14ac:dyDescent="0.25">
      <c r="M12" s="87" t="s">
        <v>154</v>
      </c>
      <c r="N12" s="88">
        <v>22</v>
      </c>
      <c r="O12" s="83"/>
      <c r="P12" s="83"/>
      <c r="Q12"/>
      <c r="R12"/>
    </row>
    <row r="13" spans="1:18" ht="15" customHeight="1" x14ac:dyDescent="0.2">
      <c r="M13" s="87" t="s">
        <v>155</v>
      </c>
      <c r="N13" s="88">
        <v>5</v>
      </c>
      <c r="O13" s="83"/>
      <c r="P13" s="83"/>
      <c r="Q13" s="83"/>
    </row>
    <row r="14" spans="1:18" ht="15" customHeight="1" x14ac:dyDescent="0.2">
      <c r="M14" s="87" t="s">
        <v>156</v>
      </c>
      <c r="N14" s="88">
        <v>10</v>
      </c>
      <c r="O14" s="83"/>
      <c r="P14" s="83"/>
      <c r="Q14" s="83"/>
    </row>
    <row r="15" spans="1:18" ht="15" customHeight="1" x14ac:dyDescent="0.2">
      <c r="M15" s="87" t="s">
        <v>43</v>
      </c>
      <c r="N15" s="88">
        <v>120</v>
      </c>
      <c r="O15" s="83"/>
      <c r="P15" s="83"/>
      <c r="Q15" s="83"/>
    </row>
    <row r="16" spans="1:18" ht="15" customHeight="1" x14ac:dyDescent="0.2">
      <c r="M16" s="83"/>
      <c r="N16" s="83"/>
      <c r="O16" s="83"/>
      <c r="P16" s="83"/>
      <c r="Q16" s="83"/>
    </row>
  </sheetData>
  <sheetProtection algorithmName="SHA-512" hashValue="CkGxOWM3TyCWe9XG4GHm4TTIU/njt13RrqNh5or0d82hxHhxR5g0ALCFwW5NFQQrBrGLf/v1PVZk9R5IRRjWLg==" saltValue="Mb+CXdN0I9/GRP52ukp67A==" spinCount="100000" sheet="1" objects="1" scenarios="1"/>
  <mergeCells count="1">
    <mergeCell ref="M1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3"/>
  <sheetViews>
    <sheetView zoomScaleNormal="100" workbookViewId="0">
      <selection activeCell="D23" sqref="D23"/>
    </sheetView>
  </sheetViews>
  <sheetFormatPr defaultRowHeight="15" customHeight="1" x14ac:dyDescent="0.2"/>
  <cols>
    <col min="1" max="1" width="33.5703125" style="1" customWidth="1"/>
    <col min="2" max="2" width="22.140625" style="1" bestFit="1" customWidth="1"/>
    <col min="3" max="4" width="15.7109375" style="1" customWidth="1"/>
    <col min="5" max="5" width="16.85546875" style="1" customWidth="1"/>
    <col min="6" max="6" width="15.7109375" style="1" customWidth="1"/>
    <col min="7" max="7" width="15.140625" style="1" customWidth="1"/>
    <col min="8" max="8" width="11.28515625" style="1" customWidth="1"/>
    <col min="9" max="9" width="10.7109375" style="1" customWidth="1"/>
    <col min="10" max="10" width="14.7109375" style="1" customWidth="1"/>
    <col min="11" max="18" width="8.7109375" style="1" customWidth="1"/>
    <col min="19" max="25" width="9.7109375" style="1" customWidth="1"/>
    <col min="26" max="16384" width="9.140625" style="1"/>
  </cols>
  <sheetData>
    <row r="1" spans="1:29" ht="15" customHeight="1" x14ac:dyDescent="0.2">
      <c r="A1" s="23" t="s">
        <v>40</v>
      </c>
      <c r="B1" s="22">
        <v>10</v>
      </c>
      <c r="C1" s="22"/>
      <c r="D1" s="22"/>
      <c r="E1" s="22"/>
      <c r="AC1" s="8"/>
    </row>
    <row r="2" spans="1:29" ht="15" customHeight="1" x14ac:dyDescent="0.2">
      <c r="A2" s="45" t="s">
        <v>141</v>
      </c>
      <c r="B2" s="7">
        <v>60</v>
      </c>
      <c r="C2" s="7"/>
      <c r="D2" s="7"/>
      <c r="E2" s="7"/>
      <c r="AC2" s="8"/>
    </row>
    <row r="3" spans="1:29" ht="15" customHeight="1" x14ac:dyDescent="0.2">
      <c r="A3" s="58" t="s">
        <v>142</v>
      </c>
      <c r="B3" s="59">
        <v>0.12</v>
      </c>
      <c r="C3" s="59"/>
      <c r="D3" s="22"/>
      <c r="E3" s="22"/>
      <c r="AC3" s="8"/>
    </row>
    <row r="4" spans="1:29" ht="15" customHeight="1" x14ac:dyDescent="0.2">
      <c r="A4" s="58" t="s">
        <v>143</v>
      </c>
      <c r="B4" s="60">
        <v>5</v>
      </c>
      <c r="C4" s="60"/>
      <c r="D4" s="10"/>
      <c r="E4" s="10"/>
      <c r="AC4" s="8"/>
    </row>
    <row r="5" spans="1:29" ht="15" customHeight="1" x14ac:dyDescent="0.2">
      <c r="AC5" s="8"/>
    </row>
    <row r="6" spans="1:29" ht="15" customHeight="1" x14ac:dyDescent="0.2">
      <c r="A6" s="23" t="s">
        <v>139</v>
      </c>
      <c r="B6" s="23"/>
      <c r="C6" s="23"/>
      <c r="D6" s="23"/>
      <c r="E6" s="23"/>
      <c r="AC6" s="8"/>
    </row>
    <row r="7" spans="1:29" ht="15" customHeight="1" x14ac:dyDescent="0.2">
      <c r="A7" s="137" t="s">
        <v>2</v>
      </c>
      <c r="B7" s="135" t="s">
        <v>12</v>
      </c>
      <c r="C7" s="135" t="s">
        <v>162</v>
      </c>
      <c r="D7" s="135" t="s">
        <v>42</v>
      </c>
      <c r="E7" s="135" t="s">
        <v>140</v>
      </c>
      <c r="F7" s="130" t="s">
        <v>177</v>
      </c>
      <c r="G7" s="130" t="s">
        <v>178</v>
      </c>
      <c r="H7" s="130" t="s">
        <v>179</v>
      </c>
      <c r="I7" s="130" t="s">
        <v>180</v>
      </c>
      <c r="J7" s="130" t="s">
        <v>181</v>
      </c>
      <c r="K7" s="130" t="s">
        <v>182</v>
      </c>
      <c r="L7" s="132" t="s">
        <v>165</v>
      </c>
      <c r="M7" s="133"/>
      <c r="N7" s="133"/>
      <c r="O7" s="133"/>
      <c r="P7" s="133"/>
      <c r="Q7" s="133"/>
      <c r="R7" s="134"/>
      <c r="S7" s="132" t="s">
        <v>4</v>
      </c>
      <c r="T7" s="133"/>
      <c r="U7" s="133"/>
      <c r="V7" s="133"/>
      <c r="W7" s="133"/>
      <c r="X7" s="133"/>
      <c r="Y7" s="134"/>
      <c r="AC7" s="8"/>
    </row>
    <row r="8" spans="1:29" ht="15" customHeight="1" x14ac:dyDescent="0.2">
      <c r="A8" s="137"/>
      <c r="B8" s="136"/>
      <c r="C8" s="136"/>
      <c r="D8" s="136"/>
      <c r="E8" s="136"/>
      <c r="F8" s="130"/>
      <c r="G8" s="130"/>
      <c r="H8" s="130"/>
      <c r="I8" s="130"/>
      <c r="J8" s="130"/>
      <c r="K8" s="130"/>
      <c r="L8" s="72" t="s">
        <v>5</v>
      </c>
      <c r="M8" s="72" t="s">
        <v>6</v>
      </c>
      <c r="N8" s="72" t="s">
        <v>7</v>
      </c>
      <c r="O8" s="72" t="s">
        <v>9</v>
      </c>
      <c r="P8" s="72" t="s">
        <v>8</v>
      </c>
      <c r="Q8" s="72" t="s">
        <v>3</v>
      </c>
      <c r="R8" s="72" t="s">
        <v>176</v>
      </c>
      <c r="S8" s="11" t="s">
        <v>5</v>
      </c>
      <c r="T8" s="11" t="s">
        <v>6</v>
      </c>
      <c r="U8" s="11" t="s">
        <v>7</v>
      </c>
      <c r="V8" s="11" t="s">
        <v>9</v>
      </c>
      <c r="W8" s="11" t="s">
        <v>8</v>
      </c>
      <c r="X8" s="11" t="s">
        <v>3</v>
      </c>
      <c r="Y8" s="11" t="s">
        <v>176</v>
      </c>
      <c r="AC8" s="8"/>
    </row>
    <row r="9" spans="1:29" ht="15" customHeight="1" x14ac:dyDescent="0.2">
      <c r="A9" s="3" t="s">
        <v>137</v>
      </c>
      <c r="B9" s="40" t="s">
        <v>41</v>
      </c>
      <c r="C9" s="57" t="s">
        <v>163</v>
      </c>
      <c r="D9" s="42" t="s">
        <v>43</v>
      </c>
      <c r="E9" s="55">
        <f>$B$2/(365*24)</f>
        <v>6.8493150684931503E-3</v>
      </c>
      <c r="F9" s="12">
        <v>-20.361522000000001</v>
      </c>
      <c r="G9" s="12">
        <v>-40.439900000000002</v>
      </c>
      <c r="H9" s="4">
        <v>0.4</v>
      </c>
      <c r="I9" s="13">
        <v>3318</v>
      </c>
      <c r="J9" s="24">
        <v>500</v>
      </c>
      <c r="K9" s="4">
        <v>9</v>
      </c>
      <c r="L9" s="61">
        <f>(8.34*(1.12*$B$4+0.37))*$B$3</f>
        <v>5.9747760000000003</v>
      </c>
      <c r="M9" s="61">
        <f>(7.17*(1.12*$B$4+0.37))*$B$3</f>
        <v>5.1365880000000006</v>
      </c>
      <c r="N9" s="61">
        <f>(4.67*(1.12*$B$4+0.37))*$B$3</f>
        <v>3.3455880000000002</v>
      </c>
      <c r="O9" s="41">
        <f>'FE-Combustão'!G17</f>
        <v>6.6</v>
      </c>
      <c r="P9" s="48">
        <f>(157*$B$4)*$B$3</f>
        <v>94.2</v>
      </c>
      <c r="Q9" s="73">
        <f>'FE-Combustão'!J17</f>
        <v>0.6</v>
      </c>
      <c r="R9" s="74">
        <f>'FE-Combustão'!C46</f>
        <v>0.15359999999999999</v>
      </c>
      <c r="S9" s="61">
        <f>(L9*E9)*(1-55/100)</f>
        <v>1.8415405479452054E-2</v>
      </c>
      <c r="T9" s="61">
        <f>(M9*E9)*(1-55/100)</f>
        <v>1.5831949315068494E-2</v>
      </c>
      <c r="U9" s="61">
        <f>(N9*E9)*(1-55/100)</f>
        <v>1.0311743835616439E-2</v>
      </c>
      <c r="V9" s="61">
        <f>'FE-Combustão'!$G$17*'Emissões Chaminés'!E9</f>
        <v>4.5205479452054789E-2</v>
      </c>
      <c r="W9" s="61">
        <f>P9*E9*(1-93/100)</f>
        <v>4.5164383561643803E-2</v>
      </c>
      <c r="X9" s="61">
        <f>Q9*'Emissões Chaminés'!E9</f>
        <v>4.10958904109589E-3</v>
      </c>
      <c r="Y9" s="61">
        <f>R9*'Emissões Chaminés'!E9</f>
        <v>1.0520547945205478E-3</v>
      </c>
      <c r="AC9" s="8"/>
    </row>
    <row r="10" spans="1:29" s="2" customFormat="1" ht="15" customHeight="1" x14ac:dyDescent="0.25">
      <c r="A10" s="3" t="s">
        <v>138</v>
      </c>
      <c r="B10" s="57" t="s">
        <v>1</v>
      </c>
      <c r="C10" s="57" t="s">
        <v>1</v>
      </c>
      <c r="D10" s="44" t="s">
        <v>43</v>
      </c>
      <c r="E10" s="55">
        <f>$B$2/(365*24)</f>
        <v>6.8493150684931503E-3</v>
      </c>
      <c r="F10" s="57">
        <v>-20.361491999999998</v>
      </c>
      <c r="G10" s="57">
        <v>-40.439872000000001</v>
      </c>
      <c r="H10" s="4">
        <v>0.4</v>
      </c>
      <c r="I10" s="13">
        <v>3318</v>
      </c>
      <c r="J10" s="44">
        <v>500</v>
      </c>
      <c r="K10" s="44">
        <v>9</v>
      </c>
      <c r="L10" s="61">
        <f>(8.34*(1.12*$B$4+0.37))*$B$3</f>
        <v>5.9747760000000003</v>
      </c>
      <c r="M10" s="14">
        <f>(7.17*(1.12*$B$4+0.37))*$B$3</f>
        <v>5.1365880000000006</v>
      </c>
      <c r="N10" s="14">
        <f>(4.67*(1.12*$B$4+0.37))*$B$3</f>
        <v>3.3455880000000002</v>
      </c>
      <c r="O10" s="41">
        <f>'FE-Combustão'!G17</f>
        <v>6.6</v>
      </c>
      <c r="P10" s="10">
        <f>(157*$B$4)*$B$3</f>
        <v>94.2</v>
      </c>
      <c r="Q10" s="73">
        <f>'FE-Combustão'!J17</f>
        <v>0.6</v>
      </c>
      <c r="R10" s="14">
        <f>'FE-Combustão'!C46</f>
        <v>0.15359999999999999</v>
      </c>
      <c r="S10" s="61">
        <f>L10*E10</f>
        <v>4.0923123287671233E-2</v>
      </c>
      <c r="T10" s="61">
        <f>M10*E10</f>
        <v>3.5182109589041097E-2</v>
      </c>
      <c r="U10" s="61">
        <f>N10*E10</f>
        <v>2.2914986301369865E-2</v>
      </c>
      <c r="V10" s="61">
        <f>'FE-Combustão'!$G$17*'Emissões Chaminés'!E10</f>
        <v>4.5205479452054789E-2</v>
      </c>
      <c r="W10" s="61">
        <f>P10*E10</f>
        <v>0.64520547945205475</v>
      </c>
      <c r="X10" s="61">
        <f>Q10*'Emissões Chaminés'!E10</f>
        <v>4.10958904109589E-3</v>
      </c>
      <c r="Y10" s="61">
        <f>R10*'Emissões Chaminés'!E10</f>
        <v>1.0520547945205478E-3</v>
      </c>
      <c r="AC10" s="15"/>
    </row>
    <row r="11" spans="1:29" ht="15" customHeight="1" x14ac:dyDescent="0.2">
      <c r="A11" s="131" t="s">
        <v>127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90">
        <f>SUM(S9:S10)</f>
        <v>5.9338528767123283E-2</v>
      </c>
      <c r="T11" s="90">
        <f t="shared" ref="T11:Y11" si="0">SUM(T9:T10)</f>
        <v>5.1014058904109594E-2</v>
      </c>
      <c r="U11" s="90">
        <f t="shared" si="0"/>
        <v>3.3226730136986307E-2</v>
      </c>
      <c r="V11" s="90">
        <f t="shared" si="0"/>
        <v>9.0410958904109578E-2</v>
      </c>
      <c r="W11" s="90">
        <f>SUM(W9:W10)</f>
        <v>0.69036986301369851</v>
      </c>
      <c r="X11" s="90">
        <f t="shared" si="0"/>
        <v>8.21917808219178E-3</v>
      </c>
      <c r="Y11" s="90">
        <f t="shared" si="0"/>
        <v>2.1041095890410957E-3</v>
      </c>
      <c r="AC11" s="8"/>
    </row>
    <row r="12" spans="1:29" ht="15" customHeight="1" x14ac:dyDescent="0.2">
      <c r="I12" s="9"/>
      <c r="S12" s="16"/>
      <c r="T12" s="17"/>
      <c r="U12" s="17"/>
      <c r="W12" s="18"/>
      <c r="AC12" s="8"/>
    </row>
    <row r="13" spans="1:29" ht="15" customHeight="1" x14ac:dyDescent="0.2">
      <c r="S13" s="19"/>
      <c r="U13" s="17"/>
      <c r="X13" s="17"/>
      <c r="AC13" s="8"/>
    </row>
    <row r="14" spans="1:29" ht="15" customHeight="1" x14ac:dyDescent="0.2">
      <c r="U14" s="8"/>
      <c r="AC14" s="8"/>
    </row>
    <row r="15" spans="1:29" ht="15" customHeight="1" x14ac:dyDescent="0.2">
      <c r="H15" s="20"/>
      <c r="AC15" s="8"/>
    </row>
    <row r="16" spans="1:29" ht="15" customHeight="1" x14ac:dyDescent="0.2">
      <c r="K16" s="29"/>
      <c r="L16" s="29"/>
      <c r="M16" s="29"/>
      <c r="N16" s="29"/>
      <c r="O16" s="29"/>
      <c r="P16" s="29"/>
      <c r="Q16" s="29"/>
      <c r="R16" s="29"/>
      <c r="S16" s="14"/>
      <c r="AC16" s="8"/>
    </row>
    <row r="17" spans="8:29" ht="15" customHeight="1" x14ac:dyDescent="0.2">
      <c r="U17" s="15"/>
      <c r="AC17" s="8"/>
    </row>
    <row r="18" spans="8:29" ht="15" customHeight="1" x14ac:dyDescent="0.2">
      <c r="AC18" s="8"/>
    </row>
    <row r="19" spans="8:29" ht="15" customHeight="1" x14ac:dyDescent="0.2">
      <c r="AC19" s="8"/>
    </row>
    <row r="20" spans="8:29" ht="15" customHeight="1" x14ac:dyDescent="0.2">
      <c r="AC20" s="8"/>
    </row>
    <row r="21" spans="8:29" ht="15" customHeight="1" x14ac:dyDescent="0.2">
      <c r="AC21" s="19"/>
    </row>
    <row r="22" spans="8:29" ht="15" customHeight="1" x14ac:dyDescent="0.2">
      <c r="H22" s="21"/>
      <c r="AC22" s="19"/>
    </row>
    <row r="23" spans="8:29" ht="15" customHeight="1" x14ac:dyDescent="0.2">
      <c r="H23" s="20"/>
      <c r="I23" s="20"/>
    </row>
  </sheetData>
  <sheetProtection algorithmName="SHA-512" hashValue="tqdR2ciX9JyC//ehijZCqbu+oERIr8JMA6w4PlWQ8Kc4NO7L7nfrhB6aV8wI2233CSMKXRQOsukqZLg+7cWkVg==" saltValue="0Pnk3jXRELwYwAOxfesmbA==" spinCount="100000" sheet="1" objects="1" scenarios="1"/>
  <mergeCells count="14">
    <mergeCell ref="A11:R11"/>
    <mergeCell ref="S7:Y7"/>
    <mergeCell ref="C7:C8"/>
    <mergeCell ref="A7:A8"/>
    <mergeCell ref="B7:B8"/>
    <mergeCell ref="D7:D8"/>
    <mergeCell ref="E7:E8"/>
    <mergeCell ref="L7:R7"/>
    <mergeCell ref="K7:K8"/>
    <mergeCell ref="F7:F8"/>
    <mergeCell ref="G7:G8"/>
    <mergeCell ref="H7:H8"/>
    <mergeCell ref="I7:I8"/>
    <mergeCell ref="J7:J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selection activeCell="D15" sqref="D15"/>
    </sheetView>
  </sheetViews>
  <sheetFormatPr defaultRowHeight="15" customHeight="1" x14ac:dyDescent="0.2"/>
  <cols>
    <col min="1" max="1" width="32.5703125" style="1" customWidth="1"/>
    <col min="2" max="2" width="20.140625" style="1" customWidth="1"/>
    <col min="3" max="4" width="15.7109375" style="1" customWidth="1"/>
    <col min="5" max="8" width="12.140625" style="1" customWidth="1"/>
    <col min="9" max="11" width="9.7109375" style="1" customWidth="1"/>
    <col min="12" max="16384" width="9.140625" style="1"/>
  </cols>
  <sheetData>
    <row r="1" spans="1:15" ht="15" customHeight="1" x14ac:dyDescent="0.2">
      <c r="A1" s="32" t="s">
        <v>39</v>
      </c>
      <c r="B1" s="7">
        <f>Dados!N8+Dados!N10+Dados!N11</f>
        <v>137</v>
      </c>
      <c r="O1" s="8"/>
    </row>
    <row r="2" spans="1:15" ht="15" customHeight="1" x14ac:dyDescent="0.2">
      <c r="A2" s="23" t="s">
        <v>40</v>
      </c>
      <c r="B2" s="22">
        <v>10</v>
      </c>
      <c r="O2" s="8"/>
    </row>
    <row r="3" spans="1:15" ht="15" customHeight="1" x14ac:dyDescent="0.2">
      <c r="A3" s="2" t="s">
        <v>175</v>
      </c>
      <c r="B3" s="10">
        <f>1/2</f>
        <v>0.5</v>
      </c>
      <c r="O3" s="8"/>
    </row>
    <row r="4" spans="1:15" ht="15" customHeight="1" x14ac:dyDescent="0.2">
      <c r="A4" s="58"/>
      <c r="B4" s="59"/>
      <c r="O4" s="8"/>
    </row>
    <row r="5" spans="1:15" ht="15" customHeight="1" x14ac:dyDescent="0.2">
      <c r="A5" s="23" t="s">
        <v>10</v>
      </c>
      <c r="O5" s="8"/>
    </row>
    <row r="6" spans="1:15" ht="15" customHeight="1" x14ac:dyDescent="0.2">
      <c r="A6" s="137" t="s">
        <v>2</v>
      </c>
      <c r="B6" s="135" t="s">
        <v>166</v>
      </c>
      <c r="C6" s="130" t="s">
        <v>177</v>
      </c>
      <c r="D6" s="130" t="s">
        <v>178</v>
      </c>
      <c r="E6" s="137" t="s">
        <v>182</v>
      </c>
      <c r="F6" s="139" t="s">
        <v>170</v>
      </c>
      <c r="G6" s="139"/>
      <c r="H6" s="139"/>
      <c r="I6" s="139" t="s">
        <v>4</v>
      </c>
      <c r="J6" s="139"/>
      <c r="K6" s="139"/>
      <c r="O6" s="8"/>
    </row>
    <row r="7" spans="1:15" ht="15" customHeight="1" x14ac:dyDescent="0.2">
      <c r="A7" s="137"/>
      <c r="B7" s="140"/>
      <c r="C7" s="130"/>
      <c r="D7" s="130"/>
      <c r="E7" s="137"/>
      <c r="F7" s="72" t="s">
        <v>5</v>
      </c>
      <c r="G7" s="72" t="s">
        <v>6</v>
      </c>
      <c r="H7" s="72" t="s">
        <v>7</v>
      </c>
      <c r="I7" s="30" t="s">
        <v>5</v>
      </c>
      <c r="J7" s="30" t="s">
        <v>6</v>
      </c>
      <c r="K7" s="30" t="s">
        <v>7</v>
      </c>
      <c r="O7" s="8"/>
    </row>
    <row r="8" spans="1:15" ht="15" customHeight="1" x14ac:dyDescent="0.2">
      <c r="A8" s="68" t="s">
        <v>164</v>
      </c>
      <c r="B8" s="75">
        <f>B1/(365*24)</f>
        <v>1.5639269406392695E-2</v>
      </c>
      <c r="C8" s="69">
        <v>-20.360728000000002</v>
      </c>
      <c r="D8" s="69">
        <v>-40.439574</v>
      </c>
      <c r="E8" s="70">
        <v>10</v>
      </c>
      <c r="F8" s="76">
        <f>'FE-Grãos'!$C$7</f>
        <v>3.5000000000000003E-2</v>
      </c>
      <c r="G8" s="77">
        <f>'FE-Grãos'!$E$7</f>
        <v>7.7999999999999996E-3</v>
      </c>
      <c r="H8" s="71">
        <f>'FE-Grãos'!$G$7</f>
        <v>1.2999999999999999E-3</v>
      </c>
      <c r="I8" s="71">
        <f>F8*'Emissões Difusas'!$B$3*'Emissões Difusas'!$B$8</f>
        <v>2.7368721461187216E-4</v>
      </c>
      <c r="J8" s="71">
        <f>G8*'Emissões Difusas'!$B$3*'Emissões Difusas'!$B$8</f>
        <v>6.0993150684931509E-5</v>
      </c>
      <c r="K8" s="82">
        <f>H8*'Emissões Difusas'!$B$3*'Emissões Difusas'!$B$8</f>
        <v>1.0165525114155252E-5</v>
      </c>
      <c r="O8" s="8"/>
    </row>
    <row r="9" spans="1:15" ht="15" customHeight="1" x14ac:dyDescent="0.2">
      <c r="A9" s="138" t="s">
        <v>127</v>
      </c>
      <c r="B9" s="138"/>
      <c r="C9" s="138"/>
      <c r="D9" s="138"/>
      <c r="E9" s="138"/>
      <c r="F9" s="138"/>
      <c r="G9" s="138"/>
      <c r="H9" s="138"/>
      <c r="I9" s="78">
        <f>SUM(I8)</f>
        <v>2.7368721461187216E-4</v>
      </c>
      <c r="J9" s="78">
        <f>SUM(J8)</f>
        <v>6.0993150684931509E-5</v>
      </c>
      <c r="K9" s="78">
        <f t="shared" ref="K9" si="0">SUM(K8)</f>
        <v>1.0165525114155252E-5</v>
      </c>
      <c r="O9" s="8"/>
    </row>
    <row r="10" spans="1:15" ht="15" customHeight="1" x14ac:dyDescent="0.2">
      <c r="I10" s="16"/>
      <c r="J10" s="17"/>
      <c r="K10" s="17"/>
      <c r="O10" s="8"/>
    </row>
    <row r="11" spans="1:15" ht="15" customHeight="1" x14ac:dyDescent="0.2">
      <c r="I11" s="19"/>
      <c r="K11" s="17"/>
      <c r="O11" s="8"/>
    </row>
    <row r="12" spans="1:15" ht="15" customHeight="1" x14ac:dyDescent="0.2">
      <c r="K12" s="8"/>
      <c r="O12" s="8"/>
    </row>
    <row r="13" spans="1:15" ht="15" customHeight="1" x14ac:dyDescent="0.2">
      <c r="O13" s="8"/>
    </row>
    <row r="14" spans="1:15" ht="15" customHeight="1" x14ac:dyDescent="0.2">
      <c r="B14" s="29"/>
      <c r="E14" s="29"/>
      <c r="F14" s="29"/>
      <c r="G14" s="29"/>
      <c r="H14" s="29"/>
      <c r="I14" s="14"/>
      <c r="O14" s="8"/>
    </row>
    <row r="15" spans="1:15" ht="15" customHeight="1" x14ac:dyDescent="0.2">
      <c r="K15" s="15"/>
      <c r="O15" s="8"/>
    </row>
    <row r="16" spans="1:15" ht="15" customHeight="1" x14ac:dyDescent="0.2">
      <c r="O16" s="8"/>
    </row>
    <row r="17" spans="15:15" ht="15" customHeight="1" x14ac:dyDescent="0.2">
      <c r="O17" s="8"/>
    </row>
    <row r="18" spans="15:15" ht="15" customHeight="1" x14ac:dyDescent="0.2">
      <c r="O18" s="8"/>
    </row>
    <row r="19" spans="15:15" ht="15" customHeight="1" x14ac:dyDescent="0.2">
      <c r="O19" s="19"/>
    </row>
    <row r="20" spans="15:15" ht="15" customHeight="1" x14ac:dyDescent="0.2">
      <c r="O20" s="19"/>
    </row>
  </sheetData>
  <sheetProtection algorithmName="SHA-512" hashValue="FXusC1v6oUdq58sv0ANu8jHNKhqPzQK9kwoF2yyFZW2p2xF0hcx98qsz5WRC/niqsijYwkcy7v2wZ6gELkP8CA==" saltValue="1043UedA1FpaJGGVYOQOYw==" spinCount="100000" sheet="1" objects="1" scenarios="1"/>
  <mergeCells count="8">
    <mergeCell ref="A9:H9"/>
    <mergeCell ref="F6:H6"/>
    <mergeCell ref="B6:B7"/>
    <mergeCell ref="E6:E7"/>
    <mergeCell ref="I6:K6"/>
    <mergeCell ref="A6:A7"/>
    <mergeCell ref="C6:C7"/>
    <mergeCell ref="D6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H13" sqref="H13"/>
    </sheetView>
  </sheetViews>
  <sheetFormatPr defaultRowHeight="15" customHeight="1" x14ac:dyDescent="0.25"/>
  <cols>
    <col min="1" max="1" width="18.7109375" style="2" customWidth="1"/>
    <col min="2" max="2" width="9.140625" style="2" customWidth="1"/>
    <col min="3" max="16384" width="9.140625" style="2"/>
  </cols>
  <sheetData>
    <row r="1" spans="1:12" ht="15" customHeight="1" x14ac:dyDescent="0.25">
      <c r="A1" s="141" t="s">
        <v>2</v>
      </c>
      <c r="B1" s="139" t="s">
        <v>4</v>
      </c>
      <c r="C1" s="139"/>
      <c r="D1" s="139"/>
      <c r="E1" s="139"/>
      <c r="F1" s="139"/>
      <c r="G1" s="139"/>
      <c r="H1" s="139"/>
    </row>
    <row r="2" spans="1:12" ht="15" customHeight="1" x14ac:dyDescent="0.25">
      <c r="A2" s="142"/>
      <c r="B2" s="79" t="s">
        <v>5</v>
      </c>
      <c r="C2" s="79" t="s">
        <v>6</v>
      </c>
      <c r="D2" s="79" t="s">
        <v>171</v>
      </c>
      <c r="E2" s="79" t="s">
        <v>9</v>
      </c>
      <c r="F2" s="79" t="s">
        <v>8</v>
      </c>
      <c r="G2" s="79" t="s">
        <v>3</v>
      </c>
      <c r="H2" s="79" t="s">
        <v>176</v>
      </c>
    </row>
    <row r="3" spans="1:12" ht="15" customHeight="1" x14ac:dyDescent="0.25">
      <c r="A3" s="80" t="s">
        <v>172</v>
      </c>
      <c r="B3" s="82">
        <f>'Emissões Chaminés'!S11</f>
        <v>5.9338528767123283E-2</v>
      </c>
      <c r="C3" s="82">
        <f>'Emissões Chaminés'!T11</f>
        <v>5.1014058904109594E-2</v>
      </c>
      <c r="D3" s="82">
        <f>'Emissões Chaminés'!U11</f>
        <v>3.3226730136986307E-2</v>
      </c>
      <c r="E3" s="82">
        <f>'Emissões Chaminés'!V11</f>
        <v>9.0410958904109578E-2</v>
      </c>
      <c r="F3" s="82">
        <f>'Emissões Chaminés'!W11</f>
        <v>0.69036986301369851</v>
      </c>
      <c r="G3" s="82">
        <f>'Emissões Chaminés'!X11</f>
        <v>8.21917808219178E-3</v>
      </c>
      <c r="H3" s="82">
        <f>'Emissões Chaminés'!Y11</f>
        <v>2.1041095890410957E-3</v>
      </c>
    </row>
    <row r="4" spans="1:12" ht="15" customHeight="1" x14ac:dyDescent="0.25">
      <c r="A4" s="2" t="s">
        <v>174</v>
      </c>
      <c r="B4" s="82">
        <f>'Emissões Difusas'!I9</f>
        <v>2.7368721461187216E-4</v>
      </c>
      <c r="C4" s="82">
        <f>'Emissões Difusas'!J9</f>
        <v>6.0993150684931509E-5</v>
      </c>
      <c r="D4" s="82">
        <f>'Emissões Difusas'!K9</f>
        <v>1.0165525114155252E-5</v>
      </c>
      <c r="E4" s="82" t="s">
        <v>1</v>
      </c>
      <c r="F4" s="82" t="s">
        <v>1</v>
      </c>
      <c r="G4" s="82" t="s">
        <v>1</v>
      </c>
      <c r="H4" s="82" t="s">
        <v>1</v>
      </c>
    </row>
    <row r="5" spans="1:12" ht="15" customHeight="1" x14ac:dyDescent="0.25">
      <c r="A5" s="91" t="s">
        <v>127</v>
      </c>
      <c r="B5" s="91">
        <f t="shared" ref="B5:H5" si="0">SUM(B3:B4)</f>
        <v>5.9612215981735155E-2</v>
      </c>
      <c r="C5" s="91">
        <f>SUM(C3:C4)</f>
        <v>5.1075052054794526E-2</v>
      </c>
      <c r="D5" s="91">
        <f t="shared" si="0"/>
        <v>3.323689566210046E-2</v>
      </c>
      <c r="E5" s="91">
        <f t="shared" si="0"/>
        <v>9.0410958904109578E-2</v>
      </c>
      <c r="F5" s="91">
        <f t="shared" si="0"/>
        <v>0.69036986301369851</v>
      </c>
      <c r="G5" s="91">
        <f t="shared" si="0"/>
        <v>8.21917808219178E-3</v>
      </c>
      <c r="H5" s="90">
        <f t="shared" si="0"/>
        <v>2.1041095890410957E-3</v>
      </c>
    </row>
    <row r="9" spans="1:12" ht="15" customHeight="1" x14ac:dyDescent="0.25">
      <c r="B9" s="81"/>
    </row>
    <row r="12" spans="1:12" ht="15" customHeight="1" x14ac:dyDescent="0.25">
      <c r="L12" s="2" t="s">
        <v>173</v>
      </c>
    </row>
  </sheetData>
  <sheetProtection algorithmName="SHA-512" hashValue="2T0zbmS+etNFZF0U/jN7qLq5CyGy1JxO1mtl4B21jZTDbDfvU+CthfTu5ZP1ivfYvhDhkULVFJRvxKta0aYYUA==" saltValue="u0ofG5KmsuwJA3lRDJtUcQ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FE-Combustão</vt:lpstr>
      <vt:lpstr>FE-Grãos</vt:lpstr>
      <vt:lpstr>Dados</vt:lpstr>
      <vt:lpstr>Emissões Chaminés</vt:lpstr>
      <vt:lpstr>Emissões Difusas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2016-12-13T12:13:55Z</dcterms:created>
  <dcterms:modified xsi:type="dcterms:W3CDTF">2019-06-07T12:13:45Z</dcterms:modified>
</cp:coreProperties>
</file>