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ertilizantes Fertipar\"/>
    </mc:Choice>
  </mc:AlternateContent>
  <bookViews>
    <workbookView xWindow="0" yWindow="0" windowWidth="24000" windowHeight="9735" activeTab="5"/>
  </bookViews>
  <sheets>
    <sheet name="FE-Maq e Equip" sheetId="10" r:id="rId1"/>
    <sheet name="FE-Transferências" sheetId="13" r:id="rId2"/>
    <sheet name="Dados" sheetId="3" r:id="rId3"/>
    <sheet name="Emissão Maq e Equip" sheetId="9" r:id="rId4"/>
    <sheet name="Emissão Transferências" sheetId="11" r:id="rId5"/>
    <sheet name="Resumo" sheetId="12" r:id="rId6"/>
  </sheets>
  <externalReferences>
    <externalReference r:id="rId7"/>
  </externalReferences>
  <definedNames>
    <definedName name="Ind_Silte">[1]FatorEmis_Vias!$I$12:$I$21</definedName>
    <definedName name="Info_Caminhões">[1]Dados!$A$7:$A$17</definedName>
    <definedName name="Tabela_Caminhões">[1]Dados!$A$7:$C$17</definedName>
    <definedName name="Tabela_Fator_Veic">[1]FatorEmis_Vias!$A$4:$G$16</definedName>
    <definedName name="Tabela_Silte">[1]FatorEmis_Vias!$I$12:$O$21</definedName>
    <definedName name="Tipo_Veic">[1]FatorEmis_Vias!$A$4:$A$16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B36" i="3"/>
  <c r="F8" i="11" l="1"/>
  <c r="E8" i="11"/>
  <c r="H5" i="9"/>
  <c r="I8" i="11" l="1"/>
  <c r="H8" i="11"/>
  <c r="G8" i="11"/>
  <c r="I9" i="11" l="1"/>
  <c r="B4" i="12" s="1"/>
  <c r="B1" i="11" l="1"/>
  <c r="K8" i="11" l="1"/>
  <c r="K9" i="11" s="1"/>
  <c r="D4" i="12" s="1"/>
  <c r="J8" i="11"/>
  <c r="J9" i="11" s="1"/>
  <c r="C4" i="12" s="1"/>
  <c r="F5" i="9" l="1"/>
  <c r="J5" i="9"/>
  <c r="K5" i="9"/>
  <c r="L5" i="9"/>
  <c r="M5" i="9"/>
  <c r="I5" i="9"/>
  <c r="N5" i="9" l="1"/>
  <c r="O5" i="9" s="1"/>
  <c r="R5" i="9"/>
  <c r="R6" i="9" s="1"/>
  <c r="Q5" i="9"/>
  <c r="Q6" i="9" s="1"/>
  <c r="T5" i="9"/>
  <c r="T6" i="9" s="1"/>
  <c r="S5" i="9"/>
  <c r="S6" i="9" s="1"/>
  <c r="N6" i="9"/>
  <c r="E3" i="12" l="1"/>
  <c r="E5" i="12" s="1"/>
  <c r="B3" i="12"/>
  <c r="B5" i="12" s="1"/>
  <c r="F3" i="12"/>
  <c r="F5" i="12" s="1"/>
  <c r="H3" i="12"/>
  <c r="H5" i="12" s="1"/>
  <c r="G3" i="12"/>
  <c r="P5" i="9"/>
  <c r="P6" i="9" s="1"/>
  <c r="O6" i="9"/>
  <c r="G5" i="9"/>
  <c r="C3" i="12" l="1"/>
  <c r="C5" i="12" s="1"/>
  <c r="D3" i="12"/>
  <c r="D5" i="12" s="1"/>
</calcChain>
</file>

<file path=xl/comments1.xml><?xml version="1.0" encoding="utf-8"?>
<comments xmlns="http://schemas.openxmlformats.org/spreadsheetml/2006/main">
  <authors>
    <author>Andrielly Moutinho Knupp</author>
  </authors>
  <commentList>
    <comment ref="A5" authorId="0" shapeId="0">
      <text>
        <r>
          <rPr>
            <b/>
            <sz val="9"/>
            <color indexed="81"/>
            <rFont val="Segoe UI"/>
            <family val="2"/>
          </rPr>
          <t>Factor Rating: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Vanessa Brusco Filete</author>
  </authors>
  <commentList>
    <comment ref="K4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M4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O4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P4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R4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T4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G5" authorId="1" shapeId="0">
      <text>
        <r>
          <rPr>
            <sz val="9"/>
            <color indexed="81"/>
            <rFont val="Segoe UI"/>
            <family val="2"/>
          </rPr>
          <t>1 kW = 1,34102 HP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  <author>Vanessa Brusco Filete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da velocidade do vento - Aeroporto de Vitória para o ano de 2015.</t>
        </r>
      </text>
    </comment>
    <comment ref="B3" authorId="1" shapeId="0">
      <text>
        <r>
          <rPr>
            <sz val="9"/>
            <color indexed="81"/>
            <rFont val="Segoe UI"/>
            <family val="2"/>
          </rPr>
          <t>Consideração:
Umidade arbitrada devido à ausência de informações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WRAP (2006) - Fugitive Dust Handbook
</t>
        </r>
      </text>
    </comment>
    <comment ref="F8" authorId="0" shapeId="0">
      <text>
        <r>
          <rPr>
            <sz val="9"/>
            <color indexed="81"/>
            <rFont val="Segoe UI"/>
            <family val="2"/>
          </rPr>
          <t>Referência: Table 13.2.4-1. TYPICAL SILT AND MOISTURE CONTENTS OF MATERIALS AT VARIOUS INDUSTRIES
https://www3.epa.gov/ttn/chief/ap42/ch13/final/c13s0204.pdf</t>
        </r>
      </text>
    </comment>
  </commentList>
</comments>
</file>

<file path=xl/sharedStrings.xml><?xml version="1.0" encoding="utf-8"?>
<sst xmlns="http://schemas.openxmlformats.org/spreadsheetml/2006/main" count="131" uniqueCount="92">
  <si>
    <t>CO</t>
  </si>
  <si>
    <t>Equação Geral:</t>
  </si>
  <si>
    <t>PM</t>
  </si>
  <si>
    <t>Taxa de Emissão [kg/h]</t>
  </si>
  <si>
    <t>Total</t>
  </si>
  <si>
    <t>Equipamentos</t>
  </si>
  <si>
    <t>Modelo</t>
  </si>
  <si>
    <t>Pá Carregadeira</t>
  </si>
  <si>
    <t>Qtde</t>
  </si>
  <si>
    <t>721E - Case</t>
  </si>
  <si>
    <t>Consumo</t>
  </si>
  <si>
    <t>7,5 l/h (67,5 l/dia)</t>
  </si>
  <si>
    <t>Classificação dos fatores de emissão</t>
  </si>
  <si>
    <t>Quantidade Equipamentos</t>
  </si>
  <si>
    <t>Horas/dia</t>
  </si>
  <si>
    <t>Fator de Emissão [kg/h]</t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</si>
  <si>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</si>
  <si>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</si>
  <si>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Tractors/Loaders/Backhoes</t>
  </si>
  <si>
    <t>Ano de Referência: 2007</t>
  </si>
  <si>
    <t>Equipment</t>
  </si>
  <si>
    <t>MaxHP</t>
  </si>
  <si>
    <t>SOX</t>
  </si>
  <si>
    <t>NOX</t>
  </si>
  <si>
    <t>ROG</t>
  </si>
  <si>
    <t>CO2</t>
  </si>
  <si>
    <t>CH4</t>
  </si>
  <si>
    <t>Tractors/Loaders/Backhoes Composite</t>
  </si>
  <si>
    <t>Onde:
E - emissão (lb/dia)
n - número de equipamentos de cada categoria
H - número de horas diárias de operação do equipamento
EF - fator de emissão (lb/h)</t>
  </si>
  <si>
    <t>Como não foi informado o ano dos equipamentos, foi considerado, de forma conservadora, os fatores de 2007.</t>
  </si>
  <si>
    <t>Pá carregadeira</t>
  </si>
  <si>
    <t>Potência (kW)</t>
  </si>
  <si>
    <t>Controle: Pavimentação interna do galpão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</si>
  <si>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</si>
  <si>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</si>
  <si>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Matéria Prima</t>
  </si>
  <si>
    <t>Ureia, FNR, Sulfato de Amônia, Super Triplo, Super Simples, Monoamônio Fosfato, Cloreto de potassio granulado, Cloreto de Potássio Pó, Micronutrientes (Boro + Zinco + Cobre)</t>
  </si>
  <si>
    <t>Produção (t/h)</t>
  </si>
  <si>
    <t>Referências: AP-42 (USEPA, 2006) - https://www3.epa.gov/ttn/chief/ap42/ch13/final/c13s0204.pdf</t>
  </si>
  <si>
    <t>Velocidade do Vento (m/s)</t>
  </si>
  <si>
    <r>
      <t xml:space="preserve">&lt; 30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</si>
  <si>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10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</si>
  <si>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2.5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</si>
  <si>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t>Fonte Emissora</t>
  </si>
  <si>
    <t>Controle [%]</t>
  </si>
  <si>
    <t>TR - Moega</t>
  </si>
  <si>
    <t>Onde:
E - emissão
k - particle size multiplier (dimensionless)
U - mean wind speed, meters per second (m/s) (miles per hour [mph]) 
M - material moisture content (%)</t>
  </si>
  <si>
    <t>FOSFATO MONOAMONICO GRANULADO</t>
  </si>
  <si>
    <t>Indefinido</t>
  </si>
  <si>
    <t xml:space="preserve">ZINCO 15 </t>
  </si>
  <si>
    <t xml:space="preserve">BORO 10% </t>
  </si>
  <si>
    <t xml:space="preserve">CLORETO DE POTASSIO STANDER BRANCO I </t>
  </si>
  <si>
    <t xml:space="preserve">FOSFATO MONOAMONICO FARELADO </t>
  </si>
  <si>
    <t>HIPERFÓS (FOSFATO NATURAL REATIVO DE GAFSA)</t>
  </si>
  <si>
    <t xml:space="preserve">FTE BR12 GRANULADO </t>
  </si>
  <si>
    <t xml:space="preserve">GESSO AGRÍCOLA </t>
  </si>
  <si>
    <t xml:space="preserve">VARREDURA </t>
  </si>
  <si>
    <t xml:space="preserve">SUPER N UREIA PRILL 46% </t>
  </si>
  <si>
    <t xml:space="preserve">COBRE 10% </t>
  </si>
  <si>
    <t xml:space="preserve">NITRATO DE CÁLCIO </t>
  </si>
  <si>
    <t xml:space="preserve">CLORETO DE POTÁSSIO STANDER BRANCO </t>
  </si>
  <si>
    <t xml:space="preserve">CLORETO DE POTÁSSIO STANDER 58% </t>
  </si>
  <si>
    <t xml:space="preserve">SE FOSFATO ACIDULADO SULFÚRICO </t>
  </si>
  <si>
    <t xml:space="preserve">URÉIA GRANULADA 46% </t>
  </si>
  <si>
    <t xml:space="preserve">SUPER N UREIA GRANULADA 46% </t>
  </si>
  <si>
    <t xml:space="preserve">CLORETO DE POTASSIO GRANULADO 60%K2O I </t>
  </si>
  <si>
    <t xml:space="preserve">UREIA PRILL 46% I </t>
  </si>
  <si>
    <t xml:space="preserve">SULFATO DE AMÔNIO FARELADO I </t>
  </si>
  <si>
    <t>FOSFATO MONOAMONICO GRANULADO I</t>
  </si>
  <si>
    <t xml:space="preserve">NP 11-44-00 I </t>
  </si>
  <si>
    <t xml:space="preserve">URÉIA GRANULADA 46% I </t>
  </si>
  <si>
    <t>BORO 10%</t>
  </si>
  <si>
    <t xml:space="preserve">MAISFERTIL </t>
  </si>
  <si>
    <t>NP 10-45-00</t>
  </si>
  <si>
    <t xml:space="preserve">MAISFERTIL PARANÁ </t>
  </si>
  <si>
    <t>H Trab/dia</t>
  </si>
  <si>
    <t>Umidade do material (%)</t>
  </si>
  <si>
    <t>Insumos em 2015 (ton/ano)</t>
  </si>
  <si>
    <t>Quantidade Movimentada [t/h]</t>
  </si>
  <si>
    <t>Fator de Emissão [kg/t]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</si>
  <si>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</si>
  <si>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Transferências</t>
  </si>
  <si>
    <t xml:space="preserve"> </t>
  </si>
  <si>
    <t>-</t>
  </si>
  <si>
    <t>Nota:</t>
  </si>
  <si>
    <t>VOC</t>
  </si>
  <si>
    <t>Potência [HP]</t>
  </si>
  <si>
    <t>TOTAL</t>
  </si>
  <si>
    <t>Fonte: AQMD (2016) - http://www.aqmd.gov/home/regulations/ceqa/air-quality-analysis-handbook/off-road-mobile-source-emission-factors</t>
  </si>
  <si>
    <t>Fonte: Informações enviadas pelo empreendimento através dos Ofício IEMA N° 022/2017 e 472/2016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</si>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</sst>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#,##0.0000"/>
    <numFmt numFmtId="168" formatCode="[&gt;=0.005]\ #,##0.00;[&lt;0.005]&quot;&lt;0,01&quot;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9"/>
      <color indexed="81"/>
      <name val="Segoe UI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</font>
    <font>
      <b/>
      <i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color theme="0"/>
      <name val="Arial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DD"/>
        <bgColor indexed="64"/>
      </patternFill>
    </fill>
  </fills>
  <borders count="3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3" borderId="21" xfId="0" applyFont="1" applyFill="1" applyBorder="1" applyAlignment="1">
      <alignment horizontal="center" vertical="center"/>
    </xf>
    <xf numFmtId="2" fontId="6" fillId="3" borderId="21" xfId="0" applyNumberFormat="1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/>
    </xf>
    <xf numFmtId="164" fontId="5" fillId="5" borderId="25" xfId="0" applyNumberFormat="1" applyFont="1" applyFill="1" applyBorder="1" applyAlignment="1">
      <alignment horizontal="center" vertical="center"/>
    </xf>
    <xf numFmtId="164" fontId="5" fillId="0" borderId="21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1" fontId="5" fillId="0" borderId="21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26" xfId="0" applyFont="1" applyBorder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167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4" fontId="5" fillId="3" borderId="15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/>
    </xf>
    <xf numFmtId="4" fontId="5" fillId="3" borderId="13" xfId="0" applyNumberFormat="1" applyFont="1" applyFill="1" applyBorder="1" applyAlignment="1">
      <alignment horizontal="center" vertical="center"/>
    </xf>
    <xf numFmtId="4" fontId="5" fillId="3" borderId="14" xfId="0" applyNumberFormat="1" applyFont="1" applyFill="1" applyBorder="1" applyAlignment="1">
      <alignment horizontal="center" vertical="center"/>
    </xf>
    <xf numFmtId="0" fontId="9" fillId="2" borderId="38" xfId="0" applyNumberFormat="1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 applyProtection="1">
      <alignment horizontal="center" vertical="center" wrapText="1"/>
    </xf>
    <xf numFmtId="0" fontId="9" fillId="2" borderId="26" xfId="0" applyNumberFormat="1" applyFont="1" applyFill="1" applyBorder="1" applyAlignment="1" applyProtection="1">
      <alignment horizontal="center" vertical="center" wrapText="1"/>
    </xf>
    <xf numFmtId="0" fontId="9" fillId="2" borderId="30" xfId="0" applyNumberFormat="1" applyFont="1" applyFill="1" applyBorder="1" applyAlignment="1" applyProtection="1">
      <alignment horizontal="center" vertical="center" wrapText="1"/>
    </xf>
    <xf numFmtId="0" fontId="9" fillId="2" borderId="35" xfId="0" applyNumberFormat="1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15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886075" y="5729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886075" y="5729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4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625311" y="31947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625311" y="31947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VLI/PRJ1401148-Programas%20QAr/06-Invent&#225;rio/6-4_Unidades%20Operacionais_FCA/Terminal%20de%20Araguari/Memorial_Araguari_F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orEmis_Grãos"/>
      <sheetName val="FatorEmis_Vias"/>
      <sheetName val="FatorEmiss_Equip"/>
      <sheetName val="FatorLoco_Carreg"/>
      <sheetName val="Dados"/>
      <sheetName val="TR's"/>
      <sheetName val="Fontes Pontuais"/>
      <sheetName val="Carreg-Descarg"/>
      <sheetName val="Equipamentos"/>
      <sheetName val="Vias"/>
      <sheetName val="Loco-Parada"/>
      <sheetName val="Bloco - Total"/>
    </sheetNames>
    <sheetDataSet>
      <sheetData sheetId="0"/>
      <sheetData sheetId="1">
        <row r="4">
          <cell r="A4" t="str">
            <v>Tubo de escapamento</v>
          </cell>
          <cell r="G4">
            <v>0</v>
          </cell>
        </row>
        <row r="5">
          <cell r="A5" t="str">
            <v xml:space="preserve">     Gasolina C</v>
          </cell>
          <cell r="B5">
            <v>0.08</v>
          </cell>
          <cell r="C5">
            <v>7.0000000000000007E-2</v>
          </cell>
          <cell r="D5">
            <v>0.75</v>
          </cell>
          <cell r="E5">
            <v>11.4</v>
          </cell>
          <cell r="F5">
            <v>1.17</v>
          </cell>
          <cell r="G5" t="str">
            <v>-</v>
          </cell>
        </row>
        <row r="6">
          <cell r="A6" t="str">
            <v xml:space="preserve">     Álcool</v>
          </cell>
          <cell r="B6" t="str">
            <v>-</v>
          </cell>
          <cell r="C6" t="str">
            <v>-</v>
          </cell>
          <cell r="D6">
            <v>1.3</v>
          </cell>
          <cell r="E6">
            <v>20.100000000000001</v>
          </cell>
          <cell r="F6">
            <v>2.17</v>
          </cell>
          <cell r="G6" t="str">
            <v>-</v>
          </cell>
        </row>
        <row r="7">
          <cell r="A7" t="str">
            <v xml:space="preserve">     Flex (álcool)</v>
          </cell>
          <cell r="B7" t="str">
            <v>-</v>
          </cell>
          <cell r="C7" t="str">
            <v>-</v>
          </cell>
          <cell r="D7">
            <v>0.06</v>
          </cell>
          <cell r="E7">
            <v>0.62</v>
          </cell>
          <cell r="F7">
            <v>0.1</v>
          </cell>
          <cell r="G7" t="str">
            <v>-</v>
          </cell>
        </row>
        <row r="8">
          <cell r="A8" t="str">
            <v xml:space="preserve">     Diesel</v>
          </cell>
          <cell r="B8">
            <v>0.47</v>
          </cell>
          <cell r="C8">
            <v>0.13</v>
          </cell>
          <cell r="D8">
            <v>9.81</v>
          </cell>
          <cell r="E8">
            <v>13.4</v>
          </cell>
          <cell r="F8">
            <v>2.0499999999999998</v>
          </cell>
          <cell r="G8">
            <v>285</v>
          </cell>
        </row>
        <row r="9">
          <cell r="A9" t="str">
            <v xml:space="preserve">     Táxi</v>
          </cell>
          <cell r="B9" t="str">
            <v>-</v>
          </cell>
          <cell r="C9" t="str">
            <v>-</v>
          </cell>
          <cell r="D9">
            <v>0.9</v>
          </cell>
          <cell r="E9">
            <v>0.8</v>
          </cell>
          <cell r="F9">
            <v>0.44</v>
          </cell>
          <cell r="G9">
            <v>0</v>
          </cell>
        </row>
        <row r="10">
          <cell r="A10" t="str">
            <v xml:space="preserve">     Motocicletas e similiares</v>
          </cell>
          <cell r="B10">
            <v>0.05</v>
          </cell>
          <cell r="C10">
            <v>0.02</v>
          </cell>
          <cell r="D10">
            <v>0.12</v>
          </cell>
          <cell r="E10">
            <v>10.4</v>
          </cell>
          <cell r="F10">
            <v>1.41</v>
          </cell>
          <cell r="G10">
            <v>0</v>
          </cell>
        </row>
        <row r="11">
          <cell r="A11" t="str">
            <v>Emissão do carter evaporativa</v>
          </cell>
          <cell r="G11">
            <v>0</v>
          </cell>
        </row>
        <row r="12">
          <cell r="A12" t="str">
            <v xml:space="preserve">     Gasolina C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>
            <v>2</v>
          </cell>
          <cell r="G12" t="str">
            <v>-</v>
          </cell>
          <cell r="I12" t="str">
            <v>Copper smelting</v>
          </cell>
          <cell r="J12">
            <v>1</v>
          </cell>
          <cell r="K12">
            <v>3</v>
          </cell>
          <cell r="L12" t="str">
            <v>15,4-21,7</v>
          </cell>
          <cell r="M12">
            <v>19</v>
          </cell>
          <cell r="N12" t="str">
            <v>188-400</v>
          </cell>
          <cell r="O12">
            <v>292</v>
          </cell>
        </row>
        <row r="13">
          <cell r="A13" t="str">
            <v xml:space="preserve">     Álcool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1.5</v>
          </cell>
          <cell r="G13" t="str">
            <v>-</v>
          </cell>
          <cell r="I13" t="str">
            <v>Iron and steel production</v>
          </cell>
          <cell r="J13">
            <v>9</v>
          </cell>
          <cell r="K13">
            <v>48</v>
          </cell>
          <cell r="L13" t="str">
            <v>1,1-35,7</v>
          </cell>
          <cell r="M13">
            <v>12.5</v>
          </cell>
          <cell r="N13" t="str">
            <v>0,09-79</v>
          </cell>
          <cell r="O13">
            <v>9.6999999999999993</v>
          </cell>
        </row>
        <row r="14">
          <cell r="A14" t="str">
            <v xml:space="preserve">     Motocicletas e similiares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>
            <v>1.2</v>
          </cell>
          <cell r="G14" t="str">
            <v>-</v>
          </cell>
          <cell r="I14" t="str">
            <v>Asphalt batching</v>
          </cell>
          <cell r="J14">
            <v>1</v>
          </cell>
          <cell r="K14">
            <v>3</v>
          </cell>
          <cell r="L14" t="str">
            <v>2,6-4,6</v>
          </cell>
          <cell r="M14">
            <v>3.3</v>
          </cell>
          <cell r="N14" t="str">
            <v>76-193</v>
          </cell>
          <cell r="O14">
            <v>120</v>
          </cell>
        </row>
        <row r="15">
          <cell r="A15" t="str">
            <v>Pneus</v>
          </cell>
          <cell r="G15">
            <v>0</v>
          </cell>
          <cell r="I15" t="str">
            <v>Concrete batching</v>
          </cell>
          <cell r="J15">
            <v>1</v>
          </cell>
          <cell r="K15">
            <v>3</v>
          </cell>
          <cell r="L15" t="str">
            <v>5,2-6,0</v>
          </cell>
          <cell r="M15">
            <v>5.5</v>
          </cell>
          <cell r="N15" t="str">
            <v>11,0-12,0</v>
          </cell>
          <cell r="O15">
            <v>12</v>
          </cell>
        </row>
        <row r="16">
          <cell r="A16" t="str">
            <v xml:space="preserve">     Todos os tipos</v>
          </cell>
          <cell r="B16">
            <v>7.0000000000000007E-2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I16" t="str">
            <v>Sand and gravel processing</v>
          </cell>
          <cell r="J16">
            <v>1</v>
          </cell>
          <cell r="K16">
            <v>3</v>
          </cell>
          <cell r="L16" t="str">
            <v>6,4-7,9</v>
          </cell>
          <cell r="M16">
            <v>7.1</v>
          </cell>
          <cell r="N16" t="str">
            <v>53-95</v>
          </cell>
          <cell r="O16">
            <v>70</v>
          </cell>
        </row>
        <row r="17">
          <cell r="I17" t="str">
            <v>Municipal solid waste landfill</v>
          </cell>
          <cell r="J17">
            <v>2</v>
          </cell>
          <cell r="K17">
            <v>7</v>
          </cell>
          <cell r="L17" t="str">
            <v>-</v>
          </cell>
          <cell r="M17" t="str">
            <v>-</v>
          </cell>
          <cell r="N17" t="str">
            <v>1,1-32</v>
          </cell>
          <cell r="O17">
            <v>7.4</v>
          </cell>
        </row>
        <row r="18">
          <cell r="I18" t="str">
            <v>Quarry</v>
          </cell>
          <cell r="J18">
            <v>1</v>
          </cell>
          <cell r="K18">
            <v>6</v>
          </cell>
          <cell r="L18" t="str">
            <v>-</v>
          </cell>
          <cell r="M18" t="str">
            <v>-</v>
          </cell>
          <cell r="N18" t="str">
            <v>2,4-14</v>
          </cell>
          <cell r="O18">
            <v>8.1999999999999993</v>
          </cell>
        </row>
        <row r="19">
          <cell r="I19" t="str">
            <v>Corn wet mills</v>
          </cell>
          <cell r="J19">
            <v>3</v>
          </cell>
          <cell r="K19">
            <v>15</v>
          </cell>
          <cell r="L19" t="str">
            <v>-</v>
          </cell>
          <cell r="M19" t="str">
            <v>-</v>
          </cell>
          <cell r="N19" t="str">
            <v>0,05-2,9</v>
          </cell>
          <cell r="O19">
            <v>1.1000000000000001</v>
          </cell>
        </row>
        <row r="20">
          <cell r="I20" t="str">
            <v>Vias mais sujas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-</v>
          </cell>
          <cell r="O20">
            <v>5.5</v>
          </cell>
        </row>
        <row r="21">
          <cell r="I21" t="str">
            <v>Vias menos sujas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-</v>
          </cell>
          <cell r="O21">
            <v>1.1000000000000001</v>
          </cell>
        </row>
      </sheetData>
      <sheetData sheetId="2"/>
      <sheetData sheetId="3"/>
      <sheetData sheetId="4">
        <row r="7">
          <cell r="A7" t="str">
            <v>Carreta LS - Grãos</v>
          </cell>
          <cell r="B7">
            <v>32</v>
          </cell>
          <cell r="C7" t="str">
            <v>NA</v>
          </cell>
        </row>
        <row r="8">
          <cell r="A8" t="str">
            <v>Rodotren - Grãos</v>
          </cell>
          <cell r="B8">
            <v>50</v>
          </cell>
          <cell r="C8" t="str">
            <v>NA</v>
          </cell>
        </row>
        <row r="9">
          <cell r="A9" t="str">
            <v>Bitren - Grãos</v>
          </cell>
          <cell r="B9">
            <v>37</v>
          </cell>
          <cell r="C9" t="str">
            <v>NA</v>
          </cell>
        </row>
        <row r="10">
          <cell r="A10" t="str">
            <v>Média - Grãos</v>
          </cell>
          <cell r="B10">
            <v>39.666666666666664</v>
          </cell>
          <cell r="C10">
            <v>330</v>
          </cell>
        </row>
        <row r="11">
          <cell r="A11" t="str">
            <v>Bicaçamba - Fertil</v>
          </cell>
          <cell r="B11">
            <v>36</v>
          </cell>
          <cell r="C11" t="str">
            <v>NA</v>
          </cell>
        </row>
        <row r="12">
          <cell r="A12" t="str">
            <v>Rodotren - Fertil</v>
          </cell>
          <cell r="B12">
            <v>46</v>
          </cell>
          <cell r="C12" t="str">
            <v>NA</v>
          </cell>
        </row>
        <row r="13">
          <cell r="A13" t="str">
            <v>Caçamba LS - Fertil</v>
          </cell>
          <cell r="B13">
            <v>28</v>
          </cell>
          <cell r="C13" t="str">
            <v>NA</v>
          </cell>
        </row>
        <row r="14">
          <cell r="A14" t="str">
            <v>Simples - Fertil</v>
          </cell>
          <cell r="B14">
            <v>25</v>
          </cell>
          <cell r="C14" t="str">
            <v>NA</v>
          </cell>
        </row>
        <row r="15">
          <cell r="A15" t="str">
            <v>Média - Fertil</v>
          </cell>
          <cell r="B15">
            <v>33.75</v>
          </cell>
          <cell r="C15">
            <v>30</v>
          </cell>
        </row>
        <row r="16">
          <cell r="A16" t="str">
            <v>Dado fornecido func - Fertil</v>
          </cell>
          <cell r="B16" t="str">
            <v>NA</v>
          </cell>
          <cell r="C16">
            <v>29</v>
          </cell>
        </row>
        <row r="17">
          <cell r="A17" t="str">
            <v>Grãos + Fertil</v>
          </cell>
          <cell r="B17">
            <v>39.173611111111114</v>
          </cell>
          <cell r="C17">
            <v>360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workbookViewId="0">
      <selection activeCell="N13" sqref="N13"/>
    </sheetView>
  </sheetViews>
  <sheetFormatPr defaultRowHeight="15" x14ac:dyDescent="0.25"/>
  <cols>
    <col min="1" max="1" width="34.140625" style="10" customWidth="1"/>
    <col min="2" max="9" width="9.140625" style="10"/>
    <col min="14" max="16384" width="9.140625" style="10"/>
  </cols>
  <sheetData>
    <row r="1" spans="1:13" x14ac:dyDescent="0.25">
      <c r="A1" s="1" t="s">
        <v>88</v>
      </c>
    </row>
    <row r="2" spans="1:13" x14ac:dyDescent="0.25">
      <c r="A2" s="1" t="s">
        <v>19</v>
      </c>
    </row>
    <row r="3" spans="1:13" x14ac:dyDescent="0.25">
      <c r="A3" s="66" t="s">
        <v>20</v>
      </c>
      <c r="B3" s="68" t="s">
        <v>15</v>
      </c>
      <c r="C3" s="69"/>
      <c r="D3" s="69"/>
      <c r="E3" s="69"/>
      <c r="F3" s="69"/>
      <c r="G3" s="69"/>
      <c r="H3" s="69"/>
      <c r="I3" s="70"/>
    </row>
    <row r="4" spans="1:13" x14ac:dyDescent="0.25">
      <c r="A4" s="67"/>
      <c r="B4" s="11" t="s">
        <v>21</v>
      </c>
      <c r="C4" s="12" t="s">
        <v>2</v>
      </c>
      <c r="D4" s="12" t="s">
        <v>22</v>
      </c>
      <c r="E4" s="12" t="s">
        <v>23</v>
      </c>
      <c r="F4" s="12" t="s">
        <v>0</v>
      </c>
      <c r="G4" s="12" t="s">
        <v>24</v>
      </c>
      <c r="H4" s="12" t="s">
        <v>25</v>
      </c>
      <c r="I4" s="12" t="s">
        <v>26</v>
      </c>
    </row>
    <row r="5" spans="1:13" x14ac:dyDescent="0.25">
      <c r="A5" s="71" t="s">
        <v>18</v>
      </c>
      <c r="B5" s="13">
        <v>25</v>
      </c>
      <c r="C5" s="17">
        <v>4.2993834112443046E-3</v>
      </c>
      <c r="D5" s="17">
        <v>9.1296666664729092E-5</v>
      </c>
      <c r="E5" s="17">
        <v>6.5440342513322841E-2</v>
      </c>
      <c r="F5" s="17">
        <v>3.3633537377302694E-2</v>
      </c>
      <c r="G5" s="17">
        <v>1.1508495299417196E-2</v>
      </c>
      <c r="H5" s="18">
        <v>7.1954542544480447</v>
      </c>
      <c r="I5" s="17">
        <v>1.0383929582217567E-3</v>
      </c>
      <c r="J5" s="10"/>
      <c r="K5" s="10"/>
      <c r="L5" s="10"/>
      <c r="M5" s="10"/>
    </row>
    <row r="6" spans="1:13" x14ac:dyDescent="0.25">
      <c r="A6" s="72"/>
      <c r="B6" s="13">
        <v>50</v>
      </c>
      <c r="C6" s="17">
        <v>1.7631372893573291E-2</v>
      </c>
      <c r="D6" s="17">
        <v>1.7794989554385782E-4</v>
      </c>
      <c r="E6" s="17">
        <v>0.14903250407403665</v>
      </c>
      <c r="F6" s="17">
        <v>0.18074298616110065</v>
      </c>
      <c r="G6" s="17">
        <v>7.6387078761989774E-2</v>
      </c>
      <c r="H6" s="18">
        <v>13.765214572120632</v>
      </c>
      <c r="I6" s="17">
        <v>6.8922839284147877E-3</v>
      </c>
      <c r="J6" s="10"/>
      <c r="K6" s="10"/>
      <c r="L6" s="10"/>
      <c r="M6" s="10"/>
    </row>
    <row r="7" spans="1:13" x14ac:dyDescent="0.25">
      <c r="A7" s="72"/>
      <c r="B7" s="13">
        <v>120</v>
      </c>
      <c r="C7" s="17">
        <v>2.8793678975626062E-2</v>
      </c>
      <c r="D7" s="17">
        <v>2.7523820811752497E-4</v>
      </c>
      <c r="E7" s="17">
        <v>0.31658054663341589</v>
      </c>
      <c r="F7" s="17">
        <v>0.17000606424242778</v>
      </c>
      <c r="G7" s="17">
        <v>5.347757660811845E-2</v>
      </c>
      <c r="H7" s="18">
        <v>23.46343734007862</v>
      </c>
      <c r="I7" s="17">
        <v>4.8251946526192422E-3</v>
      </c>
      <c r="J7" s="10"/>
      <c r="K7" s="10"/>
      <c r="L7" s="10"/>
      <c r="M7" s="10"/>
    </row>
    <row r="8" spans="1:13" x14ac:dyDescent="0.25">
      <c r="A8" s="72"/>
      <c r="B8" s="13">
        <v>175</v>
      </c>
      <c r="C8" s="17">
        <v>3.0494211856921132E-2</v>
      </c>
      <c r="D8" s="17">
        <v>5.1744770686997182E-4</v>
      </c>
      <c r="E8" s="17">
        <v>0.5481767178539948</v>
      </c>
      <c r="F8" s="17">
        <v>0.26843480692719468</v>
      </c>
      <c r="G8" s="17">
        <v>6.8627595472196185E-2</v>
      </c>
      <c r="H8" s="19">
        <v>45.988333064299916</v>
      </c>
      <c r="I8" s="17">
        <v>6.1921566825205547E-3</v>
      </c>
      <c r="J8" s="10"/>
      <c r="K8" s="10"/>
      <c r="L8" s="10"/>
      <c r="M8" s="10"/>
    </row>
    <row r="9" spans="1:13" x14ac:dyDescent="0.25">
      <c r="A9" s="72"/>
      <c r="B9" s="13">
        <v>250</v>
      </c>
      <c r="C9" s="17">
        <v>2.9155277207407175E-2</v>
      </c>
      <c r="D9" s="17">
        <v>8.7649295057503588E-4</v>
      </c>
      <c r="E9" s="17">
        <v>0.87589260205192598</v>
      </c>
      <c r="F9" s="17">
        <v>0.21389122874888331</v>
      </c>
      <c r="G9" s="17">
        <v>7.7732271856787244E-2</v>
      </c>
      <c r="H9" s="19">
        <v>77.898614616801964</v>
      </c>
      <c r="I9" s="17">
        <v>7.0136590139017923E-3</v>
      </c>
      <c r="J9" s="10"/>
      <c r="K9" s="10"/>
      <c r="L9" s="10"/>
      <c r="M9" s="10"/>
    </row>
    <row r="10" spans="1:13" x14ac:dyDescent="0.25">
      <c r="A10" s="72"/>
      <c r="B10" s="13">
        <v>500</v>
      </c>
      <c r="C10" s="17">
        <v>5.3371382581919348E-2</v>
      </c>
      <c r="D10" s="17">
        <v>1.7600257158411894E-3</v>
      </c>
      <c r="E10" s="17">
        <v>1.5318521928885238</v>
      </c>
      <c r="F10" s="17">
        <v>0.46619627890952509</v>
      </c>
      <c r="G10" s="17">
        <v>0.13941759834531142</v>
      </c>
      <c r="H10" s="19">
        <v>156.42290018391407</v>
      </c>
      <c r="I10" s="17">
        <v>1.2579426235098116E-2</v>
      </c>
      <c r="J10" s="10"/>
      <c r="K10" s="10"/>
      <c r="L10" s="10"/>
      <c r="M10" s="10"/>
    </row>
    <row r="11" spans="1:13" x14ac:dyDescent="0.25">
      <c r="A11" s="73"/>
      <c r="B11" s="13">
        <v>750</v>
      </c>
      <c r="C11" s="17">
        <v>8.1348741656060763E-2</v>
      </c>
      <c r="D11" s="17">
        <v>2.6400393448571999E-3</v>
      </c>
      <c r="E11" s="17">
        <v>2.375581129318924</v>
      </c>
      <c r="F11" s="17">
        <v>0.69718233698749976</v>
      </c>
      <c r="G11" s="17">
        <v>0.21267838343155268</v>
      </c>
      <c r="H11" s="19">
        <v>234.63438258015915</v>
      </c>
      <c r="I11" s="17">
        <v>1.9189631928703061E-2</v>
      </c>
      <c r="J11" s="10"/>
      <c r="K11" s="10"/>
      <c r="L11" s="10"/>
      <c r="M11" s="10"/>
    </row>
    <row r="12" spans="1:13" x14ac:dyDescent="0.25">
      <c r="A12" s="14" t="s">
        <v>27</v>
      </c>
      <c r="B12" s="15"/>
      <c r="C12" s="16">
        <v>2.8996101994216584E-2</v>
      </c>
      <c r="D12" s="16">
        <v>3.5159903488017939E-4</v>
      </c>
      <c r="E12" s="16">
        <v>0.37663356210363147</v>
      </c>
      <c r="F12" s="16">
        <v>0.18787735830615651</v>
      </c>
      <c r="G12" s="16">
        <v>5.9282609352764803E-2</v>
      </c>
      <c r="H12" s="16">
        <v>30.303160334307702</v>
      </c>
      <c r="I12" s="16">
        <v>5.3489736642256874E-3</v>
      </c>
      <c r="J12" s="10"/>
      <c r="K12" s="10"/>
      <c r="L12" s="10"/>
      <c r="M12" s="10"/>
    </row>
    <row r="13" spans="1:13" x14ac:dyDescent="0.25">
      <c r="J13" s="10"/>
      <c r="K13" s="10"/>
      <c r="L13" s="10"/>
      <c r="M13" s="10"/>
    </row>
    <row r="14" spans="1:13" x14ac:dyDescent="0.25">
      <c r="J14" s="10"/>
      <c r="K14" s="10"/>
      <c r="L14" s="10"/>
      <c r="M14" s="10"/>
    </row>
    <row r="15" spans="1:13" x14ac:dyDescent="0.25">
      <c r="A15" s="58" t="s">
        <v>1</v>
      </c>
      <c r="B15" s="61"/>
      <c r="C15" s="61"/>
      <c r="D15" s="61"/>
      <c r="E15" s="61"/>
      <c r="F15" s="61"/>
      <c r="J15" s="10"/>
      <c r="K15" s="10"/>
      <c r="L15" s="10"/>
      <c r="M15" s="10"/>
    </row>
    <row r="16" spans="1:13" x14ac:dyDescent="0.25">
      <c r="A16" s="59"/>
      <c r="B16" s="62"/>
      <c r="C16" s="62"/>
      <c r="D16" s="62"/>
      <c r="E16" s="62"/>
      <c r="F16" s="62"/>
      <c r="J16" s="10"/>
      <c r="K16" s="10"/>
      <c r="L16" s="10"/>
      <c r="M16" s="10"/>
    </row>
    <row r="17" spans="1:13" x14ac:dyDescent="0.25">
      <c r="A17" s="59"/>
      <c r="B17" s="62"/>
      <c r="C17" s="62"/>
      <c r="D17" s="62"/>
      <c r="E17" s="62"/>
      <c r="F17" s="62"/>
      <c r="J17" s="10"/>
      <c r="K17" s="10"/>
      <c r="L17" s="10"/>
      <c r="M17" s="10"/>
    </row>
    <row r="18" spans="1:13" ht="15" customHeight="1" x14ac:dyDescent="0.25">
      <c r="A18" s="59"/>
      <c r="B18" s="63" t="s">
        <v>28</v>
      </c>
      <c r="C18" s="63"/>
      <c r="D18" s="63"/>
      <c r="E18" s="63"/>
      <c r="F18" s="63"/>
      <c r="J18" s="10"/>
      <c r="K18" s="10"/>
      <c r="L18" s="10"/>
      <c r="M18" s="10"/>
    </row>
    <row r="19" spans="1:13" x14ac:dyDescent="0.25">
      <c r="A19" s="59"/>
      <c r="B19" s="64"/>
      <c r="C19" s="64"/>
      <c r="D19" s="64"/>
      <c r="E19" s="64"/>
      <c r="F19" s="64"/>
      <c r="J19" s="10"/>
      <c r="K19" s="10"/>
      <c r="L19" s="10"/>
      <c r="M19" s="10"/>
    </row>
    <row r="20" spans="1:13" x14ac:dyDescent="0.25">
      <c r="A20" s="59"/>
      <c r="B20" s="64"/>
      <c r="C20" s="64"/>
      <c r="D20" s="64"/>
      <c r="E20" s="64"/>
      <c r="F20" s="64"/>
      <c r="J20" s="10"/>
      <c r="K20" s="10"/>
      <c r="L20" s="10"/>
      <c r="M20" s="10"/>
    </row>
    <row r="21" spans="1:13" x14ac:dyDescent="0.25">
      <c r="A21" s="60"/>
      <c r="B21" s="65"/>
      <c r="C21" s="65"/>
      <c r="D21" s="65"/>
      <c r="E21" s="65"/>
      <c r="F21" s="65"/>
      <c r="J21" s="10"/>
      <c r="K21" s="10"/>
      <c r="L21" s="10"/>
      <c r="M21" s="10"/>
    </row>
    <row r="22" spans="1:13" x14ac:dyDescent="0.25">
      <c r="J22" s="10"/>
      <c r="K22" s="10"/>
      <c r="L22" s="10"/>
      <c r="M22" s="10"/>
    </row>
    <row r="23" spans="1:13" x14ac:dyDescent="0.25">
      <c r="A23" s="1" t="s">
        <v>84</v>
      </c>
      <c r="J23" s="10"/>
      <c r="K23" s="10"/>
      <c r="L23" s="10"/>
      <c r="M23" s="10"/>
    </row>
    <row r="24" spans="1:13" x14ac:dyDescent="0.25">
      <c r="A24" s="1" t="s">
        <v>29</v>
      </c>
      <c r="J24" s="10"/>
      <c r="K24" s="10"/>
      <c r="L24" s="10"/>
      <c r="M24" s="10"/>
    </row>
    <row r="25" spans="1:13" x14ac:dyDescent="0.25">
      <c r="J25" s="10"/>
      <c r="K25" s="10"/>
      <c r="L25" s="10"/>
      <c r="M25" s="10"/>
    </row>
    <row r="26" spans="1:13" x14ac:dyDescent="0.25">
      <c r="J26" s="10"/>
      <c r="K26" s="10"/>
      <c r="L26" s="10"/>
      <c r="M26" s="10"/>
    </row>
    <row r="27" spans="1:13" x14ac:dyDescent="0.25">
      <c r="J27" s="10"/>
      <c r="K27" s="10"/>
      <c r="L27" s="10"/>
      <c r="M27" s="10"/>
    </row>
    <row r="28" spans="1:13" x14ac:dyDescent="0.25">
      <c r="J28" s="10"/>
      <c r="K28" s="10"/>
      <c r="L28" s="10"/>
      <c r="M28" s="10"/>
    </row>
    <row r="29" spans="1:13" x14ac:dyDescent="0.25">
      <c r="J29" s="10"/>
      <c r="K29" s="10"/>
      <c r="L29" s="10"/>
      <c r="M29" s="10"/>
    </row>
    <row r="30" spans="1:13" x14ac:dyDescent="0.25">
      <c r="J30" s="10"/>
      <c r="K30" s="10"/>
      <c r="L30" s="10"/>
      <c r="M30" s="10"/>
    </row>
    <row r="31" spans="1:13" x14ac:dyDescent="0.25">
      <c r="J31" s="10"/>
      <c r="K31" s="10"/>
      <c r="L31" s="10"/>
      <c r="M31" s="10"/>
    </row>
    <row r="32" spans="1:13" x14ac:dyDescent="0.25">
      <c r="J32" s="10"/>
      <c r="K32" s="10"/>
      <c r="L32" s="10"/>
      <c r="M32" s="10"/>
    </row>
    <row r="33" spans="10:13" x14ac:dyDescent="0.25">
      <c r="J33" s="10"/>
      <c r="K33" s="10"/>
      <c r="L33" s="10"/>
      <c r="M33" s="10"/>
    </row>
    <row r="34" spans="10:13" x14ac:dyDescent="0.25">
      <c r="J34" s="10"/>
      <c r="K34" s="10"/>
      <c r="L34" s="10"/>
      <c r="M34" s="10"/>
    </row>
    <row r="35" spans="10:13" x14ac:dyDescent="0.25">
      <c r="J35" s="10"/>
      <c r="K35" s="10"/>
      <c r="L35" s="10"/>
      <c r="M35" s="10"/>
    </row>
    <row r="36" spans="10:13" x14ac:dyDescent="0.25">
      <c r="J36" s="10"/>
      <c r="K36" s="10"/>
      <c r="L36" s="10"/>
      <c r="M36" s="10"/>
    </row>
    <row r="37" spans="10:13" x14ac:dyDescent="0.25">
      <c r="J37" s="10"/>
      <c r="K37" s="10"/>
      <c r="L37" s="10"/>
      <c r="M37" s="10"/>
    </row>
    <row r="38" spans="10:13" x14ac:dyDescent="0.25">
      <c r="J38" s="10"/>
      <c r="K38" s="10"/>
      <c r="L38" s="10"/>
      <c r="M38" s="10"/>
    </row>
    <row r="39" spans="10:13" x14ac:dyDescent="0.25">
      <c r="J39" s="10"/>
      <c r="K39" s="10"/>
      <c r="L39" s="10"/>
      <c r="M39" s="10"/>
    </row>
    <row r="40" spans="10:13" x14ac:dyDescent="0.25">
      <c r="J40" s="10"/>
      <c r="K40" s="10"/>
      <c r="L40" s="10"/>
      <c r="M40" s="10"/>
    </row>
    <row r="41" spans="10:13" x14ac:dyDescent="0.25">
      <c r="J41" s="10"/>
      <c r="K41" s="10"/>
      <c r="L41" s="10"/>
      <c r="M41" s="10"/>
    </row>
    <row r="42" spans="10:13" x14ac:dyDescent="0.25">
      <c r="J42" s="10"/>
      <c r="K42" s="10"/>
      <c r="L42" s="10"/>
      <c r="M42" s="10"/>
    </row>
    <row r="43" spans="10:13" x14ac:dyDescent="0.25">
      <c r="J43" s="10"/>
      <c r="K43" s="10"/>
      <c r="L43" s="10"/>
      <c r="M43" s="10"/>
    </row>
    <row r="44" spans="10:13" x14ac:dyDescent="0.25">
      <c r="J44" s="10"/>
      <c r="K44" s="10"/>
      <c r="L44" s="10"/>
      <c r="M44" s="10"/>
    </row>
    <row r="45" spans="10:13" x14ac:dyDescent="0.25">
      <c r="J45" s="10"/>
      <c r="K45" s="10"/>
      <c r="L45" s="10"/>
      <c r="M45" s="10"/>
    </row>
    <row r="46" spans="10:13" x14ac:dyDescent="0.25">
      <c r="J46" s="10"/>
      <c r="K46" s="10"/>
      <c r="L46" s="10"/>
      <c r="M46" s="10"/>
    </row>
    <row r="47" spans="10:13" x14ac:dyDescent="0.25">
      <c r="J47" s="10"/>
      <c r="K47" s="10"/>
      <c r="L47" s="10"/>
      <c r="M47" s="10"/>
    </row>
    <row r="48" spans="10:13" x14ac:dyDescent="0.25">
      <c r="J48" s="10"/>
      <c r="K48" s="10"/>
      <c r="L48" s="10"/>
      <c r="M48" s="10"/>
    </row>
    <row r="49" spans="10:13" x14ac:dyDescent="0.25">
      <c r="J49" s="10"/>
      <c r="K49" s="10"/>
      <c r="L49" s="10"/>
      <c r="M49" s="10"/>
    </row>
    <row r="50" spans="10:13" x14ac:dyDescent="0.25">
      <c r="J50" s="10"/>
      <c r="K50" s="10"/>
      <c r="L50" s="10"/>
      <c r="M50" s="10"/>
    </row>
    <row r="51" spans="10:13" x14ac:dyDescent="0.25">
      <c r="J51" s="10"/>
      <c r="K51" s="10"/>
      <c r="L51" s="10"/>
      <c r="M51" s="10"/>
    </row>
    <row r="52" spans="10:13" x14ac:dyDescent="0.25">
      <c r="J52" s="10"/>
      <c r="K52" s="10"/>
      <c r="L52" s="10"/>
      <c r="M52" s="10"/>
    </row>
    <row r="53" spans="10:13" x14ac:dyDescent="0.25">
      <c r="J53" s="10"/>
      <c r="K53" s="10"/>
      <c r="L53" s="10"/>
      <c r="M53" s="10"/>
    </row>
    <row r="54" spans="10:13" x14ac:dyDescent="0.25">
      <c r="J54" s="10"/>
      <c r="K54" s="10"/>
      <c r="L54" s="10"/>
      <c r="M54" s="10"/>
    </row>
    <row r="55" spans="10:13" x14ac:dyDescent="0.25">
      <c r="J55" s="10"/>
      <c r="K55" s="10"/>
      <c r="L55" s="10"/>
      <c r="M55" s="10"/>
    </row>
    <row r="56" spans="10:13" x14ac:dyDescent="0.25">
      <c r="J56" s="10"/>
      <c r="K56" s="10"/>
      <c r="L56" s="10"/>
      <c r="M56" s="10"/>
    </row>
    <row r="57" spans="10:13" x14ac:dyDescent="0.25">
      <c r="J57" s="10"/>
      <c r="K57" s="10"/>
      <c r="L57" s="10"/>
      <c r="M57" s="10"/>
    </row>
    <row r="58" spans="10:13" x14ac:dyDescent="0.25">
      <c r="J58" s="10"/>
      <c r="K58" s="10"/>
      <c r="L58" s="10"/>
      <c r="M58" s="10"/>
    </row>
    <row r="59" spans="10:13" x14ac:dyDescent="0.25">
      <c r="J59" s="10"/>
      <c r="K59" s="10"/>
      <c r="L59" s="10"/>
      <c r="M59" s="10"/>
    </row>
    <row r="60" spans="10:13" x14ac:dyDescent="0.25">
      <c r="J60" s="10"/>
      <c r="K60" s="10"/>
      <c r="L60" s="10"/>
      <c r="M60" s="10"/>
    </row>
    <row r="61" spans="10:13" x14ac:dyDescent="0.25">
      <c r="J61" s="10"/>
      <c r="K61" s="10"/>
      <c r="L61" s="10"/>
      <c r="M61" s="10"/>
    </row>
    <row r="62" spans="10:13" x14ac:dyDescent="0.25">
      <c r="J62" s="10"/>
      <c r="K62" s="10"/>
      <c r="L62" s="10"/>
      <c r="M62" s="10"/>
    </row>
    <row r="63" spans="10:13" x14ac:dyDescent="0.25">
      <c r="J63" s="10"/>
      <c r="K63" s="10"/>
      <c r="L63" s="10"/>
      <c r="M63" s="10"/>
    </row>
    <row r="64" spans="10:13" x14ac:dyDescent="0.25">
      <c r="J64" s="10"/>
      <c r="K64" s="10"/>
      <c r="L64" s="10"/>
      <c r="M64" s="10"/>
    </row>
    <row r="65" spans="10:13" x14ac:dyDescent="0.25">
      <c r="J65" s="10"/>
      <c r="K65" s="10"/>
      <c r="L65" s="10"/>
      <c r="M65" s="10"/>
    </row>
    <row r="66" spans="10:13" x14ac:dyDescent="0.25">
      <c r="J66" s="10"/>
      <c r="K66" s="10"/>
      <c r="L66" s="10"/>
      <c r="M66" s="10"/>
    </row>
    <row r="67" spans="10:13" x14ac:dyDescent="0.25">
      <c r="J67" s="10"/>
      <c r="K67" s="10"/>
      <c r="L67" s="10"/>
      <c r="M67" s="10"/>
    </row>
    <row r="68" spans="10:13" x14ac:dyDescent="0.25">
      <c r="J68" s="10"/>
      <c r="K68" s="10"/>
      <c r="L68" s="10"/>
      <c r="M68" s="10"/>
    </row>
    <row r="69" spans="10:13" x14ac:dyDescent="0.25">
      <c r="J69" s="10"/>
      <c r="K69" s="10"/>
      <c r="L69" s="10"/>
      <c r="M69" s="10"/>
    </row>
    <row r="70" spans="10:13" x14ac:dyDescent="0.25">
      <c r="J70" s="10"/>
      <c r="K70" s="10"/>
      <c r="L70" s="10"/>
      <c r="M70" s="10"/>
    </row>
    <row r="71" spans="10:13" x14ac:dyDescent="0.25">
      <c r="J71" s="10"/>
      <c r="K71" s="10"/>
      <c r="L71" s="10"/>
      <c r="M71" s="10"/>
    </row>
    <row r="72" spans="10:13" x14ac:dyDescent="0.25">
      <c r="J72" s="10"/>
      <c r="K72" s="10"/>
      <c r="L72" s="10"/>
      <c r="M72" s="10"/>
    </row>
    <row r="73" spans="10:13" x14ac:dyDescent="0.25">
      <c r="J73" s="10"/>
      <c r="K73" s="10"/>
      <c r="L73" s="10"/>
      <c r="M73" s="10"/>
    </row>
    <row r="74" spans="10:13" x14ac:dyDescent="0.25">
      <c r="J74" s="10"/>
      <c r="K74" s="10"/>
      <c r="L74" s="10"/>
      <c r="M74" s="10"/>
    </row>
    <row r="75" spans="10:13" x14ac:dyDescent="0.25">
      <c r="J75" s="10"/>
      <c r="K75" s="10"/>
      <c r="L75" s="10"/>
      <c r="M75" s="10"/>
    </row>
    <row r="76" spans="10:13" x14ac:dyDescent="0.25">
      <c r="J76" s="10"/>
      <c r="K76" s="10"/>
      <c r="L76" s="10"/>
      <c r="M76" s="10"/>
    </row>
    <row r="77" spans="10:13" x14ac:dyDescent="0.25">
      <c r="J77" s="10"/>
      <c r="K77" s="10"/>
      <c r="L77" s="10"/>
      <c r="M77" s="10"/>
    </row>
    <row r="78" spans="10:13" x14ac:dyDescent="0.25">
      <c r="J78" s="10"/>
      <c r="K78" s="10"/>
      <c r="L78" s="10"/>
      <c r="M78" s="10"/>
    </row>
    <row r="79" spans="10:13" x14ac:dyDescent="0.25">
      <c r="J79" s="10"/>
      <c r="K79" s="10"/>
      <c r="L79" s="10"/>
      <c r="M79" s="10"/>
    </row>
    <row r="80" spans="10:13" x14ac:dyDescent="0.25">
      <c r="J80" s="10"/>
      <c r="K80" s="10"/>
      <c r="L80" s="10"/>
      <c r="M80" s="10"/>
    </row>
    <row r="81" spans="10:13" x14ac:dyDescent="0.25">
      <c r="J81" s="10"/>
      <c r="K81" s="10"/>
      <c r="L81" s="10"/>
      <c r="M81" s="10"/>
    </row>
    <row r="82" spans="10:13" x14ac:dyDescent="0.25">
      <c r="J82" s="10"/>
      <c r="K82" s="10"/>
      <c r="L82" s="10"/>
      <c r="M82" s="10"/>
    </row>
    <row r="83" spans="10:13" x14ac:dyDescent="0.25">
      <c r="J83" s="10"/>
      <c r="K83" s="10"/>
      <c r="L83" s="10"/>
      <c r="M83" s="10"/>
    </row>
    <row r="84" spans="10:13" x14ac:dyDescent="0.25">
      <c r="J84" s="10"/>
      <c r="K84" s="10"/>
      <c r="L84" s="10"/>
      <c r="M84" s="10"/>
    </row>
    <row r="85" spans="10:13" x14ac:dyDescent="0.25">
      <c r="J85" s="10"/>
      <c r="K85" s="10"/>
      <c r="L85" s="10"/>
      <c r="M85" s="10"/>
    </row>
    <row r="86" spans="10:13" x14ac:dyDescent="0.25">
      <c r="J86" s="10"/>
      <c r="K86" s="10"/>
      <c r="L86" s="10"/>
      <c r="M86" s="10"/>
    </row>
    <row r="87" spans="10:13" x14ac:dyDescent="0.25">
      <c r="J87" s="10"/>
      <c r="K87" s="10"/>
      <c r="L87" s="10"/>
      <c r="M87" s="10"/>
    </row>
    <row r="88" spans="10:13" x14ac:dyDescent="0.25">
      <c r="J88" s="10"/>
      <c r="K88" s="10"/>
      <c r="L88" s="10"/>
      <c r="M88" s="10"/>
    </row>
    <row r="89" spans="10:13" x14ac:dyDescent="0.25">
      <c r="J89" s="10"/>
      <c r="K89" s="10"/>
      <c r="L89" s="10"/>
      <c r="M89" s="10"/>
    </row>
    <row r="90" spans="10:13" x14ac:dyDescent="0.25">
      <c r="J90" s="10"/>
      <c r="K90" s="10"/>
      <c r="L90" s="10"/>
      <c r="M90" s="10"/>
    </row>
    <row r="91" spans="10:13" x14ac:dyDescent="0.25">
      <c r="J91" s="10"/>
      <c r="K91" s="10"/>
      <c r="L91" s="10"/>
      <c r="M91" s="10"/>
    </row>
    <row r="92" spans="10:13" x14ac:dyDescent="0.25">
      <c r="J92" s="10"/>
      <c r="K92" s="10"/>
      <c r="L92" s="10"/>
      <c r="M92" s="10"/>
    </row>
    <row r="93" spans="10:13" x14ac:dyDescent="0.25">
      <c r="J93" s="10"/>
      <c r="K93" s="10"/>
      <c r="L93" s="10"/>
      <c r="M93" s="10"/>
    </row>
    <row r="94" spans="10:13" x14ac:dyDescent="0.25">
      <c r="J94" s="10"/>
      <c r="K94" s="10"/>
      <c r="L94" s="10"/>
      <c r="M94" s="10"/>
    </row>
    <row r="95" spans="10:13" x14ac:dyDescent="0.25">
      <c r="J95" s="10"/>
      <c r="K95" s="10"/>
      <c r="L95" s="10"/>
      <c r="M95" s="10"/>
    </row>
    <row r="96" spans="10:13" x14ac:dyDescent="0.25">
      <c r="J96" s="10"/>
      <c r="K96" s="10"/>
      <c r="L96" s="10"/>
      <c r="M96" s="10"/>
    </row>
    <row r="97" spans="10:13" x14ac:dyDescent="0.25">
      <c r="J97" s="10"/>
      <c r="K97" s="10"/>
      <c r="L97" s="10"/>
      <c r="M97" s="10"/>
    </row>
    <row r="98" spans="10:13" x14ac:dyDescent="0.25">
      <c r="J98" s="10"/>
      <c r="K98" s="10"/>
      <c r="L98" s="10"/>
      <c r="M98" s="10"/>
    </row>
    <row r="99" spans="10:13" x14ac:dyDescent="0.25">
      <c r="J99" s="10"/>
      <c r="K99" s="10"/>
      <c r="L99" s="10"/>
      <c r="M99" s="10"/>
    </row>
    <row r="100" spans="10:13" x14ac:dyDescent="0.25">
      <c r="J100" s="10"/>
      <c r="K100" s="10"/>
      <c r="L100" s="10"/>
      <c r="M100" s="10"/>
    </row>
    <row r="101" spans="10:13" x14ac:dyDescent="0.25">
      <c r="J101" s="10"/>
      <c r="K101" s="10"/>
      <c r="L101" s="10"/>
      <c r="M101" s="10"/>
    </row>
    <row r="102" spans="10:13" x14ac:dyDescent="0.25">
      <c r="J102" s="10"/>
      <c r="K102" s="10"/>
      <c r="L102" s="10"/>
      <c r="M102" s="10"/>
    </row>
    <row r="103" spans="10:13" x14ac:dyDescent="0.25">
      <c r="J103" s="10"/>
      <c r="K103" s="10"/>
      <c r="L103" s="10"/>
      <c r="M103" s="10"/>
    </row>
    <row r="104" spans="10:13" x14ac:dyDescent="0.25">
      <c r="J104" s="10"/>
      <c r="K104" s="10"/>
      <c r="L104" s="10"/>
      <c r="M104" s="10"/>
    </row>
    <row r="105" spans="10:13" x14ac:dyDescent="0.25">
      <c r="J105" s="10"/>
      <c r="K105" s="10"/>
      <c r="L105" s="10"/>
      <c r="M105" s="10"/>
    </row>
    <row r="106" spans="10:13" x14ac:dyDescent="0.25">
      <c r="J106" s="10"/>
      <c r="K106" s="10"/>
      <c r="L106" s="10"/>
      <c r="M106" s="10"/>
    </row>
    <row r="107" spans="10:13" x14ac:dyDescent="0.25">
      <c r="J107" s="10"/>
      <c r="K107" s="10"/>
      <c r="L107" s="10"/>
      <c r="M107" s="10"/>
    </row>
    <row r="108" spans="10:13" x14ac:dyDescent="0.25">
      <c r="J108" s="10"/>
      <c r="K108" s="10"/>
      <c r="L108" s="10"/>
      <c r="M108" s="10"/>
    </row>
    <row r="109" spans="10:13" x14ac:dyDescent="0.25">
      <c r="J109" s="10"/>
      <c r="K109" s="10"/>
      <c r="L109" s="10"/>
      <c r="M109" s="10"/>
    </row>
    <row r="110" spans="10:13" x14ac:dyDescent="0.25">
      <c r="J110" s="10"/>
      <c r="K110" s="10"/>
      <c r="L110" s="10"/>
      <c r="M110" s="10"/>
    </row>
    <row r="111" spans="10:13" x14ac:dyDescent="0.25">
      <c r="J111" s="10"/>
      <c r="K111" s="10"/>
      <c r="L111" s="10"/>
      <c r="M111" s="10"/>
    </row>
    <row r="112" spans="10:13" x14ac:dyDescent="0.25">
      <c r="J112" s="10"/>
      <c r="K112" s="10"/>
      <c r="L112" s="10"/>
      <c r="M112" s="10"/>
    </row>
    <row r="113" spans="10:13" x14ac:dyDescent="0.25">
      <c r="J113" s="10"/>
      <c r="K113" s="10"/>
      <c r="L113" s="10"/>
      <c r="M113" s="10"/>
    </row>
    <row r="114" spans="10:13" x14ac:dyDescent="0.25">
      <c r="J114" s="10"/>
      <c r="K114" s="10"/>
      <c r="L114" s="10"/>
      <c r="M114" s="10"/>
    </row>
    <row r="115" spans="10:13" x14ac:dyDescent="0.25">
      <c r="J115" s="10"/>
      <c r="K115" s="10"/>
      <c r="L115" s="10"/>
      <c r="M115" s="10"/>
    </row>
    <row r="116" spans="10:13" x14ac:dyDescent="0.25">
      <c r="J116" s="10"/>
      <c r="K116" s="10"/>
      <c r="L116" s="10"/>
      <c r="M116" s="10"/>
    </row>
    <row r="117" spans="10:13" x14ac:dyDescent="0.25">
      <c r="J117" s="10"/>
      <c r="K117" s="10"/>
      <c r="L117" s="10"/>
      <c r="M117" s="10"/>
    </row>
    <row r="118" spans="10:13" x14ac:dyDescent="0.25">
      <c r="J118" s="10"/>
      <c r="K118" s="10"/>
      <c r="L118" s="10"/>
      <c r="M118" s="10"/>
    </row>
    <row r="119" spans="10:13" x14ac:dyDescent="0.25">
      <c r="J119" s="10"/>
      <c r="K119" s="10"/>
      <c r="L119" s="10"/>
      <c r="M119" s="10"/>
    </row>
    <row r="120" spans="10:13" x14ac:dyDescent="0.25">
      <c r="J120" s="10"/>
      <c r="K120" s="10"/>
      <c r="L120" s="10"/>
      <c r="M120" s="10"/>
    </row>
    <row r="121" spans="10:13" x14ac:dyDescent="0.25">
      <c r="J121" s="10"/>
      <c r="K121" s="10"/>
      <c r="L121" s="10"/>
      <c r="M121" s="10"/>
    </row>
    <row r="122" spans="10:13" x14ac:dyDescent="0.25">
      <c r="J122" s="10"/>
      <c r="K122" s="10"/>
      <c r="L122" s="10"/>
      <c r="M122" s="10"/>
    </row>
    <row r="123" spans="10:13" x14ac:dyDescent="0.25">
      <c r="J123" s="10"/>
      <c r="K123" s="10"/>
      <c r="L123" s="10"/>
      <c r="M123" s="10"/>
    </row>
    <row r="124" spans="10:13" x14ac:dyDescent="0.25">
      <c r="J124" s="10"/>
      <c r="K124" s="10"/>
      <c r="L124" s="10"/>
      <c r="M124" s="10"/>
    </row>
    <row r="125" spans="10:13" x14ac:dyDescent="0.25">
      <c r="J125" s="10"/>
      <c r="K125" s="10"/>
      <c r="L125" s="10"/>
      <c r="M125" s="10"/>
    </row>
    <row r="126" spans="10:13" x14ac:dyDescent="0.25">
      <c r="J126" s="10"/>
      <c r="K126" s="10"/>
      <c r="L126" s="10"/>
      <c r="M126" s="10"/>
    </row>
    <row r="127" spans="10:13" x14ac:dyDescent="0.25">
      <c r="J127" s="10"/>
      <c r="K127" s="10"/>
      <c r="L127" s="10"/>
      <c r="M127" s="10"/>
    </row>
    <row r="128" spans="10:13" x14ac:dyDescent="0.25">
      <c r="J128" s="10"/>
      <c r="K128" s="10"/>
      <c r="L128" s="10"/>
      <c r="M128" s="10"/>
    </row>
    <row r="129" spans="10:13" x14ac:dyDescent="0.25">
      <c r="J129" s="10"/>
      <c r="K129" s="10"/>
      <c r="L129" s="10"/>
      <c r="M129" s="10"/>
    </row>
    <row r="130" spans="10:13" x14ac:dyDescent="0.25">
      <c r="J130" s="10"/>
      <c r="K130" s="10"/>
      <c r="L130" s="10"/>
      <c r="M130" s="10"/>
    </row>
    <row r="131" spans="10:13" x14ac:dyDescent="0.25">
      <c r="J131" s="10"/>
      <c r="K131" s="10"/>
      <c r="L131" s="10"/>
      <c r="M131" s="10"/>
    </row>
    <row r="132" spans="10:13" x14ac:dyDescent="0.25">
      <c r="J132" s="10"/>
      <c r="K132" s="10"/>
      <c r="L132" s="10"/>
      <c r="M132" s="10"/>
    </row>
    <row r="133" spans="10:13" x14ac:dyDescent="0.25">
      <c r="J133" s="10"/>
      <c r="K133" s="10"/>
      <c r="L133" s="10"/>
      <c r="M133" s="10"/>
    </row>
    <row r="134" spans="10:13" x14ac:dyDescent="0.25">
      <c r="J134" s="10"/>
      <c r="K134" s="10"/>
      <c r="L134" s="10"/>
      <c r="M134" s="10"/>
    </row>
    <row r="135" spans="10:13" x14ac:dyDescent="0.25">
      <c r="J135" s="10"/>
      <c r="K135" s="10"/>
      <c r="L135" s="10"/>
      <c r="M135" s="10"/>
    </row>
    <row r="136" spans="10:13" x14ac:dyDescent="0.25">
      <c r="J136" s="10"/>
      <c r="K136" s="10"/>
      <c r="L136" s="10"/>
      <c r="M136" s="10"/>
    </row>
    <row r="137" spans="10:13" x14ac:dyDescent="0.25">
      <c r="J137" s="10"/>
      <c r="K137" s="10"/>
      <c r="L137" s="10"/>
      <c r="M137" s="10"/>
    </row>
    <row r="138" spans="10:13" x14ac:dyDescent="0.25">
      <c r="J138" s="10"/>
      <c r="K138" s="10"/>
      <c r="L138" s="10"/>
      <c r="M138" s="10"/>
    </row>
    <row r="139" spans="10:13" x14ac:dyDescent="0.25">
      <c r="J139" s="10"/>
      <c r="K139" s="10"/>
      <c r="L139" s="10"/>
      <c r="M139" s="10"/>
    </row>
    <row r="140" spans="10:13" x14ac:dyDescent="0.25">
      <c r="J140" s="10"/>
      <c r="K140" s="10"/>
      <c r="L140" s="10"/>
      <c r="M140" s="10"/>
    </row>
    <row r="141" spans="10:13" x14ac:dyDescent="0.25">
      <c r="J141" s="10"/>
      <c r="K141" s="10"/>
      <c r="L141" s="10"/>
      <c r="M141" s="10"/>
    </row>
    <row r="142" spans="10:13" x14ac:dyDescent="0.25">
      <c r="J142" s="10"/>
      <c r="K142" s="10"/>
      <c r="L142" s="10"/>
      <c r="M142" s="10"/>
    </row>
    <row r="143" spans="10:13" x14ac:dyDescent="0.25">
      <c r="J143" s="10"/>
      <c r="K143" s="10"/>
      <c r="L143" s="10"/>
      <c r="M143" s="10"/>
    </row>
    <row r="144" spans="10:13" x14ac:dyDescent="0.25">
      <c r="J144" s="10"/>
      <c r="K144" s="10"/>
      <c r="L144" s="10"/>
      <c r="M144" s="10"/>
    </row>
    <row r="145" spans="10:13" x14ac:dyDescent="0.25">
      <c r="J145" s="10"/>
      <c r="K145" s="10"/>
      <c r="L145" s="10"/>
      <c r="M145" s="10"/>
    </row>
    <row r="146" spans="10:13" x14ac:dyDescent="0.25">
      <c r="J146" s="10"/>
      <c r="K146" s="10"/>
      <c r="L146" s="10"/>
      <c r="M146" s="10"/>
    </row>
    <row r="147" spans="10:13" x14ac:dyDescent="0.25">
      <c r="J147" s="10"/>
      <c r="K147" s="10"/>
      <c r="L147" s="10"/>
      <c r="M147" s="10"/>
    </row>
    <row r="148" spans="10:13" x14ac:dyDescent="0.25">
      <c r="J148" s="10"/>
      <c r="K148" s="10"/>
      <c r="L148" s="10"/>
      <c r="M148" s="10"/>
    </row>
    <row r="149" spans="10:13" x14ac:dyDescent="0.25">
      <c r="J149" s="10"/>
      <c r="K149" s="10"/>
      <c r="L149" s="10"/>
      <c r="M149" s="10"/>
    </row>
    <row r="150" spans="10:13" x14ac:dyDescent="0.25">
      <c r="J150" s="10"/>
      <c r="K150" s="10"/>
      <c r="L150" s="10"/>
      <c r="M150" s="10"/>
    </row>
    <row r="151" spans="10:13" x14ac:dyDescent="0.25">
      <c r="J151" s="10"/>
      <c r="K151" s="10"/>
      <c r="L151" s="10"/>
      <c r="M151" s="10"/>
    </row>
    <row r="152" spans="10:13" x14ac:dyDescent="0.25">
      <c r="J152" s="10"/>
      <c r="K152" s="10"/>
      <c r="L152" s="10"/>
      <c r="M152" s="10"/>
    </row>
    <row r="153" spans="10:13" x14ac:dyDescent="0.25">
      <c r="J153" s="10"/>
      <c r="K153" s="10"/>
      <c r="L153" s="10"/>
      <c r="M153" s="10"/>
    </row>
    <row r="154" spans="10:13" x14ac:dyDescent="0.25">
      <c r="J154" s="10"/>
      <c r="K154" s="10"/>
      <c r="L154" s="10"/>
      <c r="M154" s="10"/>
    </row>
    <row r="155" spans="10:13" x14ac:dyDescent="0.25">
      <c r="J155" s="10"/>
      <c r="K155" s="10"/>
      <c r="L155" s="10"/>
      <c r="M155" s="10"/>
    </row>
    <row r="156" spans="10:13" x14ac:dyDescent="0.25">
      <c r="J156" s="10"/>
      <c r="K156" s="10"/>
      <c r="L156" s="10"/>
      <c r="M156" s="10"/>
    </row>
    <row r="157" spans="10:13" x14ac:dyDescent="0.25">
      <c r="J157" s="10"/>
      <c r="K157" s="10"/>
      <c r="L157" s="10"/>
      <c r="M157" s="10"/>
    </row>
    <row r="158" spans="10:13" x14ac:dyDescent="0.25">
      <c r="J158" s="10"/>
      <c r="K158" s="10"/>
      <c r="L158" s="10"/>
      <c r="M158" s="10"/>
    </row>
    <row r="159" spans="10:13" x14ac:dyDescent="0.25">
      <c r="J159" s="10"/>
      <c r="K159" s="10"/>
      <c r="L159" s="10"/>
      <c r="M159" s="10"/>
    </row>
    <row r="160" spans="10:13" x14ac:dyDescent="0.25">
      <c r="J160" s="10"/>
      <c r="K160" s="10"/>
      <c r="L160" s="10"/>
      <c r="M160" s="10"/>
    </row>
    <row r="161" spans="10:13" x14ac:dyDescent="0.25">
      <c r="J161" s="10"/>
      <c r="K161" s="10"/>
      <c r="L161" s="10"/>
      <c r="M161" s="10"/>
    </row>
    <row r="162" spans="10:13" x14ac:dyDescent="0.25">
      <c r="J162" s="10"/>
      <c r="K162" s="10"/>
      <c r="L162" s="10"/>
      <c r="M162" s="10"/>
    </row>
    <row r="163" spans="10:13" x14ac:dyDescent="0.25">
      <c r="J163" s="10"/>
      <c r="K163" s="10"/>
      <c r="L163" s="10"/>
      <c r="M163" s="10"/>
    </row>
    <row r="164" spans="10:13" x14ac:dyDescent="0.25">
      <c r="J164" s="10"/>
      <c r="K164" s="10"/>
      <c r="L164" s="10"/>
      <c r="M164" s="10"/>
    </row>
    <row r="165" spans="10:13" x14ac:dyDescent="0.25">
      <c r="J165" s="10"/>
      <c r="K165" s="10"/>
      <c r="L165" s="10"/>
      <c r="M165" s="10"/>
    </row>
    <row r="166" spans="10:13" x14ac:dyDescent="0.25">
      <c r="J166" s="10"/>
      <c r="K166" s="10"/>
      <c r="L166" s="10"/>
      <c r="M166" s="10"/>
    </row>
    <row r="167" spans="10:13" x14ac:dyDescent="0.25">
      <c r="J167" s="10"/>
      <c r="K167" s="10"/>
      <c r="L167" s="10"/>
      <c r="M167" s="10"/>
    </row>
    <row r="168" spans="10:13" x14ac:dyDescent="0.25">
      <c r="J168" s="10"/>
      <c r="K168" s="10"/>
      <c r="L168" s="10"/>
      <c r="M168" s="10"/>
    </row>
    <row r="169" spans="10:13" x14ac:dyDescent="0.25">
      <c r="J169" s="10"/>
      <c r="K169" s="10"/>
      <c r="L169" s="10"/>
      <c r="M169" s="10"/>
    </row>
    <row r="170" spans="10:13" x14ac:dyDescent="0.25">
      <c r="J170" s="10"/>
      <c r="K170" s="10"/>
      <c r="L170" s="10"/>
      <c r="M170" s="10"/>
    </row>
    <row r="171" spans="10:13" x14ac:dyDescent="0.25">
      <c r="J171" s="10"/>
      <c r="K171" s="10"/>
      <c r="L171" s="10"/>
      <c r="M171" s="10"/>
    </row>
    <row r="172" spans="10:13" x14ac:dyDescent="0.25">
      <c r="J172" s="10"/>
      <c r="K172" s="10"/>
      <c r="L172" s="10"/>
      <c r="M172" s="10"/>
    </row>
    <row r="173" spans="10:13" x14ac:dyDescent="0.25">
      <c r="J173" s="10"/>
      <c r="K173" s="10"/>
      <c r="L173" s="10"/>
      <c r="M173" s="10"/>
    </row>
    <row r="174" spans="10:13" x14ac:dyDescent="0.25">
      <c r="J174" s="10"/>
      <c r="K174" s="10"/>
      <c r="L174" s="10"/>
      <c r="M174" s="10"/>
    </row>
    <row r="175" spans="10:13" x14ac:dyDescent="0.25">
      <c r="J175" s="10"/>
      <c r="K175" s="10"/>
      <c r="L175" s="10"/>
      <c r="M175" s="10"/>
    </row>
    <row r="176" spans="10:13" x14ac:dyDescent="0.25">
      <c r="J176" s="10"/>
      <c r="K176" s="10"/>
      <c r="L176" s="10"/>
      <c r="M176" s="10"/>
    </row>
    <row r="177" spans="10:13" x14ac:dyDescent="0.25">
      <c r="J177" s="10"/>
      <c r="K177" s="10"/>
      <c r="L177" s="10"/>
      <c r="M177" s="10"/>
    </row>
    <row r="178" spans="10:13" x14ac:dyDescent="0.25">
      <c r="J178" s="10"/>
      <c r="K178" s="10"/>
      <c r="L178" s="10"/>
      <c r="M178" s="10"/>
    </row>
    <row r="179" spans="10:13" x14ac:dyDescent="0.25">
      <c r="J179" s="10"/>
      <c r="K179" s="10"/>
      <c r="L179" s="10"/>
      <c r="M179" s="10"/>
    </row>
    <row r="180" spans="10:13" x14ac:dyDescent="0.25">
      <c r="J180" s="10"/>
      <c r="K180" s="10"/>
      <c r="L180" s="10"/>
      <c r="M180" s="10"/>
    </row>
    <row r="181" spans="10:13" x14ac:dyDescent="0.25">
      <c r="J181" s="10"/>
      <c r="K181" s="10"/>
      <c r="L181" s="10"/>
      <c r="M181" s="10"/>
    </row>
    <row r="182" spans="10:13" x14ac:dyDescent="0.25">
      <c r="J182" s="10"/>
      <c r="K182" s="10"/>
      <c r="L182" s="10"/>
      <c r="M182" s="10"/>
    </row>
    <row r="183" spans="10:13" x14ac:dyDescent="0.25">
      <c r="J183" s="10"/>
      <c r="K183" s="10"/>
      <c r="L183" s="10"/>
      <c r="M183" s="10"/>
    </row>
    <row r="184" spans="10:13" x14ac:dyDescent="0.25">
      <c r="J184" s="10"/>
      <c r="K184" s="10"/>
      <c r="L184" s="10"/>
      <c r="M184" s="10"/>
    </row>
    <row r="185" spans="10:13" x14ac:dyDescent="0.25">
      <c r="J185" s="10"/>
      <c r="K185" s="10"/>
      <c r="L185" s="10"/>
      <c r="M185" s="10"/>
    </row>
    <row r="186" spans="10:13" x14ac:dyDescent="0.25">
      <c r="J186" s="10"/>
      <c r="K186" s="10"/>
      <c r="L186" s="10"/>
      <c r="M186" s="10"/>
    </row>
    <row r="187" spans="10:13" x14ac:dyDescent="0.25">
      <c r="J187" s="10"/>
      <c r="K187" s="10"/>
      <c r="L187" s="10"/>
      <c r="M187" s="10"/>
    </row>
    <row r="188" spans="10:13" x14ac:dyDescent="0.25">
      <c r="J188" s="10"/>
      <c r="K188" s="10"/>
      <c r="L188" s="10"/>
      <c r="M188" s="10"/>
    </row>
    <row r="189" spans="10:13" x14ac:dyDescent="0.25">
      <c r="J189" s="10"/>
      <c r="K189" s="10"/>
      <c r="L189" s="10"/>
      <c r="M189" s="10"/>
    </row>
    <row r="190" spans="10:13" x14ac:dyDescent="0.25">
      <c r="J190" s="10"/>
      <c r="K190" s="10"/>
      <c r="L190" s="10"/>
      <c r="M190" s="10"/>
    </row>
    <row r="191" spans="10:13" x14ac:dyDescent="0.25">
      <c r="J191" s="10"/>
      <c r="K191" s="10"/>
      <c r="L191" s="10"/>
      <c r="M191" s="10"/>
    </row>
    <row r="192" spans="10:13" x14ac:dyDescent="0.25">
      <c r="J192" s="10"/>
      <c r="K192" s="10"/>
      <c r="L192" s="10"/>
      <c r="M192" s="10"/>
    </row>
    <row r="193" spans="10:13" x14ac:dyDescent="0.25">
      <c r="J193" s="10"/>
      <c r="K193" s="10"/>
      <c r="L193" s="10"/>
      <c r="M193" s="10"/>
    </row>
    <row r="194" spans="10:13" x14ac:dyDescent="0.25">
      <c r="J194" s="10"/>
      <c r="K194" s="10"/>
      <c r="L194" s="10"/>
      <c r="M194" s="10"/>
    </row>
    <row r="195" spans="10:13" x14ac:dyDescent="0.25">
      <c r="J195" s="10"/>
      <c r="K195" s="10"/>
      <c r="L195" s="10"/>
      <c r="M195" s="10"/>
    </row>
    <row r="196" spans="10:13" x14ac:dyDescent="0.25">
      <c r="J196" s="10"/>
      <c r="K196" s="10"/>
      <c r="L196" s="10"/>
      <c r="M196" s="10"/>
    </row>
    <row r="197" spans="10:13" x14ac:dyDescent="0.25">
      <c r="J197" s="10"/>
      <c r="K197" s="10"/>
      <c r="L197" s="10"/>
      <c r="M197" s="10"/>
    </row>
    <row r="198" spans="10:13" x14ac:dyDescent="0.25">
      <c r="J198" s="10"/>
      <c r="K198" s="10"/>
      <c r="L198" s="10"/>
      <c r="M198" s="10"/>
    </row>
    <row r="199" spans="10:13" x14ac:dyDescent="0.25">
      <c r="J199" s="10"/>
      <c r="K199" s="10"/>
      <c r="L199" s="10"/>
      <c r="M199" s="10"/>
    </row>
    <row r="200" spans="10:13" x14ac:dyDescent="0.25">
      <c r="J200" s="10"/>
      <c r="K200" s="10"/>
      <c r="L200" s="10"/>
      <c r="M200" s="10"/>
    </row>
    <row r="201" spans="10:13" x14ac:dyDescent="0.25">
      <c r="J201" s="10"/>
      <c r="K201" s="10"/>
      <c r="L201" s="10"/>
      <c r="M201" s="10"/>
    </row>
    <row r="202" spans="10:13" x14ac:dyDescent="0.25">
      <c r="J202" s="10"/>
      <c r="K202" s="10"/>
      <c r="L202" s="10"/>
      <c r="M202" s="10"/>
    </row>
    <row r="203" spans="10:13" x14ac:dyDescent="0.25">
      <c r="J203" s="10"/>
      <c r="K203" s="10"/>
      <c r="L203" s="10"/>
      <c r="M203" s="10"/>
    </row>
    <row r="204" spans="10:13" x14ac:dyDescent="0.25">
      <c r="J204" s="10"/>
      <c r="K204" s="10"/>
      <c r="L204" s="10"/>
      <c r="M204" s="10"/>
    </row>
    <row r="205" spans="10:13" x14ac:dyDescent="0.25">
      <c r="J205" s="10"/>
      <c r="K205" s="10"/>
      <c r="L205" s="10"/>
      <c r="M205" s="10"/>
    </row>
    <row r="206" spans="10:13" x14ac:dyDescent="0.25">
      <c r="J206" s="10"/>
      <c r="K206" s="10"/>
      <c r="L206" s="10"/>
      <c r="M206" s="10"/>
    </row>
    <row r="207" spans="10:13" x14ac:dyDescent="0.25">
      <c r="J207" s="10"/>
      <c r="K207" s="10"/>
      <c r="L207" s="10"/>
      <c r="M207" s="10"/>
    </row>
    <row r="208" spans="10:13" x14ac:dyDescent="0.25">
      <c r="J208" s="10"/>
      <c r="K208" s="10"/>
      <c r="L208" s="10"/>
      <c r="M208" s="10"/>
    </row>
    <row r="209" spans="10:13" x14ac:dyDescent="0.25">
      <c r="J209" s="10"/>
      <c r="K209" s="10"/>
      <c r="L209" s="10"/>
      <c r="M209" s="10"/>
    </row>
    <row r="210" spans="10:13" x14ac:dyDescent="0.25">
      <c r="J210" s="10"/>
      <c r="K210" s="10"/>
      <c r="L210" s="10"/>
      <c r="M210" s="10"/>
    </row>
    <row r="211" spans="10:13" x14ac:dyDescent="0.25">
      <c r="J211" s="10"/>
      <c r="K211" s="10"/>
      <c r="L211" s="10"/>
      <c r="M211" s="10"/>
    </row>
    <row r="212" spans="10:13" x14ac:dyDescent="0.25">
      <c r="J212" s="10"/>
      <c r="K212" s="10"/>
      <c r="L212" s="10"/>
      <c r="M212" s="10"/>
    </row>
    <row r="213" spans="10:13" x14ac:dyDescent="0.25">
      <c r="J213" s="10"/>
      <c r="K213" s="10"/>
      <c r="L213" s="10"/>
      <c r="M213" s="10"/>
    </row>
    <row r="214" spans="10:13" x14ac:dyDescent="0.25">
      <c r="J214" s="10"/>
      <c r="K214" s="10"/>
      <c r="L214" s="10"/>
      <c r="M214" s="10"/>
    </row>
    <row r="215" spans="10:13" x14ac:dyDescent="0.25">
      <c r="J215" s="10"/>
      <c r="K215" s="10"/>
      <c r="L215" s="10"/>
      <c r="M215" s="10"/>
    </row>
    <row r="216" spans="10:13" x14ac:dyDescent="0.25">
      <c r="J216" s="10"/>
      <c r="K216" s="10"/>
      <c r="L216" s="10"/>
      <c r="M216" s="10"/>
    </row>
    <row r="217" spans="10:13" x14ac:dyDescent="0.25">
      <c r="J217" s="10"/>
      <c r="K217" s="10"/>
      <c r="L217" s="10"/>
      <c r="M217" s="10"/>
    </row>
    <row r="218" spans="10:13" x14ac:dyDescent="0.25">
      <c r="J218" s="10"/>
      <c r="K218" s="10"/>
      <c r="L218" s="10"/>
      <c r="M218" s="10"/>
    </row>
    <row r="219" spans="10:13" x14ac:dyDescent="0.25">
      <c r="J219" s="10"/>
      <c r="K219" s="10"/>
      <c r="L219" s="10"/>
      <c r="M219" s="10"/>
    </row>
    <row r="220" spans="10:13" x14ac:dyDescent="0.25">
      <c r="J220" s="10"/>
      <c r="K220" s="10"/>
      <c r="L220" s="10"/>
      <c r="M220" s="10"/>
    </row>
    <row r="221" spans="10:13" x14ac:dyDescent="0.25">
      <c r="J221" s="10"/>
      <c r="K221" s="10"/>
      <c r="L221" s="10"/>
      <c r="M221" s="10"/>
    </row>
    <row r="222" spans="10:13" x14ac:dyDescent="0.25">
      <c r="J222" s="10"/>
      <c r="K222" s="10"/>
      <c r="L222" s="10"/>
      <c r="M222" s="10"/>
    </row>
    <row r="223" spans="10:13" x14ac:dyDescent="0.25">
      <c r="J223" s="10"/>
      <c r="K223" s="10"/>
      <c r="L223" s="10"/>
      <c r="M223" s="10"/>
    </row>
    <row r="224" spans="10:13" x14ac:dyDescent="0.25">
      <c r="J224" s="10"/>
      <c r="K224" s="10"/>
      <c r="L224" s="10"/>
      <c r="M224" s="10"/>
    </row>
    <row r="225" spans="10:13" x14ac:dyDescent="0.25">
      <c r="J225" s="10"/>
      <c r="K225" s="10"/>
      <c r="L225" s="10"/>
      <c r="M225" s="10"/>
    </row>
    <row r="226" spans="10:13" x14ac:dyDescent="0.25">
      <c r="J226" s="10"/>
      <c r="K226" s="10"/>
      <c r="L226" s="10"/>
      <c r="M226" s="10"/>
    </row>
    <row r="227" spans="10:13" x14ac:dyDescent="0.25">
      <c r="J227" s="10"/>
      <c r="K227" s="10"/>
      <c r="L227" s="10"/>
      <c r="M227" s="10"/>
    </row>
    <row r="228" spans="10:13" x14ac:dyDescent="0.25">
      <c r="J228" s="10"/>
      <c r="K228" s="10"/>
      <c r="L228" s="10"/>
      <c r="M228" s="10"/>
    </row>
    <row r="229" spans="10:13" x14ac:dyDescent="0.25">
      <c r="J229" s="10"/>
      <c r="K229" s="10"/>
      <c r="L229" s="10"/>
      <c r="M229" s="10"/>
    </row>
    <row r="230" spans="10:13" x14ac:dyDescent="0.25">
      <c r="J230" s="10"/>
      <c r="K230" s="10"/>
      <c r="L230" s="10"/>
      <c r="M230" s="10"/>
    </row>
    <row r="231" spans="10:13" x14ac:dyDescent="0.25">
      <c r="J231" s="10"/>
      <c r="K231" s="10"/>
      <c r="L231" s="10"/>
      <c r="M231" s="10"/>
    </row>
  </sheetData>
  <sheetProtection algorithmName="SHA-512" hashValue="2oqHCpMl6XfpXSrxANf7xFcOzmT6xbbFV2Dnh3e0Y1xb4nBmOMvHD8Nz87KWj6qO+WNXTI6m+WrEpdnEaD3+Jg==" saltValue="IgUClw7H6ZqRMegmN2uELw==" spinCount="100000" sheet="1" objects="1" scenarios="1"/>
  <mergeCells count="6">
    <mergeCell ref="A15:A21"/>
    <mergeCell ref="B15:F17"/>
    <mergeCell ref="B18:F21"/>
    <mergeCell ref="A3:A4"/>
    <mergeCell ref="B3:I3"/>
    <mergeCell ref="A5:A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C18" sqref="C18"/>
    </sheetView>
  </sheetViews>
  <sheetFormatPr defaultRowHeight="15" x14ac:dyDescent="0.25"/>
  <cols>
    <col min="1" max="3" width="24.140625" customWidth="1"/>
  </cols>
  <sheetData>
    <row r="1" spans="1:4" x14ac:dyDescent="0.25">
      <c r="A1" s="1" t="s">
        <v>38</v>
      </c>
    </row>
    <row r="2" spans="1:4" x14ac:dyDescent="0.25">
      <c r="A2" s="8" t="s">
        <v>40</v>
      </c>
      <c r="B2" s="8" t="s">
        <v>41</v>
      </c>
      <c r="C2" s="8" t="s">
        <v>42</v>
      </c>
      <c r="D2" s="5"/>
    </row>
    <row r="3" spans="1:4" x14ac:dyDescent="0.25">
      <c r="A3" s="22">
        <v>0.74</v>
      </c>
      <c r="B3" s="22">
        <v>0.35</v>
      </c>
      <c r="C3" s="22">
        <v>5.2999999999999999E-2</v>
      </c>
      <c r="D3" s="5"/>
    </row>
    <row r="5" spans="1:4" x14ac:dyDescent="0.25">
      <c r="A5" s="92" t="s">
        <v>1</v>
      </c>
      <c r="B5" s="74"/>
      <c r="C5" s="75"/>
      <c r="D5" s="76"/>
    </row>
    <row r="6" spans="1:4" x14ac:dyDescent="0.25">
      <c r="A6" s="92"/>
      <c r="B6" s="77"/>
      <c r="C6" s="78"/>
      <c r="D6" s="79"/>
    </row>
    <row r="7" spans="1:4" x14ac:dyDescent="0.25">
      <c r="A7" s="92"/>
      <c r="B7" s="77"/>
      <c r="C7" s="78"/>
      <c r="D7" s="79"/>
    </row>
    <row r="8" spans="1:4" x14ac:dyDescent="0.25">
      <c r="A8" s="92"/>
      <c r="B8" s="77"/>
      <c r="C8" s="78"/>
      <c r="D8" s="79"/>
    </row>
    <row r="9" spans="1:4" x14ac:dyDescent="0.25">
      <c r="A9" s="92"/>
      <c r="B9" s="80"/>
      <c r="C9" s="81"/>
      <c r="D9" s="82"/>
    </row>
    <row r="10" spans="1:4" x14ac:dyDescent="0.25">
      <c r="A10" s="92"/>
      <c r="B10" s="83" t="s">
        <v>46</v>
      </c>
      <c r="C10" s="84"/>
      <c r="D10" s="85"/>
    </row>
    <row r="11" spans="1:4" x14ac:dyDescent="0.25">
      <c r="A11" s="92"/>
      <c r="B11" s="86"/>
      <c r="C11" s="87"/>
      <c r="D11" s="88"/>
    </row>
    <row r="12" spans="1:4" x14ac:dyDescent="0.25">
      <c r="A12" s="92"/>
      <c r="B12" s="86"/>
      <c r="C12" s="87"/>
      <c r="D12" s="88"/>
    </row>
    <row r="13" spans="1:4" x14ac:dyDescent="0.25">
      <c r="A13" s="92"/>
      <c r="B13" s="86"/>
      <c r="C13" s="87"/>
      <c r="D13" s="88"/>
    </row>
    <row r="14" spans="1:4" x14ac:dyDescent="0.25">
      <c r="A14" s="92"/>
      <c r="B14" s="89"/>
      <c r="C14" s="90"/>
      <c r="D14" s="91"/>
    </row>
  </sheetData>
  <sheetProtection algorithmName="SHA-512" hashValue="2oTDt6GGE4E/cRgp6OcpGRr4GltNLd2wNfCRCCenrBGFLQqdyu6NAUuN2dVaox7Zjs6aeD1HD6YYL4Swub/Pkw==" saltValue="wA1y8fY4IiF2IWDw9xaJ5w==" spinCount="100000" sheet="1" objects="1" scenarios="1"/>
  <mergeCells count="3">
    <mergeCell ref="B5:D9"/>
    <mergeCell ref="B10:D14"/>
    <mergeCell ref="A5:A1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115" zoomScaleNormal="115" workbookViewId="0"/>
  </sheetViews>
  <sheetFormatPr defaultRowHeight="15" customHeight="1" x14ac:dyDescent="0.25"/>
  <cols>
    <col min="1" max="1" width="51" style="3" bestFit="1" customWidth="1"/>
    <col min="2" max="2" width="10.7109375" style="3" bestFit="1" customWidth="1"/>
    <col min="3" max="3" width="7.28515625" style="3" bestFit="1" customWidth="1"/>
    <col min="4" max="4" width="11.7109375" style="3" bestFit="1" customWidth="1"/>
    <col min="5" max="5" width="9.140625" style="3"/>
    <col min="6" max="6" width="12.85546875" style="3" bestFit="1" customWidth="1"/>
    <col min="7" max="16384" width="9.140625" style="3"/>
  </cols>
  <sheetData>
    <row r="1" spans="1:6" ht="15" customHeight="1" x14ac:dyDescent="0.25">
      <c r="A1" s="1" t="s">
        <v>89</v>
      </c>
    </row>
    <row r="3" spans="1:6" ht="15" customHeight="1" x14ac:dyDescent="0.25">
      <c r="A3" s="42" t="s">
        <v>5</v>
      </c>
      <c r="B3" s="42" t="s">
        <v>6</v>
      </c>
      <c r="C3" s="42" t="s">
        <v>8</v>
      </c>
      <c r="D3" s="42" t="s">
        <v>31</v>
      </c>
      <c r="E3" s="42" t="s">
        <v>75</v>
      </c>
      <c r="F3" s="42" t="s">
        <v>10</v>
      </c>
    </row>
    <row r="4" spans="1:6" ht="15" customHeight="1" x14ac:dyDescent="0.25">
      <c r="A4" s="1" t="s">
        <v>7</v>
      </c>
      <c r="B4" s="2" t="s">
        <v>9</v>
      </c>
      <c r="C4" s="2">
        <v>3</v>
      </c>
      <c r="D4" s="2">
        <v>195</v>
      </c>
      <c r="E4" s="2">
        <v>9</v>
      </c>
      <c r="F4" s="1" t="s">
        <v>11</v>
      </c>
    </row>
    <row r="6" spans="1:6" ht="15" customHeight="1" x14ac:dyDescent="0.25">
      <c r="A6" s="93" t="s">
        <v>77</v>
      </c>
      <c r="B6" s="94"/>
      <c r="C6"/>
      <c r="D6"/>
      <c r="E6"/>
      <c r="F6"/>
    </row>
    <row r="7" spans="1:6" ht="15" customHeight="1" x14ac:dyDescent="0.25">
      <c r="A7" s="32" t="s">
        <v>47</v>
      </c>
      <c r="B7" s="43">
        <v>3527.8620000000001</v>
      </c>
    </row>
    <row r="8" spans="1:6" ht="15" customHeight="1" x14ac:dyDescent="0.25">
      <c r="A8" s="32" t="s">
        <v>49</v>
      </c>
      <c r="B8" s="4">
        <v>85.192999999999998</v>
      </c>
    </row>
    <row r="9" spans="1:6" ht="15" customHeight="1" x14ac:dyDescent="0.25">
      <c r="A9" s="32" t="s">
        <v>50</v>
      </c>
      <c r="B9" s="4">
        <v>1.1499999999999999</v>
      </c>
    </row>
    <row r="10" spans="1:6" ht="15" customHeight="1" x14ac:dyDescent="0.25">
      <c r="A10" s="32" t="s">
        <v>51</v>
      </c>
      <c r="B10" s="43">
        <v>4883.0959999999995</v>
      </c>
    </row>
    <row r="11" spans="1:6" ht="15" customHeight="1" x14ac:dyDescent="0.25">
      <c r="A11" s="32" t="s">
        <v>52</v>
      </c>
      <c r="B11" s="4">
        <v>613.93799999999999</v>
      </c>
    </row>
    <row r="12" spans="1:6" ht="15" customHeight="1" x14ac:dyDescent="0.25">
      <c r="A12" s="31" t="s">
        <v>53</v>
      </c>
      <c r="B12" s="44">
        <v>3324.1959999999999</v>
      </c>
      <c r="C12" s="30"/>
      <c r="D12" s="30"/>
      <c r="E12" s="30"/>
      <c r="F12" s="30"/>
    </row>
    <row r="13" spans="1:6" ht="15" customHeight="1" x14ac:dyDescent="0.25">
      <c r="A13" s="31" t="s">
        <v>54</v>
      </c>
      <c r="B13" s="45">
        <v>3.69</v>
      </c>
      <c r="C13" s="7"/>
      <c r="D13" s="7"/>
      <c r="E13" s="7"/>
      <c r="F13" s="7"/>
    </row>
    <row r="14" spans="1:6" ht="15" customHeight="1" x14ac:dyDescent="0.25">
      <c r="A14" s="31" t="s">
        <v>55</v>
      </c>
      <c r="B14" s="45">
        <v>587.07399999999996</v>
      </c>
      <c r="C14" s="7"/>
      <c r="D14" s="7"/>
      <c r="E14" s="7"/>
      <c r="F14" s="7"/>
    </row>
    <row r="15" spans="1:6" ht="15" customHeight="1" x14ac:dyDescent="0.25">
      <c r="A15" s="31" t="s">
        <v>56</v>
      </c>
      <c r="B15" s="45">
        <v>516.65</v>
      </c>
      <c r="C15" s="7"/>
      <c r="D15" s="7"/>
      <c r="E15" s="7"/>
      <c r="F15" s="29"/>
    </row>
    <row r="16" spans="1:6" ht="15" customHeight="1" x14ac:dyDescent="0.25">
      <c r="A16" s="32" t="s">
        <v>57</v>
      </c>
      <c r="B16" s="43">
        <v>14660.555</v>
      </c>
    </row>
    <row r="17" spans="1:2" ht="15" customHeight="1" x14ac:dyDescent="0.25">
      <c r="A17" s="32" t="s">
        <v>58</v>
      </c>
      <c r="B17" s="4">
        <v>48.18</v>
      </c>
    </row>
    <row r="18" spans="1:2" ht="15" customHeight="1" x14ac:dyDescent="0.25">
      <c r="A18" s="32" t="s">
        <v>59</v>
      </c>
      <c r="B18" s="4">
        <v>93</v>
      </c>
    </row>
    <row r="19" spans="1:2" ht="15" customHeight="1" x14ac:dyDescent="0.25">
      <c r="A19" s="32" t="s">
        <v>60</v>
      </c>
      <c r="B19" s="4">
        <v>1.2</v>
      </c>
    </row>
    <row r="20" spans="1:2" ht="15" customHeight="1" x14ac:dyDescent="0.25">
      <c r="A20" s="32" t="s">
        <v>61</v>
      </c>
      <c r="B20" s="4">
        <v>9.3840000000000003</v>
      </c>
    </row>
    <row r="21" spans="1:2" ht="15" customHeight="1" x14ac:dyDescent="0.25">
      <c r="A21" s="32" t="s">
        <v>62</v>
      </c>
      <c r="B21" s="43">
        <v>1835.9</v>
      </c>
    </row>
    <row r="22" spans="1:2" ht="15" customHeight="1" x14ac:dyDescent="0.25">
      <c r="A22" s="32" t="s">
        <v>63</v>
      </c>
      <c r="B22" s="4">
        <v>73.335999999999999</v>
      </c>
    </row>
    <row r="23" spans="1:2" ht="15" customHeight="1" x14ac:dyDescent="0.25">
      <c r="A23" s="32" t="s">
        <v>64</v>
      </c>
      <c r="B23" s="43">
        <v>1666.2660000000001</v>
      </c>
    </row>
    <row r="24" spans="1:2" ht="15" customHeight="1" x14ac:dyDescent="0.25">
      <c r="A24" s="32" t="s">
        <v>65</v>
      </c>
      <c r="B24" s="43">
        <v>21296.726999999999</v>
      </c>
    </row>
    <row r="25" spans="1:2" ht="15" customHeight="1" x14ac:dyDescent="0.25">
      <c r="A25" s="32" t="s">
        <v>66</v>
      </c>
      <c r="B25" s="43">
        <v>19191.286</v>
      </c>
    </row>
    <row r="26" spans="1:2" ht="15" customHeight="1" x14ac:dyDescent="0.25">
      <c r="A26" s="32" t="s">
        <v>67</v>
      </c>
      <c r="B26" s="43">
        <v>14269.684999999999</v>
      </c>
    </row>
    <row r="27" spans="1:2" ht="15" customHeight="1" x14ac:dyDescent="0.25">
      <c r="A27" s="32" t="s">
        <v>68</v>
      </c>
      <c r="B27" s="46">
        <v>3</v>
      </c>
    </row>
    <row r="28" spans="1:2" ht="15" customHeight="1" x14ac:dyDescent="0.25">
      <c r="A28" s="32" t="s">
        <v>48</v>
      </c>
      <c r="B28" s="4">
        <v>294.512</v>
      </c>
    </row>
    <row r="29" spans="1:2" ht="15" customHeight="1" x14ac:dyDescent="0.25">
      <c r="A29" s="32" t="s">
        <v>69</v>
      </c>
      <c r="B29" s="43">
        <v>4062.93</v>
      </c>
    </row>
    <row r="30" spans="1:2" ht="15" customHeight="1" x14ac:dyDescent="0.25">
      <c r="A30" s="32" t="s">
        <v>70</v>
      </c>
      <c r="B30" s="43">
        <v>1524.8510000000001</v>
      </c>
    </row>
    <row r="31" spans="1:2" ht="15" customHeight="1" x14ac:dyDescent="0.25">
      <c r="A31" s="32" t="s">
        <v>71</v>
      </c>
      <c r="B31" s="4">
        <v>450.13600000000002</v>
      </c>
    </row>
    <row r="32" spans="1:2" ht="15" customHeight="1" x14ac:dyDescent="0.25">
      <c r="A32" s="32" t="s">
        <v>72</v>
      </c>
      <c r="B32" s="43">
        <v>9177.2270000000008</v>
      </c>
    </row>
    <row r="33" spans="1:2" ht="15" customHeight="1" x14ac:dyDescent="0.25">
      <c r="A33" s="32" t="s">
        <v>54</v>
      </c>
      <c r="B33" s="4">
        <v>622.35199999999998</v>
      </c>
    </row>
    <row r="34" spans="1:2" ht="15" customHeight="1" x14ac:dyDescent="0.25">
      <c r="A34" s="32" t="s">
        <v>73</v>
      </c>
      <c r="B34" s="4">
        <v>611.63699999999994</v>
      </c>
    </row>
    <row r="35" spans="1:2" ht="15" customHeight="1" x14ac:dyDescent="0.25">
      <c r="A35" s="32" t="s">
        <v>74</v>
      </c>
      <c r="B35" s="43">
        <v>2477.0810000000001</v>
      </c>
    </row>
    <row r="36" spans="1:2" ht="15" customHeight="1" x14ac:dyDescent="0.25">
      <c r="A36" s="42" t="s">
        <v>4</v>
      </c>
      <c r="B36" s="47">
        <f>SUM(B7:B35)</f>
        <v>105912.09399999998</v>
      </c>
    </row>
    <row r="38" spans="1:2" ht="15" customHeight="1" x14ac:dyDescent="0.25">
      <c r="A38" s="42" t="s">
        <v>35</v>
      </c>
      <c r="B38" s="1" t="s">
        <v>36</v>
      </c>
    </row>
    <row r="40" spans="1:2" ht="15" customHeight="1" x14ac:dyDescent="0.25">
      <c r="A40" s="1" t="s">
        <v>32</v>
      </c>
    </row>
  </sheetData>
  <sheetProtection algorithmName="SHA-512" hashValue="rahQ2h9jqyNOyqTdgHtPLSycYarUh3AzrSn/Y/oqKaR94LEeLLDXdbP/Z6nB3ThGOgqyrYbLCibnMOmGXIKUxA==" saltValue="oMKnk8ZROo8/cUg8x3mVZQ==" spinCount="100000" sheet="1" objects="1" scenarios="1"/>
  <mergeCells count="1">
    <mergeCell ref="A6:B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"/>
  <sheetViews>
    <sheetView topLeftCell="C1" workbookViewId="0">
      <selection activeCell="R6" sqref="R6"/>
    </sheetView>
  </sheetViews>
  <sheetFormatPr defaultRowHeight="15" customHeight="1" x14ac:dyDescent="0.25"/>
  <cols>
    <col min="1" max="1" width="22.140625" style="3" customWidth="1"/>
    <col min="2" max="2" width="14.42578125" style="3" customWidth="1"/>
    <col min="3" max="3" width="21.28515625" style="3" customWidth="1"/>
    <col min="4" max="5" width="15.42578125" style="3" customWidth="1"/>
    <col min="6" max="6" width="12.28515625" style="3" customWidth="1"/>
    <col min="7" max="7" width="11.7109375" style="3" bestFit="1" customWidth="1"/>
    <col min="8" max="8" width="11" style="3" customWidth="1"/>
    <col min="9" max="9" width="10.28515625" style="3" customWidth="1"/>
    <col min="10" max="10" width="9.85546875" style="3" customWidth="1"/>
    <col min="11" max="11" width="9.7109375" style="3" customWidth="1"/>
    <col min="12" max="13" width="9.140625" style="3" customWidth="1"/>
    <col min="14" max="23" width="9.140625" style="3"/>
    <col min="24" max="24" width="9.7109375" style="3" customWidth="1"/>
    <col min="25" max="25" width="15.28515625" style="3" customWidth="1"/>
    <col min="26" max="26" width="9.140625" style="3"/>
    <col min="27" max="27" width="20.7109375" style="3" customWidth="1"/>
    <col min="28" max="16384" width="9.140625" style="3"/>
  </cols>
  <sheetData>
    <row r="1" spans="1:25" ht="15" customHeight="1" x14ac:dyDescent="0.25">
      <c r="C1" s="1" t="s">
        <v>89</v>
      </c>
    </row>
    <row r="3" spans="1:25" s="33" customFormat="1" ht="15" customHeight="1" x14ac:dyDescent="0.25">
      <c r="A3" s="98" t="s">
        <v>5</v>
      </c>
      <c r="B3" s="98" t="s">
        <v>6</v>
      </c>
      <c r="C3" s="98" t="s">
        <v>12</v>
      </c>
      <c r="D3" s="104" t="s">
        <v>90</v>
      </c>
      <c r="E3" s="104" t="s">
        <v>91</v>
      </c>
      <c r="F3" s="98" t="s">
        <v>13</v>
      </c>
      <c r="G3" s="98" t="s">
        <v>86</v>
      </c>
      <c r="H3" s="98" t="s">
        <v>14</v>
      </c>
      <c r="I3" s="100" t="s">
        <v>15</v>
      </c>
      <c r="J3" s="100"/>
      <c r="K3" s="100"/>
      <c r="L3" s="100"/>
      <c r="M3" s="100"/>
      <c r="N3" s="95" t="s">
        <v>3</v>
      </c>
      <c r="O3" s="96"/>
      <c r="P3" s="96"/>
      <c r="Q3" s="96"/>
      <c r="R3" s="96"/>
      <c r="S3" s="96"/>
      <c r="T3" s="97"/>
    </row>
    <row r="4" spans="1:25" s="33" customFormat="1" ht="15" customHeight="1" x14ac:dyDescent="0.25">
      <c r="A4" s="99"/>
      <c r="B4" s="99"/>
      <c r="C4" s="99"/>
      <c r="D4" s="104"/>
      <c r="E4" s="104"/>
      <c r="F4" s="99"/>
      <c r="G4" s="99"/>
      <c r="H4" s="99"/>
      <c r="I4" s="54" t="s">
        <v>2</v>
      </c>
      <c r="J4" s="54" t="s">
        <v>17</v>
      </c>
      <c r="K4" s="54" t="s">
        <v>16</v>
      </c>
      <c r="L4" s="54" t="s">
        <v>0</v>
      </c>
      <c r="M4" s="54" t="s">
        <v>85</v>
      </c>
      <c r="N4" s="54" t="s">
        <v>2</v>
      </c>
      <c r="O4" s="54" t="s">
        <v>33</v>
      </c>
      <c r="P4" s="54" t="s">
        <v>80</v>
      </c>
      <c r="Q4" s="54" t="s">
        <v>17</v>
      </c>
      <c r="R4" s="54" t="s">
        <v>16</v>
      </c>
      <c r="S4" s="54" t="s">
        <v>0</v>
      </c>
      <c r="T4" s="54" t="s">
        <v>85</v>
      </c>
    </row>
    <row r="5" spans="1:25" s="5" customFormat="1" ht="15" customHeight="1" x14ac:dyDescent="0.25">
      <c r="A5" s="5" t="s">
        <v>30</v>
      </c>
      <c r="B5" s="2" t="s">
        <v>9</v>
      </c>
      <c r="C5" s="9" t="s">
        <v>18</v>
      </c>
      <c r="D5" s="2">
        <v>-20.156217999999999</v>
      </c>
      <c r="E5" s="2">
        <v>-40.22587</v>
      </c>
      <c r="F5" s="4">
        <f>Dados!$C$4</f>
        <v>3</v>
      </c>
      <c r="G5" s="20">
        <f>Dados!$D$4*1.34102</f>
        <v>261.49889999999999</v>
      </c>
      <c r="H5" s="36">
        <f>(Dados!$E$4)/24</f>
        <v>0.375</v>
      </c>
      <c r="I5" s="34">
        <f>'FE-Maq e Equip'!C$9</f>
        <v>2.9155277207407175E-2</v>
      </c>
      <c r="J5" s="34">
        <f>'FE-Maq e Equip'!D$9</f>
        <v>8.7649295057503588E-4</v>
      </c>
      <c r="K5" s="34">
        <f>'FE-Maq e Equip'!E$9</f>
        <v>0.87589260205192598</v>
      </c>
      <c r="L5" s="34">
        <f>'FE-Maq e Equip'!F$9</f>
        <v>0.21389122874888331</v>
      </c>
      <c r="M5" s="34">
        <f>'FE-Maq e Equip'!G$9</f>
        <v>7.7732271856787244E-2</v>
      </c>
      <c r="N5" s="34">
        <f>F5*H5*I5</f>
        <v>3.2799686858333073E-2</v>
      </c>
      <c r="O5" s="34">
        <f>N5</f>
        <v>3.2799686858333073E-2</v>
      </c>
      <c r="P5" s="34">
        <f>O5</f>
        <v>3.2799686858333073E-2</v>
      </c>
      <c r="Q5" s="34">
        <f>F5*H5*K5</f>
        <v>0.98537917730841673</v>
      </c>
      <c r="R5" s="34">
        <f>F5*H5*J5</f>
        <v>9.8605456939691535E-4</v>
      </c>
      <c r="S5" s="34">
        <f>F5*H5*L5</f>
        <v>0.24062763234249371</v>
      </c>
      <c r="T5" s="34">
        <f>F5*H5*M5</f>
        <v>8.7448805838885646E-2</v>
      </c>
    </row>
    <row r="6" spans="1:25" ht="15" customHeight="1" x14ac:dyDescent="0.25">
      <c r="A6" s="101" t="s">
        <v>87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N6" s="50">
        <f>N5</f>
        <v>3.2799686858333073E-2</v>
      </c>
      <c r="O6" s="50">
        <f t="shared" ref="O6:T6" si="0">O5</f>
        <v>3.2799686858333073E-2</v>
      </c>
      <c r="P6" s="50">
        <f t="shared" si="0"/>
        <v>3.2799686858333073E-2</v>
      </c>
      <c r="Q6" s="50">
        <f>Q5</f>
        <v>0.98537917730841673</v>
      </c>
      <c r="R6" s="52">
        <f t="shared" si="0"/>
        <v>9.8605456939691535E-4</v>
      </c>
      <c r="S6" s="50">
        <f t="shared" si="0"/>
        <v>0.24062763234249371</v>
      </c>
      <c r="T6" s="50">
        <f t="shared" si="0"/>
        <v>8.7448805838885646E-2</v>
      </c>
    </row>
    <row r="7" spans="1:25" s="5" customFormat="1" ht="15" customHeight="1" x14ac:dyDescent="0.25"/>
    <row r="8" spans="1:25" s="5" customFormat="1" ht="15" customHeight="1" x14ac:dyDescent="0.25">
      <c r="U8" s="3"/>
      <c r="V8" s="3"/>
      <c r="W8" s="3"/>
      <c r="X8" s="3"/>
      <c r="Y8" s="3"/>
    </row>
    <row r="9" spans="1:25" ht="15" customHeight="1" x14ac:dyDescent="0.25">
      <c r="I9" s="4"/>
    </row>
    <row r="10" spans="1:25" ht="15" customHeight="1" x14ac:dyDescent="0.25">
      <c r="I10" s="4"/>
      <c r="J10" s="5"/>
    </row>
    <row r="16" spans="1:25" ht="15" customHeight="1" x14ac:dyDescent="0.25">
      <c r="D16" s="35"/>
    </row>
    <row r="27" spans="4:4" ht="15" customHeight="1" x14ac:dyDescent="0.25">
      <c r="D27" s="35"/>
    </row>
  </sheetData>
  <sheetProtection algorithmName="SHA-512" hashValue="MJFwhtTBhxeNwERv4DtkveAuDPmWckZHMNNDPu2TYIn5qOmeIFqjPkLmkQEGsWFy9CjXStkVtzNphPBH2uTt9w==" saltValue="hyYk2/13AfHDLTxpYHwQ3g==" spinCount="100000" sheet="1" objects="1" scenarios="1"/>
  <mergeCells count="11">
    <mergeCell ref="N3:T3"/>
    <mergeCell ref="H3:H4"/>
    <mergeCell ref="I3:M3"/>
    <mergeCell ref="A6:M6"/>
    <mergeCell ref="A3:A4"/>
    <mergeCell ref="B3:B4"/>
    <mergeCell ref="C3:C4"/>
    <mergeCell ref="F3:F4"/>
    <mergeCell ref="G3:G4"/>
    <mergeCell ref="D3:D4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G15" sqref="G15"/>
    </sheetView>
  </sheetViews>
  <sheetFormatPr defaultRowHeight="15" customHeight="1" x14ac:dyDescent="0.25"/>
  <cols>
    <col min="1" max="1" width="19.5703125" style="5" customWidth="1"/>
    <col min="2" max="2" width="13" style="5" customWidth="1"/>
    <col min="3" max="3" width="12.28515625" style="4" customWidth="1"/>
    <col min="4" max="4" width="12.42578125" style="5" customWidth="1"/>
    <col min="5" max="5" width="14.85546875" style="5" customWidth="1"/>
    <col min="6" max="6" width="9.140625" style="4"/>
    <col min="7" max="12" width="9.140625" style="5"/>
    <col min="13" max="13" width="14.28515625" style="5" customWidth="1"/>
    <col min="14" max="16384" width="9.140625" style="5"/>
  </cols>
  <sheetData>
    <row r="1" spans="1:11" ht="15" customHeight="1" x14ac:dyDescent="0.25">
      <c r="A1" s="5" t="s">
        <v>37</v>
      </c>
      <c r="B1" s="48">
        <f>Dados!$B$36/8760</f>
        <v>12.090421689497715</v>
      </c>
    </row>
    <row r="2" spans="1:11" ht="15" customHeight="1" x14ac:dyDescent="0.25">
      <c r="A2" s="1" t="s">
        <v>39</v>
      </c>
      <c r="B2" s="49">
        <v>4.1937865160171146</v>
      </c>
    </row>
    <row r="3" spans="1:11" ht="15" customHeight="1" x14ac:dyDescent="0.25">
      <c r="A3" s="5" t="s">
        <v>76</v>
      </c>
      <c r="B3" s="4">
        <v>3</v>
      </c>
    </row>
    <row r="5" spans="1:11" ht="15" customHeight="1" x14ac:dyDescent="0.25">
      <c r="A5" s="1" t="s">
        <v>89</v>
      </c>
    </row>
    <row r="6" spans="1:11" s="23" customFormat="1" ht="15" customHeight="1" x14ac:dyDescent="0.25">
      <c r="A6" s="110" t="s">
        <v>43</v>
      </c>
      <c r="B6" s="104" t="s">
        <v>90</v>
      </c>
      <c r="C6" s="104" t="s">
        <v>91</v>
      </c>
      <c r="D6" s="112" t="s">
        <v>44</v>
      </c>
      <c r="E6" s="112" t="s">
        <v>78</v>
      </c>
      <c r="F6" s="105" t="s">
        <v>79</v>
      </c>
      <c r="G6" s="106"/>
      <c r="H6" s="106"/>
      <c r="I6" s="105" t="s">
        <v>3</v>
      </c>
      <c r="J6" s="106"/>
      <c r="K6" s="106"/>
    </row>
    <row r="7" spans="1:11" s="23" customFormat="1" ht="15" customHeight="1" x14ac:dyDescent="0.25">
      <c r="A7" s="111"/>
      <c r="B7" s="104"/>
      <c r="C7" s="104"/>
      <c r="D7" s="113"/>
      <c r="E7" s="113"/>
      <c r="F7" s="21" t="s">
        <v>2</v>
      </c>
      <c r="G7" s="21" t="s">
        <v>33</v>
      </c>
      <c r="H7" s="21" t="s">
        <v>34</v>
      </c>
      <c r="I7" s="21" t="s">
        <v>2</v>
      </c>
      <c r="J7" s="21" t="s">
        <v>33</v>
      </c>
      <c r="K7" s="21" t="s">
        <v>34</v>
      </c>
    </row>
    <row r="8" spans="1:11" s="24" customFormat="1" ht="15" customHeight="1" x14ac:dyDescent="0.25">
      <c r="A8" s="24" t="s">
        <v>45</v>
      </c>
      <c r="B8" s="2">
        <v>-20.156217999999999</v>
      </c>
      <c r="C8" s="2">
        <v>-40.22587</v>
      </c>
      <c r="D8" s="25">
        <v>0</v>
      </c>
      <c r="E8" s="26">
        <f>Dados!B36/8760</f>
        <v>12.090421689497715</v>
      </c>
      <c r="F8" s="27">
        <f>'FE-Transferências'!$A$3*(0.0016)*(($B$2/2.2)^1.3)/(($B$3/2)^1.4)</f>
        <v>1.5526110379049159E-3</v>
      </c>
      <c r="G8" s="27">
        <f>'FE-Transferências'!$B$3*(0.0016)*(($B$2/2.2)^1.3)/(($B$3/2)^1.4)</f>
        <v>7.3434305846854125E-4</v>
      </c>
      <c r="H8" s="27">
        <f>'FE-Transferências'!$C$3*(0.0016)*(($B$2/2.2)^1.3)/(($B$3/2)^1.4)</f>
        <v>1.1120052028237912E-4</v>
      </c>
      <c r="I8" s="28">
        <f>(E8*F8)*(1-$D$8/100)</f>
        <v>1.8771722168039153E-2</v>
      </c>
      <c r="J8" s="28">
        <f>(E8*G8)*(1-$D$8/100)</f>
        <v>8.8785172416401392E-3</v>
      </c>
      <c r="K8" s="28">
        <f>(E8*H8)*(1-$D$8/100)</f>
        <v>1.344461182305507E-3</v>
      </c>
    </row>
    <row r="9" spans="1:11" s="24" customFormat="1" ht="15" customHeight="1" x14ac:dyDescent="0.25">
      <c r="A9" s="107" t="s">
        <v>87</v>
      </c>
      <c r="B9" s="108"/>
      <c r="C9" s="108"/>
      <c r="D9" s="108"/>
      <c r="E9" s="108"/>
      <c r="F9" s="108"/>
      <c r="G9" s="108"/>
      <c r="H9" s="109"/>
      <c r="I9" s="51">
        <f>I8</f>
        <v>1.8771722168039153E-2</v>
      </c>
      <c r="J9" s="51">
        <f t="shared" ref="J9:K9" si="0">J8</f>
        <v>8.8785172416401392E-3</v>
      </c>
      <c r="K9" s="52">
        <f t="shared" si="0"/>
        <v>1.344461182305507E-3</v>
      </c>
    </row>
    <row r="10" spans="1:11" s="24" customFormat="1" ht="15" customHeight="1" x14ac:dyDescent="0.25">
      <c r="A10" s="5"/>
      <c r="B10" s="5"/>
      <c r="C10" s="5"/>
      <c r="D10" s="5"/>
      <c r="E10" s="5"/>
      <c r="F10" s="4"/>
      <c r="G10" s="5"/>
      <c r="H10" s="5"/>
      <c r="I10" s="5"/>
      <c r="J10" s="5"/>
      <c r="K10" s="5"/>
    </row>
    <row r="13" spans="1:11" ht="15" customHeight="1" x14ac:dyDescent="0.25">
      <c r="E13"/>
      <c r="F13" s="5"/>
    </row>
    <row r="14" spans="1:11" ht="15" customHeight="1" x14ac:dyDescent="0.25">
      <c r="F14" s="5"/>
    </row>
    <row r="15" spans="1:11" ht="15" customHeight="1" x14ac:dyDescent="0.25">
      <c r="F15" s="5"/>
    </row>
    <row r="16" spans="1:11" ht="15" customHeight="1" x14ac:dyDescent="0.25">
      <c r="E16"/>
      <c r="F16" s="23"/>
      <c r="G16" s="23"/>
      <c r="H16" s="23"/>
    </row>
    <row r="17" spans="5:8" ht="15" customHeight="1" x14ac:dyDescent="0.2">
      <c r="E17" s="37"/>
      <c r="F17" s="23"/>
      <c r="G17" s="23"/>
      <c r="H17" s="23"/>
    </row>
    <row r="18" spans="5:8" ht="15" customHeight="1" x14ac:dyDescent="0.2">
      <c r="E18" s="37"/>
      <c r="F18" s="24"/>
      <c r="G18" s="24"/>
      <c r="H18" s="24"/>
    </row>
    <row r="19" spans="5:8" ht="15" customHeight="1" x14ac:dyDescent="0.2">
      <c r="E19" s="37"/>
      <c r="F19" s="24"/>
      <c r="G19" s="24"/>
      <c r="H19" s="24"/>
    </row>
    <row r="20" spans="5:8" ht="15" customHeight="1" x14ac:dyDescent="0.2">
      <c r="E20" s="37"/>
      <c r="F20" s="24"/>
      <c r="G20" s="24"/>
      <c r="H20" s="24"/>
    </row>
    <row r="21" spans="5:8" ht="15" customHeight="1" x14ac:dyDescent="0.2">
      <c r="E21" s="37"/>
      <c r="F21" s="5"/>
    </row>
    <row r="22" spans="5:8" ht="15" customHeight="1" x14ac:dyDescent="0.25">
      <c r="E22" s="38"/>
      <c r="F22" s="5"/>
    </row>
    <row r="23" spans="5:8" ht="15" customHeight="1" x14ac:dyDescent="0.25">
      <c r="E23" s="38"/>
      <c r="F23" s="5"/>
    </row>
    <row r="24" spans="5:8" ht="15" customHeight="1" x14ac:dyDescent="0.25">
      <c r="E24" s="38"/>
      <c r="F24" s="5"/>
    </row>
    <row r="25" spans="5:8" ht="15" customHeight="1" x14ac:dyDescent="0.25">
      <c r="E25" s="38"/>
      <c r="F25" s="5"/>
    </row>
    <row r="26" spans="5:8" ht="15" customHeight="1" x14ac:dyDescent="0.25">
      <c r="E26" s="38"/>
      <c r="F26" s="5"/>
    </row>
    <row r="29" spans="5:8" ht="15" customHeight="1" x14ac:dyDescent="0.25">
      <c r="E29" s="1"/>
    </row>
    <row r="38" spans="1:1" ht="15" customHeight="1" x14ac:dyDescent="0.25">
      <c r="A38" s="6"/>
    </row>
  </sheetData>
  <sheetProtection algorithmName="SHA-512" hashValue="Pxx841QdGApbHI3DmWGZSlOBdpaddeRL1yzMJpkw+XBP+6gE4Mqgzio5aDPPP2mOwdixgLjsR11HI3Zc7k5LLQ==" saltValue="fwDmdFzyVMzIwdvyCFxvjw==" spinCount="100000" sheet="1" objects="1" scenarios="1"/>
  <mergeCells count="8">
    <mergeCell ref="I6:K6"/>
    <mergeCell ref="A9:H9"/>
    <mergeCell ref="A6:A7"/>
    <mergeCell ref="D6:D7"/>
    <mergeCell ref="E6:E7"/>
    <mergeCell ref="F6:H6"/>
    <mergeCell ref="B6:B7"/>
    <mergeCell ref="C6:C7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22" sqref="K22"/>
    </sheetView>
  </sheetViews>
  <sheetFormatPr defaultRowHeight="15" customHeight="1" x14ac:dyDescent="0.25"/>
  <cols>
    <col min="1" max="1" width="18.7109375" style="1" customWidth="1"/>
    <col min="2" max="2" width="9.140625" style="1" customWidth="1"/>
    <col min="3" max="16384" width="9.140625" style="1"/>
  </cols>
  <sheetData>
    <row r="1" spans="1:12" ht="15" customHeight="1" x14ac:dyDescent="0.25">
      <c r="A1" s="114" t="s">
        <v>43</v>
      </c>
      <c r="B1" s="116" t="s">
        <v>3</v>
      </c>
      <c r="C1" s="116"/>
      <c r="D1" s="116"/>
      <c r="E1" s="116"/>
      <c r="F1" s="116"/>
      <c r="G1" s="116"/>
      <c r="H1" s="116"/>
    </row>
    <row r="2" spans="1:12" ht="15" customHeight="1" x14ac:dyDescent="0.25">
      <c r="A2" s="115"/>
      <c r="B2" s="39" t="s">
        <v>2</v>
      </c>
      <c r="C2" s="39" t="s">
        <v>33</v>
      </c>
      <c r="D2" s="39" t="s">
        <v>80</v>
      </c>
      <c r="E2" s="39" t="s">
        <v>17</v>
      </c>
      <c r="F2" s="39" t="s">
        <v>16</v>
      </c>
      <c r="G2" s="39" t="s">
        <v>0</v>
      </c>
      <c r="H2" s="39" t="s">
        <v>85</v>
      </c>
    </row>
    <row r="3" spans="1:12" ht="15" customHeight="1" x14ac:dyDescent="0.25">
      <c r="A3" s="41" t="s">
        <v>5</v>
      </c>
      <c r="B3" s="40">
        <f>'Emissão Maq e Equip'!N6</f>
        <v>3.2799686858333073E-2</v>
      </c>
      <c r="C3" s="40">
        <f>'Emissão Maq e Equip'!O6</f>
        <v>3.2799686858333073E-2</v>
      </c>
      <c r="D3" s="40">
        <f>'Emissão Maq e Equip'!P6</f>
        <v>3.2799686858333073E-2</v>
      </c>
      <c r="E3" s="40">
        <f>'Emissão Maq e Equip'!Q6</f>
        <v>0.98537917730841673</v>
      </c>
      <c r="F3" s="55">
        <f>'Emissão Maq e Equip'!R6</f>
        <v>9.8605456939691535E-4</v>
      </c>
      <c r="G3" s="40">
        <f>'Emissão Maq e Equip'!S6</f>
        <v>0.24062763234249371</v>
      </c>
      <c r="H3" s="40">
        <f>'Emissão Maq e Equip'!T6</f>
        <v>8.7448805838885646E-2</v>
      </c>
    </row>
    <row r="4" spans="1:12" ht="15" customHeight="1" x14ac:dyDescent="0.25">
      <c r="A4" s="1" t="s">
        <v>81</v>
      </c>
      <c r="B4" s="40">
        <f>'Emissão Transferências'!I9</f>
        <v>1.8771722168039153E-2</v>
      </c>
      <c r="C4" s="40">
        <f>'Emissão Transferências'!J9</f>
        <v>8.8785172416401392E-3</v>
      </c>
      <c r="D4" s="40">
        <f>'Emissão Transferências'!K9</f>
        <v>1.344461182305507E-3</v>
      </c>
      <c r="E4" s="2" t="s">
        <v>83</v>
      </c>
      <c r="F4" s="56" t="s">
        <v>83</v>
      </c>
      <c r="G4" s="2" t="s">
        <v>83</v>
      </c>
      <c r="H4" s="2" t="s">
        <v>83</v>
      </c>
    </row>
    <row r="5" spans="1:12" ht="15" customHeight="1" x14ac:dyDescent="0.25">
      <c r="A5" s="53" t="s">
        <v>87</v>
      </c>
      <c r="B5" s="53">
        <f t="shared" ref="B5:H5" si="0">SUM(B3:B4)</f>
        <v>5.1571409026372222E-2</v>
      </c>
      <c r="C5" s="53">
        <f t="shared" si="0"/>
        <v>4.1678204099973214E-2</v>
      </c>
      <c r="D5" s="53">
        <f t="shared" si="0"/>
        <v>3.4144148040638582E-2</v>
      </c>
      <c r="E5" s="53">
        <f t="shared" si="0"/>
        <v>0.98537917730841673</v>
      </c>
      <c r="F5" s="57">
        <f t="shared" si="0"/>
        <v>9.8605456939691535E-4</v>
      </c>
      <c r="G5" s="53">
        <f>SUM(G3:G4)</f>
        <v>0.24062763234249371</v>
      </c>
      <c r="H5" s="53">
        <f t="shared" si="0"/>
        <v>8.7448805838885646E-2</v>
      </c>
    </row>
    <row r="9" spans="1:12" ht="15" customHeight="1" x14ac:dyDescent="0.25">
      <c r="B9" s="40"/>
    </row>
    <row r="12" spans="1:12" ht="15" customHeight="1" x14ac:dyDescent="0.25">
      <c r="L12" s="1" t="s">
        <v>82</v>
      </c>
    </row>
  </sheetData>
  <sheetProtection algorithmName="SHA-512" hashValue="qJEbPznPl8rTRBC1G+rWyGAgzBF4YvR2VTS1yvB94hsc9E3oqrsCSJzE1XhiFzHUZ383VJFRhAqr5mP7gV6Qvg==" saltValue="ISWlqGvKC1XxfC6/YFUyMQ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FE-Maq e Equip</vt:lpstr>
      <vt:lpstr>FE-Transferências</vt:lpstr>
      <vt:lpstr>Dados</vt:lpstr>
      <vt:lpstr>Emissão Maq e Equip</vt:lpstr>
      <vt:lpstr>Emissão Transferências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Gabriel Aarão Gonçalves</cp:lastModifiedBy>
  <dcterms:created xsi:type="dcterms:W3CDTF">2018-12-12T16:35:49Z</dcterms:created>
  <dcterms:modified xsi:type="dcterms:W3CDTF">2019-06-07T12:06:23Z</dcterms:modified>
</cp:coreProperties>
</file>