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Gekar\"/>
    </mc:Choice>
  </mc:AlternateContent>
  <bookViews>
    <workbookView xWindow="0" yWindow="0" windowWidth="24000" windowHeight="9735" tabRatio="921" activeTab="5"/>
  </bookViews>
  <sheets>
    <sheet name="FE-Combustao" sheetId="17" r:id="rId1"/>
    <sheet name="FE-Pintura" sheetId="21" r:id="rId2"/>
    <sheet name="Dados" sheetId="22" r:id="rId3"/>
    <sheet name="Emissão Prod. Tintas e Resina" sheetId="16" r:id="rId4"/>
    <sheet name="Emissão Chaminé" sheetId="18" r:id="rId5"/>
    <sheet name="Resumo" sheetId="20" r:id="rId6"/>
  </sheets>
  <calcPr calcId="152511"/>
</workbook>
</file>

<file path=xl/calcChain.xml><?xml version="1.0" encoding="utf-8"?>
<calcChain xmlns="http://schemas.openxmlformats.org/spreadsheetml/2006/main">
  <c r="D6" i="16" l="1"/>
  <c r="D5" i="16"/>
  <c r="B3" i="18" l="1"/>
  <c r="L8" i="18" l="1"/>
  <c r="K8" i="18"/>
  <c r="P8" i="18" l="1"/>
  <c r="O8" i="18"/>
  <c r="N8" i="18"/>
  <c r="M8" i="18"/>
  <c r="J8" i="18"/>
  <c r="K15" i="17"/>
  <c r="E6" i="16"/>
  <c r="E5" i="16"/>
  <c r="C8" i="18"/>
  <c r="U8" i="18" s="1"/>
  <c r="V8" i="18" l="1"/>
  <c r="Q8" i="18"/>
  <c r="W8" i="18"/>
  <c r="T8" i="18"/>
  <c r="S8" i="18"/>
  <c r="R8" i="18"/>
  <c r="U9" i="18"/>
  <c r="F4" i="20" s="1"/>
  <c r="F5" i="20" s="1"/>
  <c r="E7" i="16" l="1"/>
  <c r="H3" i="20" s="1"/>
  <c r="C25" i="17"/>
  <c r="W9" i="18" s="1"/>
  <c r="H4" i="20" s="1"/>
  <c r="H15" i="17"/>
  <c r="V9" i="18" s="1"/>
  <c r="G4" i="20" s="1"/>
  <c r="G5" i="20" s="1"/>
  <c r="E15" i="17"/>
  <c r="T9" i="18" s="1"/>
  <c r="E4" i="20" s="1"/>
  <c r="E5" i="20" s="1"/>
  <c r="D7" i="17"/>
  <c r="D6" i="17"/>
  <c r="S9" i="18" s="1"/>
  <c r="D4" i="20" s="1"/>
  <c r="D5" i="20" s="1"/>
  <c r="D5" i="17"/>
  <c r="R9" i="18" s="1"/>
  <c r="C4" i="20" s="1"/>
  <c r="C5" i="20" s="1"/>
  <c r="H5" i="20" l="1"/>
  <c r="Q9" i="18"/>
  <c r="B4" i="20" s="1"/>
  <c r="B5" i="20" s="1"/>
</calcChain>
</file>

<file path=xl/comments1.xml><?xml version="1.0" encoding="utf-8"?>
<comments xmlns="http://schemas.openxmlformats.org/spreadsheetml/2006/main">
  <authors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Considerado com óleo diesel  S500, 
(http://br.com.br/wcm/connect/8ec93cef-af8a-4ec6-b576-c642f581e39a/fispq-comb-oleodiesel-auto-oleodiesel-s500.pdf?MOD=AJPERES&amp;CVID=lLFHMYr).</t>
        </r>
      </text>
    </comment>
  </commentList>
</comments>
</file>

<file path=xl/sharedStrings.xml><?xml version="1.0" encoding="utf-8"?>
<sst xmlns="http://schemas.openxmlformats.org/spreadsheetml/2006/main" count="128" uniqueCount="82">
  <si>
    <t>Fonte Emissora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</si>
  <si>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</si>
  <si>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</si>
  <si>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</si>
  <si>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Taxa de Emissão [kg/h]</t>
  </si>
  <si>
    <t>Produção de Tintas</t>
  </si>
  <si>
    <t>Produção de Resina</t>
  </si>
  <si>
    <t>Tipo de Combustível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</si>
  <si>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</si>
  <si>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</si>
  <si>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CO</t>
  </si>
  <si>
    <t>Óleo Diesel</t>
  </si>
  <si>
    <t>TOTAL</t>
  </si>
  <si>
    <t xml:space="preserve">Teor Enxofre Diesel (%): </t>
  </si>
  <si>
    <t>Table 1.3-6. CUMULATIVE PARTICLE SIZE DISTRIBUTION AND SIZE-SPECIFIC EMISSION FACTORS FOR UNCONTROLLED INDUSTRIAL BOILERS FIRING DISTILLATE OIL</t>
  </si>
  <si>
    <t>EMISSION FACTOR RATING: E</t>
  </si>
  <si>
    <r>
      <t>Particle Size (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m)</t>
    </r>
  </si>
  <si>
    <t>Cumulative Mass % Stated Size</t>
  </si>
  <si>
    <t>Cumulative Emission Factor (lb/10³ gal)</t>
  </si>
  <si>
    <t>Cumulative Emission Factor (kg/10³ L)</t>
  </si>
  <si>
    <t>2.5</t>
  </si>
  <si>
    <t>To convert from lb/10³ gal to kg/m³, multiply by 0.120</t>
  </si>
  <si>
    <t>Table 1.3-1. CRITERIA POLLUTANT EMISSION FACTORS FOR FUEL OIL COMBUSTION</t>
  </si>
  <si>
    <t>Firing Configuration</t>
  </si>
  <si>
    <r>
      <t>SO</t>
    </r>
    <r>
      <rPr>
        <vertAlign val="subscript"/>
        <sz val="8"/>
        <color theme="1"/>
        <rFont val="Arial"/>
        <family val="2"/>
      </rPr>
      <t>2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</si>
  <si>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</si>
  <si>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t>Emission Factor (lb/10³ gal)</t>
  </si>
  <si>
    <t>EMISSION FACTOR RATING</t>
  </si>
  <si>
    <t>Emission Factor (kg/10³ L)</t>
  </si>
  <si>
    <t>Boilers &gt; 100 Million Btu/hr</t>
  </si>
  <si>
    <t>A</t>
  </si>
  <si>
    <t>142S</t>
  </si>
  <si>
    <t>Distillate oil fired</t>
  </si>
  <si>
    <t>Consumo Combustível [L/h]</t>
  </si>
  <si>
    <t>Table 1.3-3. EMISSION FACTORS FOR TOTAL ORGANIC COMPOUNDS (TOC), METHANE, AND NONMETHANE TOC (NMTOC) FROM UNCONTROLLED FUEL OIL COMBUSTION</t>
  </si>
  <si>
    <t>EMISSION FACTOR RATING: A</t>
  </si>
  <si>
    <r>
      <t xml:space="preserve">TOC Emission Factor (lb/10³ gal) </t>
    </r>
    <r>
      <rPr>
        <vertAlign val="superscript"/>
        <sz val="8"/>
        <color theme="1"/>
        <rFont val="Arial"/>
        <family val="2"/>
      </rPr>
      <t>b</t>
    </r>
  </si>
  <si>
    <t>TOC Emission Factor (kg/10³ L)</t>
  </si>
  <si>
    <t>Utility Boilers</t>
  </si>
  <si>
    <r>
      <rPr>
        <vertAlign val="superscript"/>
        <sz val="8"/>
        <color theme="1"/>
        <rFont val="Arial"/>
        <family val="2"/>
      </rPr>
      <t xml:space="preserve">b </t>
    </r>
    <r>
      <rPr>
        <sz val="8"/>
        <color theme="1"/>
        <rFont val="Arial"/>
        <family val="2"/>
      </rPr>
      <t>References 29-32. Volatile organic compound emissions can increase by several orders of magnitude if the boiler is improperly operated or is not well maintained.</t>
    </r>
  </si>
  <si>
    <t>Referência: https://www3.epa.gov/ttn/chief/ap42/ch01/final/c01s03.pdf</t>
  </si>
  <si>
    <t>Emission Factor 
(lb/10³ gal)</t>
  </si>
  <si>
    <t>Chaminé Fabricação de Resina</t>
  </si>
  <si>
    <t>Taxa de Emissão VOC [kg/h]</t>
  </si>
  <si>
    <t>FE VOC [kg/t de produto]</t>
  </si>
  <si>
    <t>Fator de Emissão [kg/10³ L]</t>
  </si>
  <si>
    <t>Filterable PM</t>
  </si>
  <si>
    <t>f References 6-8,10,13-15,56-60,62-63. Filterable PM is that particulate collected on or prior to the filter of an EPA Method 5 (or equivalent) sampling train. Particulate emission factors for residual oil combustion are, on average, a function of fuel oil sulfur content where S is the weight % of sulfur in oil. For example, if fuel oil is 1% sulfur, then S = 1.</t>
  </si>
  <si>
    <t>To convert from lb/10³ gal to kg/10³ L, multiply by 0,120.</t>
  </si>
  <si>
    <t xml:space="preserve">S indicates that the weight % of sulfur in the oil should be multiplied by the value given. For example, if the fuel is 1% sulfur, then S = 1. </t>
  </si>
  <si>
    <t xml:space="preserve">Teor Enxofre Diesel S500 [mg/kg]: </t>
  </si>
  <si>
    <t>Densidade do Diesel S500 [kg/L]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</si>
  <si>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</si>
  <si>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Chaminé</t>
  </si>
  <si>
    <t xml:space="preserve"> </t>
  </si>
  <si>
    <t>-</t>
  </si>
  <si>
    <t>Fonte: https://www3.epa.gov/ttn/chief/ap42/ch06/final/c06s04.pdf</t>
  </si>
  <si>
    <r>
      <t>Table 6.4-1 (Metric And English Units). UNCONTROLLED EMISSION FACTORS FOR PAINT AND VARNISH MANUFACTURING</t>
    </r>
    <r>
      <rPr>
        <vertAlign val="superscript"/>
        <sz val="8"/>
        <color theme="1"/>
        <rFont val="Arial"/>
        <family val="2"/>
      </rPr>
      <t>a,b</t>
    </r>
  </si>
  <si>
    <t>EMISSION FACTOR RATING: C</t>
  </si>
  <si>
    <t>Type Of Prodcut</t>
  </si>
  <si>
    <t>Particulate</t>
  </si>
  <si>
    <r>
      <t>Nonmethane VOC</t>
    </r>
    <r>
      <rPr>
        <vertAlign val="superscript"/>
        <sz val="8"/>
        <color theme="1"/>
        <rFont val="Arial"/>
        <family val="2"/>
      </rPr>
      <t>c</t>
    </r>
  </si>
  <si>
    <t>kg/Mg Pigment</t>
  </si>
  <si>
    <t>lb/ton Pigment</t>
  </si>
  <si>
    <r>
      <t>Paint</t>
    </r>
    <r>
      <rPr>
        <vertAlign val="superscript"/>
        <sz val="8"/>
        <color theme="1"/>
        <rFont val="Arial"/>
        <family val="2"/>
      </rPr>
      <t>d</t>
    </r>
  </si>
  <si>
    <r>
      <rPr>
        <vertAlign val="superscript"/>
        <sz val="8"/>
        <color theme="1"/>
        <rFont val="Arial"/>
        <family val="2"/>
      </rPr>
      <t xml:space="preserve">a </t>
    </r>
    <r>
      <rPr>
        <sz val="8"/>
        <color theme="1"/>
        <rFont val="Arial"/>
        <family val="2"/>
      </rPr>
      <t>References 2,4-8.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</si>
  <si>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Afterburners can reduce VOC emissions by 99% and particulates by about 90%. A water spray and oil filter system can reduce particulates by about 90%</t>
    </r>
  </si>
  <si>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 xml:space="preserve"> Expressed as undefined organic compounds whose composition depends upon the type of solvents used in the manufacture of paint and varnish.</t>
    </r>
  </si>
  <si>
    <r>
      <rPr>
        <vertAlign val="superscript"/>
        <sz val="8"/>
        <color theme="1"/>
        <rFont val="Arial"/>
        <family val="2"/>
      </rPr>
      <t xml:space="preserve">d </t>
    </r>
    <r>
      <rPr>
        <sz val="8"/>
        <color theme="1"/>
        <rFont val="Arial"/>
        <family val="2"/>
      </rPr>
      <t>Reference 4. Particulate mater (0.5 - 1.0%) is emitted from pigment handling</t>
    </r>
  </si>
  <si>
    <t>Equação Geral:</t>
  </si>
  <si>
    <t>Onde:
E - emissão
EF - fator de emissão
A - taxa da atividade</t>
  </si>
  <si>
    <t>Oleoresinous</t>
  </si>
  <si>
    <t>Produção de Resina [t/ano]:</t>
  </si>
  <si>
    <t>Produção de tintas [t/ano]:</t>
  </si>
  <si>
    <t>VOC</t>
  </si>
  <si>
    <t>Fonte: Informações fornecidos pelo empreendimento através do Ofício N° 105/2017</t>
  </si>
  <si>
    <t>Latitude [º]</t>
  </si>
  <si>
    <t>Longitude [º]</t>
  </si>
  <si>
    <t>Diâmetro [m]</t>
  </si>
  <si>
    <t>Temperatura [ºC]</t>
  </si>
  <si>
    <t>Altura [m]</t>
  </si>
  <si>
    <t>Vazão [Nm³/h]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</si>
</sst>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"/>
    <numFmt numFmtId="165" formatCode="0.0"/>
    <numFmt numFmtId="166" formatCode="0.00000"/>
    <numFmt numFmtId="167" formatCode="[&gt;=0.005]\ #,##0.00;[&lt;0.005]&quot;&lt;0,01&quot;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vertAlign val="subscript"/>
      <sz val="8"/>
      <color theme="0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sz val="8"/>
      <color theme="1"/>
      <name val="Calibri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1" fillId="0" borderId="0"/>
  </cellStyleXfs>
  <cellXfs count="98">
    <xf numFmtId="0" fontId="0" fillId="0" borderId="0" xfId="0"/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2" fontId="21" fillId="0" borderId="0" xfId="0" applyNumberFormat="1" applyFont="1" applyAlignment="1">
      <alignment vertical="center"/>
    </xf>
    <xf numFmtId="1" fontId="21" fillId="0" borderId="0" xfId="0" applyNumberFormat="1" applyFont="1" applyFill="1" applyAlignment="1">
      <alignment horizontal="center" vertical="center"/>
    </xf>
    <xf numFmtId="4" fontId="21" fillId="0" borderId="0" xfId="0" applyNumberFormat="1" applyFont="1" applyFill="1" applyAlignment="1">
      <alignment horizontal="center" vertical="center"/>
    </xf>
    <xf numFmtId="0" fontId="18" fillId="0" borderId="0" xfId="0" applyFont="1"/>
    <xf numFmtId="0" fontId="19" fillId="33" borderId="2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Fill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2" fontId="26" fillId="0" borderId="10" xfId="0" applyNumberFormat="1" applyFont="1" applyBorder="1" applyAlignment="1">
      <alignment horizontal="center" vertical="center"/>
    </xf>
    <xf numFmtId="1" fontId="26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>
      <alignment vertical="center" wrapText="1"/>
    </xf>
    <xf numFmtId="1" fontId="18" fillId="0" borderId="0" xfId="0" applyNumberFormat="1" applyFont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4" fontId="18" fillId="0" borderId="0" xfId="0" applyNumberFormat="1" applyFont="1" applyAlignment="1">
      <alignment horizontal="center" vertical="center"/>
    </xf>
    <xf numFmtId="167" fontId="18" fillId="0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35" borderId="31" xfId="0" applyFont="1" applyFill="1" applyBorder="1"/>
    <xf numFmtId="0" fontId="18" fillId="0" borderId="0" xfId="0" applyFont="1" applyBorder="1" applyAlignment="1">
      <alignment horizontal="left"/>
    </xf>
    <xf numFmtId="0" fontId="18" fillId="35" borderId="15" xfId="0" applyFont="1" applyFill="1" applyBorder="1"/>
    <xf numFmtId="2" fontId="21" fillId="34" borderId="18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167" fontId="18" fillId="34" borderId="0" xfId="0" applyNumberFormat="1" applyFont="1" applyFill="1" applyAlignment="1">
      <alignment horizontal="center" vertical="center"/>
    </xf>
    <xf numFmtId="4" fontId="18" fillId="34" borderId="10" xfId="0" applyNumberFormat="1" applyFont="1" applyFill="1" applyBorder="1" applyAlignment="1">
      <alignment horizontal="center" vertical="center"/>
    </xf>
    <xf numFmtId="167" fontId="18" fillId="34" borderId="1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4" borderId="11" xfId="0" applyFont="1" applyFill="1" applyBorder="1" applyAlignment="1">
      <alignment horizontal="left" vertical="center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34" borderId="25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8" fillId="34" borderId="25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8" fillId="34" borderId="13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29" fillId="35" borderId="32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8" fillId="35" borderId="32" xfId="0" applyFont="1" applyFill="1" applyBorder="1" applyAlignment="1">
      <alignment horizontal="left" vertical="center" wrapText="1"/>
    </xf>
    <xf numFmtId="0" fontId="18" fillId="35" borderId="0" xfId="0" applyFont="1" applyFill="1" applyBorder="1" applyAlignment="1">
      <alignment horizontal="left" vertical="center" wrapText="1"/>
    </xf>
    <xf numFmtId="0" fontId="18" fillId="34" borderId="31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21" fillId="34" borderId="19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4" borderId="21" xfId="0" applyFont="1" applyFill="1" applyBorder="1" applyAlignment="1">
      <alignment horizontal="center" vertical="center"/>
    </xf>
    <xf numFmtId="0" fontId="19" fillId="33" borderId="26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25" xfId="0" applyFont="1" applyFill="1" applyBorder="1" applyAlignment="1">
      <alignment horizontal="center" vertical="center" wrapText="1"/>
    </xf>
    <xf numFmtId="0" fontId="19" fillId="33" borderId="33" xfId="0" applyNumberFormat="1" applyFont="1" applyFill="1" applyBorder="1" applyAlignment="1" applyProtection="1">
      <alignment horizontal="center" vertical="center" wrapText="1"/>
    </xf>
    <xf numFmtId="0" fontId="18" fillId="34" borderId="0" xfId="0" applyFont="1" applyFill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25" xfId="0" applyNumberFormat="1" applyFont="1" applyFill="1" applyBorder="1" applyAlignment="1" applyProtection="1">
      <alignment horizontal="center" vertical="center" wrapText="1"/>
    </xf>
    <xf numFmtId="0" fontId="19" fillId="33" borderId="14" xfId="0" applyNumberFormat="1" applyFont="1" applyFill="1" applyBorder="1" applyAlignment="1" applyProtection="1">
      <alignment horizontal="center" vertical="center" wrapText="1"/>
    </xf>
    <xf numFmtId="0" fontId="19" fillId="33" borderId="27" xfId="0" applyNumberFormat="1" applyFont="1" applyFill="1" applyBorder="1" applyAlignment="1" applyProtection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19" fillId="33" borderId="13" xfId="0" applyNumberFormat="1" applyFont="1" applyFill="1" applyBorder="1" applyAlignment="1" applyProtection="1">
      <alignment horizontal="center" vertical="center" wrapText="1"/>
    </xf>
    <xf numFmtId="0" fontId="19" fillId="33" borderId="22" xfId="0" applyNumberFormat="1" applyFont="1" applyFill="1" applyBorder="1" applyAlignment="1" applyProtection="1">
      <alignment horizontal="center" vertical="center" wrapText="1"/>
    </xf>
    <xf numFmtId="0" fontId="19" fillId="33" borderId="28" xfId="0" applyNumberFormat="1" applyFont="1" applyFill="1" applyBorder="1" applyAlignment="1" applyProtection="1">
      <alignment horizontal="center" vertical="center" wrapText="1"/>
    </xf>
    <xf numFmtId="0" fontId="19" fillId="33" borderId="29" xfId="0" applyNumberFormat="1" applyFont="1" applyFill="1" applyBorder="1" applyAlignment="1" applyProtection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3" xfId="42"/>
    <cellStyle name="Normal 4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  <color rgb="FFBFBFBF"/>
      <color rgb="FFFFFFDD"/>
      <color rgb="FF9933FF"/>
      <color rgb="FF99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14</xdr:row>
      <xdr:rowOff>138112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181100" y="29670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181100" y="29670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15" sqref="I15"/>
    </sheetView>
  </sheetViews>
  <sheetFormatPr defaultRowHeight="15" customHeight="1" x14ac:dyDescent="0.25"/>
  <cols>
    <col min="1" max="1" width="21.5703125" style="1" customWidth="1"/>
    <col min="2" max="2" width="17.140625" style="1" customWidth="1"/>
    <col min="3" max="3" width="16.7109375" style="1" customWidth="1"/>
    <col min="4" max="4" width="15.5703125" style="1" customWidth="1"/>
    <col min="5" max="6" width="13.28515625" style="1" customWidth="1"/>
    <col min="7" max="9" width="13" style="1" customWidth="1"/>
    <col min="10" max="10" width="12.140625" style="1" customWidth="1"/>
    <col min="11" max="11" width="14.28515625" style="1" customWidth="1"/>
    <col min="12" max="12" width="14" style="1" customWidth="1"/>
    <col min="13" max="13" width="13.140625" style="1" customWidth="1"/>
    <col min="14" max="14" width="12.7109375" style="1" customWidth="1"/>
    <col min="15" max="16384" width="9.140625" style="1"/>
  </cols>
  <sheetData>
    <row r="1" spans="1:14" ht="15" customHeight="1" x14ac:dyDescent="0.25">
      <c r="A1" s="1" t="s">
        <v>40</v>
      </c>
    </row>
    <row r="2" spans="1:14" ht="28.5" customHeight="1" x14ac:dyDescent="0.25">
      <c r="A2" s="53" t="s">
        <v>14</v>
      </c>
      <c r="B2" s="54"/>
      <c r="C2" s="54"/>
      <c r="D2" s="55"/>
    </row>
    <row r="3" spans="1:14" ht="15" customHeight="1" x14ac:dyDescent="0.25">
      <c r="A3" s="57" t="s">
        <v>15</v>
      </c>
      <c r="B3" s="58"/>
      <c r="C3" s="58"/>
      <c r="D3" s="58"/>
    </row>
    <row r="4" spans="1:14" ht="21" customHeight="1" x14ac:dyDescent="0.25">
      <c r="A4" s="19" t="s">
        <v>16</v>
      </c>
      <c r="B4" s="19" t="s">
        <v>17</v>
      </c>
      <c r="C4" s="19" t="s">
        <v>18</v>
      </c>
      <c r="D4" s="19" t="s">
        <v>19</v>
      </c>
    </row>
    <row r="5" spans="1:14" ht="15" customHeight="1" x14ac:dyDescent="0.25">
      <c r="A5" s="21">
        <v>10</v>
      </c>
      <c r="B5" s="21">
        <v>50</v>
      </c>
      <c r="C5" s="22">
        <v>1</v>
      </c>
      <c r="D5" s="22">
        <f t="shared" ref="D5:D7" si="0">C5*0.12</f>
        <v>0.12</v>
      </c>
    </row>
    <row r="6" spans="1:14" ht="15" customHeight="1" x14ac:dyDescent="0.25">
      <c r="A6" s="21" t="s">
        <v>20</v>
      </c>
      <c r="B6" s="21">
        <v>12</v>
      </c>
      <c r="C6" s="22">
        <v>0.25</v>
      </c>
      <c r="D6" s="22">
        <f t="shared" si="0"/>
        <v>0.03</v>
      </c>
    </row>
    <row r="7" spans="1:14" ht="15" customHeight="1" x14ac:dyDescent="0.25">
      <c r="A7" s="21" t="s">
        <v>12</v>
      </c>
      <c r="B7" s="21">
        <v>100</v>
      </c>
      <c r="C7" s="22">
        <v>2</v>
      </c>
      <c r="D7" s="22">
        <f t="shared" si="0"/>
        <v>0.24</v>
      </c>
    </row>
    <row r="8" spans="1:14" ht="15" customHeight="1" x14ac:dyDescent="0.25">
      <c r="A8" s="56" t="s">
        <v>21</v>
      </c>
      <c r="B8" s="56"/>
      <c r="C8" s="56"/>
      <c r="D8" s="56"/>
    </row>
    <row r="11" spans="1:14" s="11" customFormat="1" ht="15" customHeight="1" x14ac:dyDescent="0.2">
      <c r="A11" s="57" t="s">
        <v>22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</row>
    <row r="12" spans="1:14" s="11" customFormat="1" ht="15" customHeight="1" x14ac:dyDescent="0.2">
      <c r="A12" s="67" t="s">
        <v>23</v>
      </c>
      <c r="B12" s="61" t="s">
        <v>24</v>
      </c>
      <c r="C12" s="69"/>
      <c r="D12" s="53" t="s">
        <v>25</v>
      </c>
      <c r="E12" s="54"/>
      <c r="F12" s="55"/>
      <c r="G12" s="53" t="s">
        <v>10</v>
      </c>
      <c r="H12" s="54"/>
      <c r="I12" s="55"/>
      <c r="J12" s="53" t="s">
        <v>46</v>
      </c>
      <c r="K12" s="54"/>
      <c r="L12" s="55"/>
    </row>
    <row r="13" spans="1:14" s="11" customFormat="1" ht="27" customHeight="1" x14ac:dyDescent="0.2">
      <c r="A13" s="68"/>
      <c r="B13" s="23" t="s">
        <v>41</v>
      </c>
      <c r="C13" s="23" t="s">
        <v>27</v>
      </c>
      <c r="D13" s="23" t="s">
        <v>26</v>
      </c>
      <c r="E13" s="23" t="s">
        <v>28</v>
      </c>
      <c r="F13" s="23" t="s">
        <v>27</v>
      </c>
      <c r="G13" s="23" t="s">
        <v>26</v>
      </c>
      <c r="H13" s="23" t="s">
        <v>28</v>
      </c>
      <c r="I13" s="23" t="s">
        <v>27</v>
      </c>
      <c r="J13" s="23" t="s">
        <v>26</v>
      </c>
      <c r="K13" s="23" t="s">
        <v>28</v>
      </c>
      <c r="L13" s="23" t="s">
        <v>27</v>
      </c>
    </row>
    <row r="14" spans="1:14" s="11" customFormat="1" ht="15" customHeight="1" x14ac:dyDescent="0.2">
      <c r="A14" s="65" t="s">
        <v>29</v>
      </c>
      <c r="B14" s="66"/>
      <c r="C14" s="66"/>
      <c r="D14" s="66"/>
      <c r="E14" s="66"/>
      <c r="F14" s="66"/>
      <c r="G14" s="66"/>
      <c r="H14" s="66"/>
      <c r="I14" s="66"/>
    </row>
    <row r="15" spans="1:14" s="11" customFormat="1" ht="15" customHeight="1" x14ac:dyDescent="0.2">
      <c r="A15" s="24" t="s">
        <v>32</v>
      </c>
      <c r="B15" s="21" t="s">
        <v>31</v>
      </c>
      <c r="C15" s="25" t="s">
        <v>30</v>
      </c>
      <c r="D15" s="21">
        <v>20</v>
      </c>
      <c r="E15" s="26">
        <f t="shared" ref="E15" si="1">D15*0.12</f>
        <v>2.4</v>
      </c>
      <c r="F15" s="21" t="s">
        <v>30</v>
      </c>
      <c r="G15" s="27">
        <v>5</v>
      </c>
      <c r="H15" s="27">
        <f t="shared" ref="H15" si="2">G15*0.12</f>
        <v>0.6</v>
      </c>
      <c r="I15" s="25" t="s">
        <v>30</v>
      </c>
      <c r="J15" s="26">
        <v>2</v>
      </c>
      <c r="K15" s="25">
        <f t="shared" ref="K15" si="3">J15*0.12</f>
        <v>0.24</v>
      </c>
      <c r="L15" s="25" t="s">
        <v>30</v>
      </c>
    </row>
    <row r="16" spans="1:14" s="11" customFormat="1" ht="15" customHeight="1" x14ac:dyDescent="0.2">
      <c r="A16" s="56" t="s">
        <v>48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</row>
    <row r="17" spans="1:14" s="11" customFormat="1" ht="15" customHeight="1" x14ac:dyDescent="0.2">
      <c r="A17" s="6" t="s">
        <v>49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4" ht="15" customHeight="1" x14ac:dyDescent="0.25">
      <c r="A18" s="56" t="s">
        <v>47</v>
      </c>
      <c r="B18" s="56"/>
      <c r="C18" s="56"/>
      <c r="D18" s="56"/>
      <c r="E18" s="56"/>
      <c r="F18" s="56"/>
    </row>
    <row r="19" spans="1:14" ht="21" customHeight="1" x14ac:dyDescent="0.25">
      <c r="A19" s="56"/>
      <c r="B19" s="56"/>
      <c r="C19" s="56"/>
      <c r="D19" s="56"/>
      <c r="E19" s="56"/>
      <c r="F19" s="56"/>
    </row>
    <row r="21" spans="1:14" ht="37.5" customHeight="1" x14ac:dyDescent="0.25">
      <c r="A21" s="59" t="s">
        <v>34</v>
      </c>
      <c r="B21" s="60"/>
      <c r="C21" s="60"/>
    </row>
    <row r="22" spans="1:14" ht="15" customHeight="1" x14ac:dyDescent="0.25">
      <c r="A22" s="61" t="s">
        <v>35</v>
      </c>
      <c r="B22" s="62"/>
      <c r="C22" s="62"/>
    </row>
    <row r="23" spans="1:14" ht="22.5" x14ac:dyDescent="0.25">
      <c r="A23" s="28" t="s">
        <v>23</v>
      </c>
      <c r="B23" s="19" t="s">
        <v>36</v>
      </c>
      <c r="C23" s="23" t="s">
        <v>37</v>
      </c>
    </row>
    <row r="24" spans="1:14" ht="15" customHeight="1" x14ac:dyDescent="0.25">
      <c r="A24" s="63" t="s">
        <v>38</v>
      </c>
      <c r="B24" s="64"/>
      <c r="C24" s="64"/>
    </row>
    <row r="25" spans="1:14" ht="15" customHeight="1" x14ac:dyDescent="0.25">
      <c r="A25" s="24" t="s">
        <v>32</v>
      </c>
      <c r="B25" s="29">
        <v>0.252</v>
      </c>
      <c r="C25" s="30">
        <f t="shared" ref="C25" si="4">B25*0.12</f>
        <v>3.024E-2</v>
      </c>
    </row>
    <row r="26" spans="1:14" ht="35.25" customHeight="1" x14ac:dyDescent="0.25">
      <c r="A26" s="56" t="s">
        <v>39</v>
      </c>
      <c r="B26" s="56"/>
      <c r="C26" s="56"/>
      <c r="D26" s="34"/>
      <c r="E26" s="34"/>
      <c r="F26" s="34"/>
      <c r="G26" s="34"/>
    </row>
    <row r="27" spans="1:14" ht="15.75" customHeight="1" x14ac:dyDescent="0.25">
      <c r="A27" s="32"/>
      <c r="B27" s="32"/>
      <c r="C27" s="32"/>
      <c r="D27" s="34"/>
      <c r="E27" s="34"/>
      <c r="F27" s="34"/>
      <c r="G27" s="34"/>
    </row>
  </sheetData>
  <sheetProtection password="B056" sheet="1" objects="1" scenarios="1"/>
  <mergeCells count="16">
    <mergeCell ref="A2:D2"/>
    <mergeCell ref="A3:D3"/>
    <mergeCell ref="A8:D8"/>
    <mergeCell ref="A12:A13"/>
    <mergeCell ref="B12:C12"/>
    <mergeCell ref="D12:F12"/>
    <mergeCell ref="G12:I12"/>
    <mergeCell ref="J12:L12"/>
    <mergeCell ref="A18:F19"/>
    <mergeCell ref="A11:L11"/>
    <mergeCell ref="A26:C26"/>
    <mergeCell ref="A21:C21"/>
    <mergeCell ref="A22:C22"/>
    <mergeCell ref="A24:C24"/>
    <mergeCell ref="A14:I14"/>
    <mergeCell ref="A16:N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5" sqref="D5:E5"/>
    </sheetView>
  </sheetViews>
  <sheetFormatPr defaultRowHeight="15" x14ac:dyDescent="0.25"/>
  <cols>
    <col min="1" max="1" width="14.85546875" customWidth="1"/>
    <col min="2" max="2" width="28.42578125" customWidth="1"/>
    <col min="3" max="3" width="22.7109375" customWidth="1"/>
    <col min="4" max="4" width="25.85546875" customWidth="1"/>
    <col min="5" max="5" width="18.5703125" customWidth="1"/>
  </cols>
  <sheetData>
    <row r="1" spans="1:5" x14ac:dyDescent="0.25">
      <c r="A1" s="1" t="s">
        <v>56</v>
      </c>
    </row>
    <row r="3" spans="1:5" ht="27.75" customHeight="1" x14ac:dyDescent="0.25">
      <c r="A3" s="53" t="s">
        <v>57</v>
      </c>
      <c r="B3" s="54"/>
      <c r="C3" s="54"/>
      <c r="D3" s="54"/>
      <c r="E3" s="55"/>
    </row>
    <row r="4" spans="1:5" x14ac:dyDescent="0.25">
      <c r="A4" s="61" t="s">
        <v>58</v>
      </c>
      <c r="B4" s="62"/>
      <c r="C4" s="62"/>
      <c r="D4" s="62"/>
      <c r="E4" s="69"/>
    </row>
    <row r="5" spans="1:5" x14ac:dyDescent="0.25">
      <c r="A5" s="75" t="s">
        <v>59</v>
      </c>
      <c r="B5" s="61" t="s">
        <v>60</v>
      </c>
      <c r="C5" s="69"/>
      <c r="D5" s="61" t="s">
        <v>61</v>
      </c>
      <c r="E5" s="69"/>
    </row>
    <row r="6" spans="1:5" x14ac:dyDescent="0.25">
      <c r="A6" s="57"/>
      <c r="B6" s="41" t="s">
        <v>62</v>
      </c>
      <c r="C6" s="41" t="s">
        <v>63</v>
      </c>
      <c r="D6" s="41" t="s">
        <v>62</v>
      </c>
      <c r="E6" s="41" t="s">
        <v>63</v>
      </c>
    </row>
    <row r="7" spans="1:5" x14ac:dyDescent="0.25">
      <c r="A7" s="11" t="s">
        <v>64</v>
      </c>
      <c r="B7" s="41">
        <v>10</v>
      </c>
      <c r="C7" s="41">
        <v>20</v>
      </c>
      <c r="D7" s="41">
        <v>15</v>
      </c>
      <c r="E7" s="41">
        <v>30</v>
      </c>
    </row>
    <row r="8" spans="1:5" x14ac:dyDescent="0.25">
      <c r="A8" s="11" t="s">
        <v>71</v>
      </c>
      <c r="B8" s="41" t="s">
        <v>55</v>
      </c>
      <c r="C8" s="41" t="s">
        <v>55</v>
      </c>
      <c r="D8" s="41">
        <v>75</v>
      </c>
      <c r="E8" s="41">
        <v>150</v>
      </c>
    </row>
    <row r="9" spans="1:5" x14ac:dyDescent="0.25">
      <c r="A9" s="70" t="s">
        <v>65</v>
      </c>
      <c r="B9" s="70"/>
      <c r="C9" s="70"/>
      <c r="D9" s="70"/>
      <c r="E9" s="70"/>
    </row>
    <row r="10" spans="1:5" x14ac:dyDescent="0.25">
      <c r="A10" s="70" t="s">
        <v>66</v>
      </c>
      <c r="B10" s="70"/>
      <c r="C10" s="70"/>
      <c r="D10" s="70"/>
      <c r="E10" s="70"/>
    </row>
    <row r="11" spans="1:5" x14ac:dyDescent="0.25">
      <c r="A11" s="70" t="s">
        <v>67</v>
      </c>
      <c r="B11" s="70"/>
      <c r="C11" s="70"/>
      <c r="D11" s="70"/>
      <c r="E11" s="70"/>
    </row>
    <row r="12" spans="1:5" x14ac:dyDescent="0.25">
      <c r="A12" s="70" t="s">
        <v>68</v>
      </c>
      <c r="B12" s="70"/>
      <c r="C12" s="70"/>
      <c r="D12" s="70"/>
      <c r="E12" s="70"/>
    </row>
    <row r="13" spans="1:5" x14ac:dyDescent="0.25">
      <c r="A13" s="42"/>
      <c r="B13" s="42"/>
      <c r="C13" s="42"/>
      <c r="D13" s="42"/>
    </row>
    <row r="14" spans="1:5" x14ac:dyDescent="0.25">
      <c r="A14" s="42"/>
      <c r="B14" s="42"/>
      <c r="C14" s="42"/>
      <c r="D14" s="42"/>
    </row>
    <row r="15" spans="1:5" x14ac:dyDescent="0.25">
      <c r="A15" s="71" t="s">
        <v>69</v>
      </c>
      <c r="B15" s="43"/>
      <c r="C15" s="44"/>
      <c r="D15" s="44"/>
    </row>
    <row r="16" spans="1:5" x14ac:dyDescent="0.25">
      <c r="A16" s="72"/>
      <c r="B16" s="45"/>
      <c r="C16" s="42"/>
      <c r="D16" s="42"/>
    </row>
    <row r="17" spans="1:4" x14ac:dyDescent="0.25">
      <c r="A17" s="72"/>
      <c r="B17" s="45"/>
      <c r="C17" s="42"/>
      <c r="D17" s="42"/>
    </row>
    <row r="18" spans="1:4" ht="15" customHeight="1" x14ac:dyDescent="0.25">
      <c r="A18" s="72"/>
      <c r="B18" s="73" t="s">
        <v>70</v>
      </c>
      <c r="C18" s="42"/>
      <c r="D18" s="42"/>
    </row>
    <row r="19" spans="1:4" x14ac:dyDescent="0.25">
      <c r="A19" s="72"/>
      <c r="B19" s="74"/>
      <c r="C19" s="42"/>
      <c r="D19" s="42"/>
    </row>
    <row r="20" spans="1:4" x14ac:dyDescent="0.25">
      <c r="A20" s="72"/>
      <c r="B20" s="74"/>
      <c r="C20" s="42"/>
      <c r="D20" s="42"/>
    </row>
    <row r="21" spans="1:4" x14ac:dyDescent="0.25">
      <c r="A21" s="72"/>
      <c r="B21" s="74"/>
    </row>
  </sheetData>
  <sheetProtection password="B056" sheet="1" objects="1" scenarios="1"/>
  <mergeCells count="11">
    <mergeCell ref="A9:E9"/>
    <mergeCell ref="A3:E3"/>
    <mergeCell ref="A4:E4"/>
    <mergeCell ref="A5:A6"/>
    <mergeCell ref="B5:C5"/>
    <mergeCell ref="D5:E5"/>
    <mergeCell ref="A10:E10"/>
    <mergeCell ref="A11:E11"/>
    <mergeCell ref="A12:E12"/>
    <mergeCell ref="A15:A21"/>
    <mergeCell ref="B18:B2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20.28515625" bestFit="1" customWidth="1"/>
  </cols>
  <sheetData>
    <row r="1" spans="1:2" x14ac:dyDescent="0.25">
      <c r="A1" s="51" t="s">
        <v>75</v>
      </c>
    </row>
    <row r="3" spans="1:2" x14ac:dyDescent="0.25">
      <c r="A3" s="52" t="s">
        <v>73</v>
      </c>
      <c r="B3" s="47">
        <v>885</v>
      </c>
    </row>
    <row r="4" spans="1:2" x14ac:dyDescent="0.25">
      <c r="A4" s="52" t="s">
        <v>72</v>
      </c>
      <c r="B4" s="47">
        <v>144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3" sqref="D13"/>
    </sheetView>
  </sheetViews>
  <sheetFormatPr defaultRowHeight="15" customHeight="1" x14ac:dyDescent="0.25"/>
  <cols>
    <col min="1" max="1" width="25.140625" style="2" customWidth="1"/>
    <col min="2" max="2" width="13.85546875" style="2" customWidth="1"/>
    <col min="3" max="3" width="15.85546875" style="2" customWidth="1"/>
    <col min="4" max="4" width="16.7109375" style="4" customWidth="1"/>
    <col min="5" max="5" width="14.140625" style="2" customWidth="1"/>
    <col min="6" max="8" width="10.42578125" style="2" customWidth="1"/>
    <col min="9" max="16384" width="9.140625" style="2"/>
  </cols>
  <sheetData>
    <row r="1" spans="1:7" ht="15" customHeight="1" x14ac:dyDescent="0.25">
      <c r="A1" s="51" t="s">
        <v>75</v>
      </c>
      <c r="D1" s="7"/>
    </row>
    <row r="2" spans="1:7" ht="15" customHeight="1" x14ac:dyDescent="0.25">
      <c r="D2" s="7"/>
    </row>
    <row r="3" spans="1:7" s="5" customFormat="1" ht="15" customHeight="1" x14ac:dyDescent="0.25">
      <c r="A3" s="76" t="s">
        <v>0</v>
      </c>
      <c r="B3" s="85" t="s">
        <v>76</v>
      </c>
      <c r="C3" s="85" t="s">
        <v>77</v>
      </c>
      <c r="D3" s="81" t="s">
        <v>44</v>
      </c>
      <c r="E3" s="83" t="s">
        <v>43</v>
      </c>
    </row>
    <row r="4" spans="1:7" s="3" customFormat="1" ht="15" customHeight="1" x14ac:dyDescent="0.25">
      <c r="A4" s="77"/>
      <c r="B4" s="85"/>
      <c r="C4" s="85"/>
      <c r="D4" s="82"/>
      <c r="E4" s="84"/>
      <c r="F4" s="5"/>
      <c r="G4" s="5"/>
    </row>
    <row r="5" spans="1:7" s="3" customFormat="1" ht="15" customHeight="1" x14ac:dyDescent="0.25">
      <c r="A5" s="6" t="s">
        <v>5</v>
      </c>
      <c r="B5" s="14">
        <v>-20.174527999999999</v>
      </c>
      <c r="C5" s="14">
        <v>-40.232269000000002</v>
      </c>
      <c r="D5" s="9">
        <f>'FE-Pintura'!D7</f>
        <v>15</v>
      </c>
      <c r="E5" s="10">
        <f>(D5*Dados!B3)/8760</f>
        <v>1.5154109589041096</v>
      </c>
    </row>
    <row r="6" spans="1:7" s="3" customFormat="1" ht="15" customHeight="1" x14ac:dyDescent="0.25">
      <c r="A6" s="6" t="s">
        <v>6</v>
      </c>
      <c r="B6" s="14">
        <v>-20.174527999999999</v>
      </c>
      <c r="C6" s="14">
        <v>-40.232269000000002</v>
      </c>
      <c r="D6" s="9">
        <f>'FE-Pintura'!D8</f>
        <v>75</v>
      </c>
      <c r="E6" s="10">
        <f>(D6*Dados!B4)/8760</f>
        <v>1.2328767123287672</v>
      </c>
    </row>
    <row r="7" spans="1:7" ht="15" customHeight="1" x14ac:dyDescent="0.25">
      <c r="A7" s="78" t="s">
        <v>12</v>
      </c>
      <c r="B7" s="79"/>
      <c r="C7" s="79"/>
      <c r="D7" s="80"/>
      <c r="E7" s="46">
        <f t="shared" ref="E7" si="0">SUM(E5:E6)</f>
        <v>2.7482876712328768</v>
      </c>
    </row>
    <row r="8" spans="1:7" ht="15" customHeight="1" x14ac:dyDescent="0.25">
      <c r="D8" s="2"/>
      <c r="F8" s="8"/>
    </row>
    <row r="9" spans="1:7" ht="15" customHeight="1" x14ac:dyDescent="0.25">
      <c r="D9" s="2"/>
      <c r="F9" s="8"/>
    </row>
    <row r="11" spans="1:7" s="1" customFormat="1" ht="15" customHeight="1" x14ac:dyDescent="0.25"/>
    <row r="18" spans="4:4" ht="15" customHeight="1" x14ac:dyDescent="0.25">
      <c r="D18" s="31"/>
    </row>
  </sheetData>
  <sheetProtection password="B056" sheet="1" objects="1" scenarios="1"/>
  <mergeCells count="6">
    <mergeCell ref="A3:A4"/>
    <mergeCell ref="A7:D7"/>
    <mergeCell ref="D3:D4"/>
    <mergeCell ref="E3:E4"/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"/>
  <sheetViews>
    <sheetView workbookViewId="0">
      <selection activeCell="G22" sqref="G22"/>
    </sheetView>
  </sheetViews>
  <sheetFormatPr defaultRowHeight="15" customHeight="1" x14ac:dyDescent="0.25"/>
  <cols>
    <col min="1" max="1" width="24.5703125" style="2" customWidth="1"/>
    <col min="2" max="2" width="11.85546875" style="2" customWidth="1"/>
    <col min="3" max="3" width="15.85546875" style="2" customWidth="1"/>
    <col min="4" max="4" width="13.28515625" style="2" customWidth="1"/>
    <col min="5" max="5" width="13.7109375" style="7" customWidth="1"/>
    <col min="6" max="6" width="8.85546875" style="2" customWidth="1"/>
    <col min="7" max="8" width="11.28515625" style="2" customWidth="1"/>
    <col min="9" max="9" width="8.85546875" style="2" customWidth="1"/>
    <col min="10" max="16" width="7.42578125" style="2" customWidth="1"/>
    <col min="17" max="23" width="8.42578125" style="2" customWidth="1"/>
    <col min="24" max="16384" width="9.140625" style="2"/>
  </cols>
  <sheetData>
    <row r="1" spans="1:23" ht="15" customHeight="1" x14ac:dyDescent="0.25">
      <c r="A1" s="1" t="s">
        <v>13</v>
      </c>
      <c r="B1" s="13">
        <v>0.05</v>
      </c>
    </row>
    <row r="2" spans="1:23" ht="15" customHeight="1" x14ac:dyDescent="0.25">
      <c r="A2" s="1" t="s">
        <v>50</v>
      </c>
      <c r="B2" s="13">
        <v>500</v>
      </c>
    </row>
    <row r="3" spans="1:23" ht="15" customHeight="1" x14ac:dyDescent="0.25">
      <c r="A3" s="1" t="s">
        <v>51</v>
      </c>
      <c r="B3" s="13">
        <f>(0.815+0.865)/2</f>
        <v>0.84</v>
      </c>
    </row>
    <row r="5" spans="1:23" ht="15" customHeight="1" x14ac:dyDescent="0.25">
      <c r="A5" s="51" t="s">
        <v>75</v>
      </c>
    </row>
    <row r="6" spans="1:23" s="1" customFormat="1" ht="15" customHeight="1" x14ac:dyDescent="0.25">
      <c r="A6" s="92" t="s">
        <v>0</v>
      </c>
      <c r="B6" s="93" t="s">
        <v>7</v>
      </c>
      <c r="C6" s="92" t="s">
        <v>33</v>
      </c>
      <c r="D6" s="85" t="s">
        <v>76</v>
      </c>
      <c r="E6" s="85" t="s">
        <v>77</v>
      </c>
      <c r="F6" s="85" t="s">
        <v>78</v>
      </c>
      <c r="G6" s="85" t="s">
        <v>81</v>
      </c>
      <c r="H6" s="85" t="s">
        <v>79</v>
      </c>
      <c r="I6" s="85" t="s">
        <v>80</v>
      </c>
      <c r="J6" s="89" t="s">
        <v>45</v>
      </c>
      <c r="K6" s="90"/>
      <c r="L6" s="90"/>
      <c r="M6" s="90"/>
      <c r="N6" s="90"/>
      <c r="O6" s="90"/>
      <c r="P6" s="91"/>
      <c r="Q6" s="87" t="s">
        <v>4</v>
      </c>
      <c r="R6" s="88"/>
      <c r="S6" s="88"/>
      <c r="T6" s="88"/>
      <c r="U6" s="88"/>
      <c r="V6" s="88"/>
      <c r="W6" s="88"/>
    </row>
    <row r="7" spans="1:23" s="1" customFormat="1" ht="15" customHeight="1" x14ac:dyDescent="0.25">
      <c r="A7" s="93"/>
      <c r="B7" s="94"/>
      <c r="C7" s="92"/>
      <c r="D7" s="85"/>
      <c r="E7" s="85"/>
      <c r="F7" s="85"/>
      <c r="G7" s="85"/>
      <c r="H7" s="85"/>
      <c r="I7" s="85"/>
      <c r="J7" s="33" t="s">
        <v>1</v>
      </c>
      <c r="K7" s="33" t="s">
        <v>2</v>
      </c>
      <c r="L7" s="33" t="s">
        <v>3</v>
      </c>
      <c r="M7" s="12" t="s">
        <v>8</v>
      </c>
      <c r="N7" s="12" t="s">
        <v>9</v>
      </c>
      <c r="O7" s="12" t="s">
        <v>10</v>
      </c>
      <c r="P7" s="12" t="s">
        <v>74</v>
      </c>
      <c r="Q7" s="33" t="s">
        <v>1</v>
      </c>
      <c r="R7" s="33" t="s">
        <v>2</v>
      </c>
      <c r="S7" s="33" t="s">
        <v>3</v>
      </c>
      <c r="T7" s="12" t="s">
        <v>8</v>
      </c>
      <c r="U7" s="12" t="s">
        <v>9</v>
      </c>
      <c r="V7" s="12" t="s">
        <v>10</v>
      </c>
      <c r="W7" s="12" t="s">
        <v>74</v>
      </c>
    </row>
    <row r="8" spans="1:23" s="1" customFormat="1" ht="15" customHeight="1" x14ac:dyDescent="0.25">
      <c r="A8" s="16" t="s">
        <v>42</v>
      </c>
      <c r="B8" s="17" t="s">
        <v>11</v>
      </c>
      <c r="C8" s="18">
        <f>9235/8760</f>
        <v>1.0542237442922375</v>
      </c>
      <c r="D8" s="14">
        <v>-20.174527999999999</v>
      </c>
      <c r="E8" s="14">
        <v>-40.232269000000002</v>
      </c>
      <c r="F8" s="15">
        <v>0.4</v>
      </c>
      <c r="G8" s="13">
        <v>0.7</v>
      </c>
      <c r="H8" s="13">
        <v>280</v>
      </c>
      <c r="I8" s="13">
        <v>7.5</v>
      </c>
      <c r="J8" s="20">
        <f>'FE-Combustao'!K15</f>
        <v>0.24</v>
      </c>
      <c r="K8" s="20">
        <f>'FE-Combustao'!D5</f>
        <v>0.12</v>
      </c>
      <c r="L8" s="20">
        <f>'FE-Combustao'!D6</f>
        <v>0.03</v>
      </c>
      <c r="M8" s="35">
        <f>'FE-Combustao'!E15</f>
        <v>2.4</v>
      </c>
      <c r="N8" s="13" t="str">
        <f>'FE-Combustao'!B15</f>
        <v>142S</v>
      </c>
      <c r="O8" s="13">
        <f>'FE-Combustao'!H15</f>
        <v>0.6</v>
      </c>
      <c r="P8" s="20">
        <f>'FE-Combustao'!C25</f>
        <v>3.024E-2</v>
      </c>
      <c r="Q8" s="36">
        <f>$C$8*J8/10^3</f>
        <v>2.5301369863013699E-4</v>
      </c>
      <c r="R8" s="36">
        <f>$C$8*K8/10^3</f>
        <v>1.2650684931506849E-4</v>
      </c>
      <c r="S8" s="36">
        <f t="shared" ref="S8:W8" si="0">$C$8*L8/10^3</f>
        <v>3.1626712328767124E-5</v>
      </c>
      <c r="T8" s="36">
        <f t="shared" si="0"/>
        <v>2.5301369863013701E-3</v>
      </c>
      <c r="U8" s="36">
        <f>((142*B1)*C8)/10^3</f>
        <v>7.4849885844748866E-3</v>
      </c>
      <c r="V8" s="36">
        <f t="shared" si="0"/>
        <v>6.3253424657534253E-4</v>
      </c>
      <c r="W8" s="36">
        <f t="shared" si="0"/>
        <v>3.1879726027397264E-5</v>
      </c>
    </row>
    <row r="9" spans="1:23" s="1" customFormat="1" ht="15" customHeight="1" x14ac:dyDescent="0.25">
      <c r="A9" s="86" t="s">
        <v>12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48">
        <f t="shared" ref="Q9:W9" si="1">SUM(Q8:Q8)</f>
        <v>2.5301369863013699E-4</v>
      </c>
      <c r="R9" s="48">
        <f t="shared" si="1"/>
        <v>1.2650684931506849E-4</v>
      </c>
      <c r="S9" s="48">
        <f t="shared" si="1"/>
        <v>3.1626712328767124E-5</v>
      </c>
      <c r="T9" s="48">
        <f t="shared" si="1"/>
        <v>2.5301369863013701E-3</v>
      </c>
      <c r="U9" s="48">
        <f t="shared" si="1"/>
        <v>7.4849885844748866E-3</v>
      </c>
      <c r="V9" s="48">
        <f t="shared" si="1"/>
        <v>6.3253424657534253E-4</v>
      </c>
      <c r="W9" s="48">
        <f t="shared" si="1"/>
        <v>3.1879726027397264E-5</v>
      </c>
    </row>
    <row r="16" spans="1:23" ht="15" customHeight="1" x14ac:dyDescent="0.25">
      <c r="E16" s="31"/>
    </row>
    <row r="18" spans="4:8" ht="15" customHeight="1" x14ac:dyDescent="0.25">
      <c r="D18" s="8"/>
      <c r="G18" s="7"/>
    </row>
    <row r="19" spans="4:8" ht="15" customHeight="1" x14ac:dyDescent="0.25">
      <c r="H19" s="8"/>
    </row>
  </sheetData>
  <sheetProtection password="B056" sheet="1" objects="1" scenarios="1"/>
  <mergeCells count="12">
    <mergeCell ref="A9:P9"/>
    <mergeCell ref="Q6:W6"/>
    <mergeCell ref="J6:P6"/>
    <mergeCell ref="A6:A7"/>
    <mergeCell ref="B6:B7"/>
    <mergeCell ref="C6:C7"/>
    <mergeCell ref="I6:I7"/>
    <mergeCell ref="D6:D7"/>
    <mergeCell ref="E6:E7"/>
    <mergeCell ref="F6:F7"/>
    <mergeCell ref="G6:G7"/>
    <mergeCell ref="H6:H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21" sqref="I21"/>
    </sheetView>
  </sheetViews>
  <sheetFormatPr defaultRowHeight="15" customHeight="1" x14ac:dyDescent="0.25"/>
  <cols>
    <col min="1" max="1" width="18.7109375" style="1" customWidth="1"/>
    <col min="2" max="2" width="9.140625" style="1" customWidth="1"/>
    <col min="3" max="16384" width="9.140625" style="1"/>
  </cols>
  <sheetData>
    <row r="1" spans="1:12" ht="15" customHeight="1" x14ac:dyDescent="0.25">
      <c r="A1" s="95" t="s">
        <v>0</v>
      </c>
      <c r="B1" s="97" t="s">
        <v>4</v>
      </c>
      <c r="C1" s="97"/>
      <c r="D1" s="97"/>
      <c r="E1" s="97"/>
      <c r="F1" s="97"/>
      <c r="G1" s="97"/>
      <c r="H1" s="97"/>
    </row>
    <row r="2" spans="1:12" ht="15" customHeight="1" x14ac:dyDescent="0.25">
      <c r="A2" s="96"/>
      <c r="B2" s="37" t="s">
        <v>1</v>
      </c>
      <c r="C2" s="37" t="s">
        <v>2</v>
      </c>
      <c r="D2" s="37" t="s">
        <v>52</v>
      </c>
      <c r="E2" s="37" t="s">
        <v>8</v>
      </c>
      <c r="F2" s="37" t="s">
        <v>9</v>
      </c>
      <c r="G2" s="37" t="s">
        <v>10</v>
      </c>
      <c r="H2" s="37" t="s">
        <v>74</v>
      </c>
    </row>
    <row r="3" spans="1:12" ht="15" customHeight="1" x14ac:dyDescent="0.25">
      <c r="A3" s="38" t="s">
        <v>6</v>
      </c>
      <c r="B3" s="40" t="s">
        <v>55</v>
      </c>
      <c r="C3" s="40" t="s">
        <v>55</v>
      </c>
      <c r="D3" s="40" t="s">
        <v>55</v>
      </c>
      <c r="E3" s="40" t="s">
        <v>55</v>
      </c>
      <c r="F3" s="40" t="s">
        <v>55</v>
      </c>
      <c r="G3" s="40" t="s">
        <v>55</v>
      </c>
      <c r="H3" s="40">
        <f>'Emissão Prod. Tintas e Resina'!E7</f>
        <v>2.7482876712328768</v>
      </c>
    </row>
    <row r="4" spans="1:12" ht="15" customHeight="1" x14ac:dyDescent="0.25">
      <c r="A4" s="38" t="s">
        <v>53</v>
      </c>
      <c r="B4" s="40">
        <f>'Emissão Chaminé'!Q9</f>
        <v>2.5301369863013699E-4</v>
      </c>
      <c r="C4" s="40">
        <f>'Emissão Chaminé'!R9</f>
        <v>1.2650684931506849E-4</v>
      </c>
      <c r="D4" s="40">
        <f>'Emissão Chaminé'!S9</f>
        <v>3.1626712328767124E-5</v>
      </c>
      <c r="E4" s="40">
        <f>'Emissão Chaminé'!T9</f>
        <v>2.5301369863013701E-3</v>
      </c>
      <c r="F4" s="40">
        <f>'Emissão Chaminé'!U9</f>
        <v>7.4849885844748866E-3</v>
      </c>
      <c r="G4" s="40">
        <f>'Emissão Chaminé'!V9</f>
        <v>6.3253424657534253E-4</v>
      </c>
      <c r="H4" s="40">
        <f>'Emissão Chaminé'!W9</f>
        <v>3.1879726027397264E-5</v>
      </c>
    </row>
    <row r="5" spans="1:12" ht="15" customHeight="1" x14ac:dyDescent="0.25">
      <c r="A5" s="49" t="s">
        <v>12</v>
      </c>
      <c r="B5" s="50">
        <f t="shared" ref="B5:H5" si="0">SUM(B3:B4)</f>
        <v>2.5301369863013699E-4</v>
      </c>
      <c r="C5" s="50">
        <f>SUM(C3:C4)</f>
        <v>1.2650684931506849E-4</v>
      </c>
      <c r="D5" s="50">
        <f t="shared" si="0"/>
        <v>3.1626712328767124E-5</v>
      </c>
      <c r="E5" s="50">
        <f t="shared" si="0"/>
        <v>2.5301369863013701E-3</v>
      </c>
      <c r="F5" s="50">
        <f t="shared" si="0"/>
        <v>7.4849885844748866E-3</v>
      </c>
      <c r="G5" s="50">
        <f t="shared" si="0"/>
        <v>6.3253424657534253E-4</v>
      </c>
      <c r="H5" s="50">
        <f t="shared" si="0"/>
        <v>2.7483195509589042</v>
      </c>
    </row>
    <row r="9" spans="1:12" ht="15" customHeight="1" x14ac:dyDescent="0.25">
      <c r="B9" s="39"/>
    </row>
    <row r="12" spans="1:12" ht="15" customHeight="1" x14ac:dyDescent="0.25">
      <c r="L12" s="1" t="s">
        <v>54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FE-Combustao</vt:lpstr>
      <vt:lpstr>FE-Pintura</vt:lpstr>
      <vt:lpstr>Dados</vt:lpstr>
      <vt:lpstr>Emissão Prod. Tintas e Resina</vt:lpstr>
      <vt:lpstr>Emissão Chaminé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Vanessa Brusco Filete</cp:lastModifiedBy>
  <dcterms:created xsi:type="dcterms:W3CDTF">2017-03-21T18:13:02Z</dcterms:created>
  <dcterms:modified xsi:type="dcterms:W3CDTF">2019-06-07T12:10:14Z</dcterms:modified>
</cp:coreProperties>
</file>