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Interport Logística\"/>
    </mc:Choice>
  </mc:AlternateContent>
  <bookViews>
    <workbookView xWindow="0" yWindow="0" windowWidth="24000" windowHeight="9435" activeTab="4"/>
  </bookViews>
  <sheets>
    <sheet name="FE-Maq e Equip" sheetId="4" r:id="rId1"/>
    <sheet name="Dados" sheetId="2" r:id="rId2"/>
    <sheet name="Emissão Maq e Equip" sheetId="5" r:id="rId3"/>
    <sheet name="Emissão Veículos Pesados" sheetId="6" r:id="rId4"/>
    <sheet name="Emissão Pátio de Estocagem" sheetId="7" r:id="rId5"/>
  </sheets>
  <definedNames>
    <definedName name="Fator_Emissao">'FE-Maq e Equip'!$B$3:$I$7</definedName>
    <definedName name="Pot_Equip">'FE-Maq e Equip'!$B$3:$B$7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5" l="1"/>
  <c r="I9" i="5"/>
  <c r="J9" i="5"/>
  <c r="K9" i="5"/>
  <c r="L9" i="5"/>
  <c r="H10" i="5"/>
  <c r="I10" i="5"/>
  <c r="J10" i="5"/>
  <c r="K10" i="5"/>
  <c r="L10" i="5"/>
  <c r="H11" i="5"/>
  <c r="I11" i="5"/>
  <c r="J11" i="5"/>
  <c r="K11" i="5"/>
  <c r="L11" i="5"/>
  <c r="H12" i="5"/>
  <c r="I12" i="5"/>
  <c r="J12" i="5"/>
  <c r="K12" i="5"/>
  <c r="L12" i="5"/>
  <c r="H13" i="5"/>
  <c r="I13" i="5"/>
  <c r="J13" i="5"/>
  <c r="K13" i="5"/>
  <c r="L13" i="5"/>
  <c r="H14" i="5"/>
  <c r="I14" i="5"/>
  <c r="J14" i="5"/>
  <c r="K14" i="5"/>
  <c r="L14" i="5"/>
  <c r="H15" i="5"/>
  <c r="I15" i="5"/>
  <c r="J15" i="5"/>
  <c r="K15" i="5"/>
  <c r="L15" i="5"/>
  <c r="H16" i="5"/>
  <c r="I16" i="5"/>
  <c r="J16" i="5"/>
  <c r="K16" i="5"/>
  <c r="L16" i="5"/>
  <c r="H17" i="5"/>
  <c r="I17" i="5"/>
  <c r="J17" i="5"/>
  <c r="K17" i="5"/>
  <c r="L17" i="5"/>
  <c r="H18" i="5"/>
  <c r="I18" i="5"/>
  <c r="J18" i="5"/>
  <c r="K18" i="5"/>
  <c r="L18" i="5"/>
  <c r="H19" i="5"/>
  <c r="I19" i="5"/>
  <c r="J19" i="5"/>
  <c r="K19" i="5"/>
  <c r="L19" i="5"/>
  <c r="H20" i="5"/>
  <c r="I20" i="5"/>
  <c r="J20" i="5"/>
  <c r="K20" i="5"/>
  <c r="L20" i="5"/>
  <c r="H21" i="5"/>
  <c r="I21" i="5"/>
  <c r="J21" i="5"/>
  <c r="K21" i="5"/>
  <c r="L21" i="5"/>
  <c r="H22" i="5"/>
  <c r="I22" i="5"/>
  <c r="J22" i="5"/>
  <c r="K22" i="5"/>
  <c r="L22" i="5"/>
  <c r="H23" i="5"/>
  <c r="I23" i="5"/>
  <c r="J23" i="5"/>
  <c r="K23" i="5"/>
  <c r="L23" i="5"/>
  <c r="H24" i="5"/>
  <c r="I24" i="5"/>
  <c r="J24" i="5"/>
  <c r="K24" i="5"/>
  <c r="L24" i="5"/>
  <c r="H25" i="5"/>
  <c r="I25" i="5"/>
  <c r="J25" i="5"/>
  <c r="K25" i="5"/>
  <c r="L25" i="5"/>
  <c r="H8" i="5"/>
  <c r="B25" i="5" l="1"/>
  <c r="A25" i="5"/>
  <c r="B15" i="5"/>
  <c r="A15" i="5"/>
  <c r="B14" i="5"/>
  <c r="B16" i="5"/>
  <c r="B17" i="5"/>
  <c r="B18" i="5"/>
  <c r="B19" i="5"/>
  <c r="B20" i="5"/>
  <c r="B21" i="5"/>
  <c r="B22" i="5"/>
  <c r="B23" i="5"/>
  <c r="B24" i="5"/>
  <c r="A14" i="5"/>
  <c r="A16" i="5"/>
  <c r="A17" i="5"/>
  <c r="A18" i="5"/>
  <c r="A19" i="5"/>
  <c r="A20" i="5"/>
  <c r="A21" i="5"/>
  <c r="A22" i="5"/>
  <c r="A23" i="5"/>
  <c r="A24" i="5"/>
  <c r="G13" i="5"/>
  <c r="M13" i="5" s="1"/>
  <c r="B13" i="5"/>
  <c r="A13" i="5"/>
  <c r="G18" i="5"/>
  <c r="G19" i="5"/>
  <c r="G20" i="5"/>
  <c r="G21" i="5"/>
  <c r="M21" i="5" s="1"/>
  <c r="N21" i="5" s="1"/>
  <c r="G22" i="5"/>
  <c r="G23" i="5"/>
  <c r="M23" i="5" s="1"/>
  <c r="G24" i="5"/>
  <c r="G14" i="5"/>
  <c r="G12" i="5"/>
  <c r="G9" i="5"/>
  <c r="G10" i="5"/>
  <c r="M10" i="5" s="1"/>
  <c r="G11" i="5"/>
  <c r="M11" i="5" s="1"/>
  <c r="G8" i="5"/>
  <c r="I25" i="2"/>
  <c r="G25" i="5" s="1"/>
  <c r="I18" i="2"/>
  <c r="I17" i="2"/>
  <c r="G17" i="5" s="1"/>
  <c r="I16" i="2"/>
  <c r="G16" i="5" s="1"/>
  <c r="I6" i="2"/>
  <c r="B9" i="5"/>
  <c r="B10" i="5"/>
  <c r="B11" i="5"/>
  <c r="B12" i="5"/>
  <c r="B8" i="5"/>
  <c r="A9" i="5"/>
  <c r="A10" i="5"/>
  <c r="A11" i="5"/>
  <c r="A12" i="5"/>
  <c r="A8" i="5"/>
  <c r="L8" i="5"/>
  <c r="K8" i="5"/>
  <c r="J8" i="5"/>
  <c r="I8" i="5"/>
  <c r="G15" i="5" l="1"/>
  <c r="O23" i="5"/>
  <c r="N23" i="5"/>
  <c r="N10" i="5"/>
  <c r="O10" i="5"/>
  <c r="N13" i="5"/>
  <c r="O13" i="5"/>
  <c r="R24" i="5"/>
  <c r="Q24" i="5"/>
  <c r="S24" i="5"/>
  <c r="P24" i="5"/>
  <c r="O11" i="5"/>
  <c r="N11" i="5"/>
  <c r="P9" i="5"/>
  <c r="M9" i="5"/>
  <c r="Q9" i="5"/>
  <c r="S9" i="5"/>
  <c r="R9" i="5"/>
  <c r="S25" i="5"/>
  <c r="P25" i="5"/>
  <c r="R25" i="5"/>
  <c r="Q25" i="5"/>
  <c r="O21" i="5"/>
  <c r="R12" i="5"/>
  <c r="S12" i="5"/>
  <c r="Q12" i="5"/>
  <c r="P12" i="5"/>
  <c r="R22" i="5"/>
  <c r="S22" i="5"/>
  <c r="P22" i="5"/>
  <c r="Q22" i="5"/>
  <c r="Q18" i="5"/>
  <c r="R18" i="5"/>
  <c r="P18" i="5"/>
  <c r="S18" i="5"/>
  <c r="Q15" i="5"/>
  <c r="P15" i="5"/>
  <c r="R15" i="5"/>
  <c r="S15" i="5"/>
  <c r="M15" i="5"/>
  <c r="M18" i="5"/>
  <c r="M12" i="5"/>
  <c r="S10" i="5"/>
  <c r="P10" i="5"/>
  <c r="Q10" i="5"/>
  <c r="R10" i="5"/>
  <c r="P20" i="5"/>
  <c r="Q20" i="5"/>
  <c r="S20" i="5"/>
  <c r="R20" i="5"/>
  <c r="S16" i="5"/>
  <c r="P16" i="5"/>
  <c r="R16" i="5"/>
  <c r="Q16" i="5"/>
  <c r="M16" i="5"/>
  <c r="M20" i="5"/>
  <c r="P23" i="5"/>
  <c r="Q23" i="5"/>
  <c r="S23" i="5"/>
  <c r="R23" i="5"/>
  <c r="R19" i="5"/>
  <c r="Q19" i="5"/>
  <c r="S19" i="5"/>
  <c r="P19" i="5"/>
  <c r="M25" i="5"/>
  <c r="P11" i="5"/>
  <c r="Q11" i="5"/>
  <c r="R11" i="5"/>
  <c r="S11" i="5"/>
  <c r="P14" i="5"/>
  <c r="Q14" i="5"/>
  <c r="S14" i="5"/>
  <c r="R14" i="5"/>
  <c r="M14" i="5"/>
  <c r="S21" i="5"/>
  <c r="R21" i="5"/>
  <c r="P21" i="5"/>
  <c r="Q21" i="5"/>
  <c r="R17" i="5"/>
  <c r="Q17" i="5"/>
  <c r="S17" i="5"/>
  <c r="P17" i="5"/>
  <c r="Q13" i="5"/>
  <c r="P13" i="5"/>
  <c r="R13" i="5"/>
  <c r="S13" i="5"/>
  <c r="M17" i="5"/>
  <c r="M19" i="5"/>
  <c r="M22" i="5"/>
  <c r="M24" i="5"/>
  <c r="Q8" i="5"/>
  <c r="R8" i="5"/>
  <c r="P8" i="5"/>
  <c r="M8" i="5"/>
  <c r="O8" i="5" s="1"/>
  <c r="S8" i="5"/>
  <c r="P26" i="5" l="1"/>
  <c r="S26" i="5"/>
  <c r="R26" i="5"/>
  <c r="Q26" i="5"/>
  <c r="N8" i="5"/>
  <c r="M26" i="5"/>
  <c r="N22" i="5"/>
  <c r="O22" i="5"/>
  <c r="O26" i="5" s="1"/>
  <c r="N19" i="5"/>
  <c r="O19" i="5"/>
  <c r="N20" i="5"/>
  <c r="O20" i="5"/>
  <c r="N17" i="5"/>
  <c r="O17" i="5"/>
  <c r="N16" i="5"/>
  <c r="O16" i="5"/>
  <c r="N9" i="5"/>
  <c r="O9" i="5"/>
  <c r="O25" i="5"/>
  <c r="N25" i="5"/>
  <c r="N18" i="5"/>
  <c r="O18" i="5"/>
  <c r="N15" i="5"/>
  <c r="O15" i="5"/>
  <c r="N24" i="5"/>
  <c r="O24" i="5"/>
  <c r="N14" i="5"/>
  <c r="O14" i="5"/>
  <c r="N12" i="5"/>
  <c r="O12" i="5"/>
  <c r="N26" i="5" l="1"/>
</calcChain>
</file>

<file path=xl/comments1.xml><?xml version="1.0" encoding="utf-8"?>
<comments xmlns="http://schemas.openxmlformats.org/spreadsheetml/2006/main">
  <authors>
    <author>Alinie Rossi dos Santos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 xml:space="preserve">Referente ao ano de 2007
</t>
        </r>
      </text>
    </comment>
  </commentList>
</comments>
</file>

<file path=xl/comments2.xml><?xml version="1.0" encoding="utf-8"?>
<comments xmlns="http://schemas.openxmlformats.org/spreadsheetml/2006/main">
  <authors>
    <author>Gabriel Aarão Gonçalves</author>
  </authors>
  <commentList>
    <comment ref="A4" authorId="0" shapeId="0">
      <text>
        <r>
          <rPr>
            <sz val="9"/>
            <color indexed="81"/>
            <rFont val="Segoe UI"/>
            <family val="2"/>
          </rPr>
          <t>Empreendimento solicitou arquivamento do processo de operação no pátio de estocagem em 2013, sem previsão de utilização da área no futuro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  <author>Gabriel Aarão Gonçalves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>Total de 10 horas (2 horas de intervalo para almoço)</t>
        </r>
      </text>
    </comment>
    <comment ref="D6" authorId="1" shapeId="0">
      <text>
        <r>
          <rPr>
            <sz val="9"/>
            <color indexed="81"/>
            <rFont val="Segoe UI"/>
            <family val="2"/>
          </rPr>
          <t>Foi considerada as coordenadas centrais</t>
        </r>
      </text>
    </comment>
    <comment ref="E6" authorId="1" shapeId="0">
      <text>
        <r>
          <rPr>
            <sz val="9"/>
            <color indexed="81"/>
            <rFont val="Segoe UI"/>
            <family val="2"/>
          </rPr>
          <t>Foi considerada as coordenadas centrais</t>
        </r>
      </text>
    </comment>
    <comment ref="J7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L7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N7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O7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Q7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S7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</commentList>
</comments>
</file>

<file path=xl/sharedStrings.xml><?xml version="1.0" encoding="utf-8"?>
<sst xmlns="http://schemas.openxmlformats.org/spreadsheetml/2006/main" count="140" uniqueCount="82">
  <si>
    <t>07:00-17:00h (Segunda a Sexta)</t>
  </si>
  <si>
    <t>07:00-11:00h (Sábados)</t>
  </si>
  <si>
    <t>Área de Estocagem (m²)</t>
  </si>
  <si>
    <t>Estimativa de tráfego de veículos (quantidade/dia)</t>
  </si>
  <si>
    <t xml:space="preserve">Fonte: Informações enviadas pelo empreendimento através do Ofício IEMA N° 475/2016 </t>
  </si>
  <si>
    <t>RELAÇÃO MÁQUINAS E EQUIPAMENTOS</t>
  </si>
  <si>
    <t>Nº</t>
  </si>
  <si>
    <t xml:space="preserve"> MODELO</t>
  </si>
  <si>
    <t>KM \ HOR.</t>
  </si>
  <si>
    <t>CONS. COMB.</t>
  </si>
  <si>
    <t>HORA TRAB. DIA</t>
  </si>
  <si>
    <t>ATIVIDADE</t>
  </si>
  <si>
    <t>EMPILHADEIRA CLARK  7TN YA0150038BRF5065</t>
  </si>
  <si>
    <t>40 L x 8H</t>
  </si>
  <si>
    <t>SIM</t>
  </si>
  <si>
    <t>EMPILHADEIRA HYSTER  H150 04 TON E5Y4423E</t>
  </si>
  <si>
    <t>30 L x 8H</t>
  </si>
  <si>
    <t>EMPILHADEIRA HYSTER 10 H114 T A175Y1607G</t>
  </si>
  <si>
    <t>45 L x 8H</t>
  </si>
  <si>
    <t>EMPILHADEIRA HYSTER 2,5 MOD H55A TON C3Y524A</t>
  </si>
  <si>
    <t>20 Kg x 8H</t>
  </si>
  <si>
    <t>EMPILHADEIRA HYSTER 2,5 TON  G3Y2025M</t>
  </si>
  <si>
    <t>EMPILHADEIRA HYSTER 2,5 TON C396414E</t>
  </si>
  <si>
    <t>NÃO</t>
  </si>
  <si>
    <t>EMPILHADEIRA HYSTER 2,5 TON C3Y6416E</t>
  </si>
  <si>
    <t>EMPILHADEIRA HYSTER 2,5 TON C3Y80335</t>
  </si>
  <si>
    <t>EMPILHADEIRA HYSTER 2,5 TON H177Y866B</t>
  </si>
  <si>
    <t>EMPILHADEIRA HYSTER 7 T E6Y2760T</t>
  </si>
  <si>
    <t>EMPILHADEIRA HYSTER 7T C6Y1539G</t>
  </si>
  <si>
    <t>EMPILHADEIRA HYSTER 7T E6Y2119B</t>
  </si>
  <si>
    <t>EMPILHADEIRA HYSTER H155 FT 7 TONS J006V01889F</t>
  </si>
  <si>
    <t>EMPILHADEIRA HYSTER H90FT 4T P005V02055G</t>
  </si>
  <si>
    <t>EMPILHADEIRA IRGA 30 TONS 11C30DS10174</t>
  </si>
  <si>
    <t>110 L x 10H</t>
  </si>
  <si>
    <t>EMPILHADEIRA MILAN MC120AD 12 T SM1205500425</t>
  </si>
  <si>
    <t>80 L x 10H</t>
  </si>
  <si>
    <t>EMPILHADEIRA MILAN MC-370 S3 37 T CCM3705300279</t>
  </si>
  <si>
    <t>EMPILHADEIRA MILAN MC-370 S3 37 T SAM3705400317</t>
  </si>
  <si>
    <t>135 L x 10H</t>
  </si>
  <si>
    <t xml:space="preserve">EMPILHADEIRA MILAN MC-370 S3 37 T SCM370S300316 </t>
  </si>
  <si>
    <t>EMPILHADEIRA HYSTER H155 FT 7 TONS H006V02475F</t>
  </si>
  <si>
    <t xml:space="preserve">POTENCIA (cv) </t>
  </si>
  <si>
    <t>Referência: AQMD (2016) - http://www.aqmd.gov/home/regulations/ceqa/air-quality-analysis-handbook/off-road-mobile-source-emission-factors</t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</si>
  <si>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</si>
  <si>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</si>
  <si>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</si>
  <si>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</si>
  <si>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</si>
  <si>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CO [kg/h]</t>
  </si>
  <si>
    <t>ROG [kg/h]</t>
  </si>
  <si>
    <r>
      <t>CO</t>
    </r>
    <r>
      <rPr>
        <vertAlign val="subscript"/>
        <sz val="8"/>
        <rFont val="Arial"/>
        <family val="2"/>
      </rPr>
      <t xml:space="preserve">2 </t>
    </r>
    <r>
      <rPr>
        <sz val="8"/>
        <rFont val="Arial"/>
        <family val="2"/>
      </rPr>
      <t>[kg/h]</t>
    </r>
  </si>
  <si>
    <r>
      <t>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[kg/h]</t>
    </r>
  </si>
  <si>
    <t>Equação Geral:</t>
  </si>
  <si>
    <t>Onde:
E - emissão (lb/dia)
n - número de equipamentos de cada categoria
H - número de horas diárias de operação do equipamento
EF - fator de emissão (lb/h)</t>
  </si>
  <si>
    <t>Consideração:</t>
  </si>
  <si>
    <t>Como não foi informado o ano dos equipamentos, foi considerado, de forma conservadora, os fatores de 2007.</t>
  </si>
  <si>
    <t>Forklifts
(Empilhadeira)</t>
  </si>
  <si>
    <t>Forklifts - 50</t>
  </si>
  <si>
    <t>Forklifts - 120</t>
  </si>
  <si>
    <t>Forklifts - 175</t>
  </si>
  <si>
    <t>Forklifts - 250</t>
  </si>
  <si>
    <t>Forklifts - 500</t>
  </si>
  <si>
    <t>Fonte Emissora</t>
  </si>
  <si>
    <t>Potência [hp]</t>
  </si>
  <si>
    <t>Equipamento [hp]</t>
  </si>
  <si>
    <t>Quantidade</t>
  </si>
  <si>
    <t>Horas/dia</t>
  </si>
  <si>
    <t>Fator de Emissão [kg/h]</t>
  </si>
  <si>
    <t>Taxa de Emissão [kg/h]</t>
  </si>
  <si>
    <t>PM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</si>
  <si>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</si>
  <si>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</si>
  <si>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CO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</si>
  <si>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</si>
  <si>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</si>
  <si>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TOTAL</t>
  </si>
  <si>
    <t>As emissões atmosféricas dos veículos pesados não serão contabilizadas, pois:
- Os mesmos já serão considerados no inventário de emissões veiculares;
- A área de abrangência interna no empreendimento é muito pequena.</t>
  </si>
  <si>
    <t>As emissões atmosféricas do pátio de estocagem não foram estimadas pois:
- O empreendimento solicitou arquivamento do processo de operação no pátio de estocagem em 2013, sem previsão de utilização da área no futuro</t>
  </si>
  <si>
    <t>Funcionamento (horas)</t>
  </si>
  <si>
    <t>VOC</t>
  </si>
  <si>
    <t>Latitude [º]</t>
  </si>
  <si>
    <t>Longitude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</si>
</sst>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[&gt;=0.005]\ #,##0.00;[&lt;0.005]&quot;&lt;0,01&quot;"/>
    <numFmt numFmtId="167" formatCode="0.00000"/>
    <numFmt numFmtId="168" formatCode="0.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indexed="81"/>
      <name val="Segoe UI"/>
      <family val="2"/>
    </font>
    <font>
      <vertAlign val="subscript"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</fills>
  <borders count="2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1" fontId="1" fillId="0" borderId="0" xfId="0" applyNumberFormat="1" applyFont="1"/>
    <xf numFmtId="0" fontId="7" fillId="4" borderId="14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6" fontId="1" fillId="3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10" xfId="0" applyBorder="1"/>
    <xf numFmtId="0" fontId="0" fillId="0" borderId="14" xfId="0" applyBorder="1"/>
    <xf numFmtId="0" fontId="0" fillId="0" borderId="18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8" xfId="0" applyBorder="1"/>
    <xf numFmtId="0" fontId="0" fillId="0" borderId="13" xfId="0" applyBorder="1"/>
    <xf numFmtId="167" fontId="1" fillId="0" borderId="0" xfId="0" applyNumberFormat="1" applyFont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vertical="center"/>
    </xf>
    <xf numFmtId="168" fontId="1" fillId="0" borderId="0" xfId="0" applyNumberFormat="1" applyFont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11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971675" y="1077753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100-000002000000}"/>
                </a:ext>
              </a:extLst>
            </xdr:cNvPr>
            <xdr:cNvSpPr txBox="1"/>
          </xdr:nvSpPr>
          <xdr:spPr>
            <a:xfrm>
              <a:off x="1971675" y="1077753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"/>
  <sheetViews>
    <sheetView zoomScaleNormal="100" workbookViewId="0">
      <selection activeCell="B4" sqref="B4"/>
    </sheetView>
  </sheetViews>
  <sheetFormatPr defaultRowHeight="15" x14ac:dyDescent="0.25"/>
  <cols>
    <col min="1" max="1" width="19.42578125" bestFit="1" customWidth="1"/>
    <col min="2" max="2" width="26.140625" customWidth="1"/>
    <col min="8" max="8" width="10.7109375" bestFit="1" customWidth="1"/>
    <col min="9" max="9" width="9.42578125" bestFit="1" customWidth="1"/>
    <col min="11" max="11" width="12.7109375" bestFit="1" customWidth="1"/>
  </cols>
  <sheetData>
    <row r="1" spans="1:19" x14ac:dyDescent="0.25">
      <c r="A1" s="1" t="s">
        <v>42</v>
      </c>
    </row>
    <row r="2" spans="1:19" x14ac:dyDescent="0.25">
      <c r="A2" s="4" t="s">
        <v>43</v>
      </c>
      <c r="B2" s="4" t="s">
        <v>44</v>
      </c>
      <c r="C2" s="4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</row>
    <row r="3" spans="1:19" s="5" customFormat="1" ht="15" customHeight="1" x14ac:dyDescent="0.25">
      <c r="A3" s="57" t="s">
        <v>56</v>
      </c>
      <c r="B3" s="13" t="s">
        <v>57</v>
      </c>
      <c r="C3" s="14">
        <v>9.3630013476799761E-3</v>
      </c>
      <c r="D3" s="14">
        <v>7.4519991808693467E-2</v>
      </c>
      <c r="E3" s="14">
        <v>8.6033551570891521E-5</v>
      </c>
      <c r="F3" s="14">
        <v>9.6138212535283471E-2</v>
      </c>
      <c r="G3" s="14">
        <v>4.226926262316423E-2</v>
      </c>
      <c r="H3" s="10">
        <v>6.6550780871892741</v>
      </c>
      <c r="I3" s="10">
        <v>3.8138874603585002E-3</v>
      </c>
      <c r="O3"/>
      <c r="P3"/>
    </row>
    <row r="4" spans="1:19" s="5" customFormat="1" x14ac:dyDescent="0.25">
      <c r="A4" s="57"/>
      <c r="B4" s="13" t="s">
        <v>58</v>
      </c>
      <c r="C4" s="14">
        <v>1.9432717920016346E-2</v>
      </c>
      <c r="D4" s="14">
        <v>0.19770476916405869</v>
      </c>
      <c r="E4" s="14">
        <v>1.6614354833010314E-4</v>
      </c>
      <c r="F4" s="14">
        <v>0.10602299202233414</v>
      </c>
      <c r="G4" s="14">
        <v>3.5663485612068627E-2</v>
      </c>
      <c r="H4" s="10">
        <v>14.163368243694034</v>
      </c>
      <c r="I4" s="10">
        <v>3.217858921102401E-3</v>
      </c>
      <c r="L4" s="6"/>
      <c r="M4" s="7"/>
      <c r="N4" s="7"/>
      <c r="O4"/>
      <c r="P4"/>
      <c r="Q4" s="7"/>
      <c r="R4" s="7"/>
      <c r="S4" s="7"/>
    </row>
    <row r="5" spans="1:19" s="5" customFormat="1" x14ac:dyDescent="0.25">
      <c r="A5" s="57"/>
      <c r="B5" s="13" t="s">
        <v>59</v>
      </c>
      <c r="C5" s="14">
        <v>1.8879850739384012E-2</v>
      </c>
      <c r="D5" s="14">
        <v>0.31861247152656436</v>
      </c>
      <c r="E5" s="14">
        <v>2.8608393717488665E-4</v>
      </c>
      <c r="F5" s="14">
        <v>0.15162091846570119</v>
      </c>
      <c r="G5" s="14">
        <v>4.2373566784726938E-2</v>
      </c>
      <c r="H5" s="10">
        <v>25.425804730599385</v>
      </c>
      <c r="I5" s="10">
        <v>3.8232977904108984E-3</v>
      </c>
      <c r="L5" s="6"/>
      <c r="M5" s="7"/>
      <c r="N5" s="7"/>
      <c r="O5"/>
      <c r="P5"/>
      <c r="Q5" s="7"/>
      <c r="R5" s="7"/>
      <c r="S5" s="7"/>
    </row>
    <row r="6" spans="1:19" s="5" customFormat="1" x14ac:dyDescent="0.25">
      <c r="A6" s="57"/>
      <c r="B6" s="13" t="s">
        <v>60</v>
      </c>
      <c r="C6" s="14">
        <v>1.2379282144095784E-2</v>
      </c>
      <c r="D6" s="14">
        <v>0.40506800826818495</v>
      </c>
      <c r="E6" s="14">
        <v>3.9360565132436678E-4</v>
      </c>
      <c r="F6" s="14">
        <v>8.7074543299048776E-2</v>
      </c>
      <c r="G6" s="14">
        <v>3.457791520160676E-2</v>
      </c>
      <c r="H6" s="10">
        <v>34.981822100661624</v>
      </c>
      <c r="I6" s="10">
        <v>3.1199098492446938E-3</v>
      </c>
      <c r="L6" s="8"/>
      <c r="M6" s="8"/>
      <c r="N6" s="8"/>
      <c r="O6"/>
      <c r="P6"/>
      <c r="Q6" s="8"/>
      <c r="R6" s="8"/>
      <c r="S6" s="8"/>
    </row>
    <row r="7" spans="1:19" s="5" customFormat="1" x14ac:dyDescent="0.25">
      <c r="A7" s="57"/>
      <c r="B7" s="13" t="s">
        <v>61</v>
      </c>
      <c r="C7" s="14">
        <v>1.6493488182013304E-2</v>
      </c>
      <c r="D7" s="14">
        <v>0.50757511605008721</v>
      </c>
      <c r="E7" s="14">
        <v>4.9410057705164077E-4</v>
      </c>
      <c r="F7" s="14">
        <v>0.12597072839531243</v>
      </c>
      <c r="G7" s="14">
        <v>4.4813003055424828E-2</v>
      </c>
      <c r="H7" s="10">
        <v>50.339707371204433</v>
      </c>
      <c r="I7" s="10">
        <v>4.0434057363924357E-3</v>
      </c>
      <c r="L7" s="8"/>
      <c r="M7" s="8"/>
      <c r="N7" s="8"/>
      <c r="O7"/>
      <c r="P7"/>
      <c r="Q7" s="8"/>
      <c r="R7" s="8"/>
      <c r="S7" s="8"/>
    </row>
    <row r="8" spans="1:19" s="5" customFormat="1" x14ac:dyDescent="0.25">
      <c r="A8"/>
      <c r="B8"/>
      <c r="C8"/>
      <c r="D8"/>
      <c r="E8"/>
      <c r="F8"/>
      <c r="G8"/>
      <c r="H8"/>
      <c r="I8"/>
      <c r="L8" s="8"/>
      <c r="M8" s="8"/>
      <c r="N8" s="8"/>
      <c r="O8"/>
      <c r="P8"/>
      <c r="Q8" s="8"/>
      <c r="R8" s="8"/>
      <c r="S8" s="8"/>
    </row>
    <row r="9" spans="1:19" x14ac:dyDescent="0.25">
      <c r="A9" s="12"/>
      <c r="B9" s="11"/>
      <c r="C9" s="9"/>
      <c r="D9" s="9"/>
      <c r="E9" s="9"/>
      <c r="F9" s="9"/>
      <c r="G9" s="9"/>
      <c r="H9" s="9"/>
      <c r="I9" s="9"/>
    </row>
    <row r="11" spans="1:19" x14ac:dyDescent="0.25">
      <c r="A11" s="36" t="s">
        <v>52</v>
      </c>
      <c r="B11" s="39"/>
      <c r="C11" s="40"/>
      <c r="D11" s="40"/>
      <c r="E11" s="41"/>
    </row>
    <row r="12" spans="1:19" x14ac:dyDescent="0.25">
      <c r="A12" s="37"/>
      <c r="B12" s="42"/>
      <c r="C12" s="43"/>
      <c r="D12" s="43"/>
      <c r="E12" s="44"/>
    </row>
    <row r="13" spans="1:19" x14ac:dyDescent="0.25">
      <c r="A13" s="37"/>
      <c r="B13" s="45"/>
      <c r="C13" s="46"/>
      <c r="D13" s="46"/>
      <c r="E13" s="47"/>
    </row>
    <row r="14" spans="1:19" x14ac:dyDescent="0.25">
      <c r="A14" s="37"/>
      <c r="B14" s="48" t="s">
        <v>53</v>
      </c>
      <c r="C14" s="49"/>
      <c r="D14" s="49"/>
      <c r="E14" s="50"/>
    </row>
    <row r="15" spans="1:19" x14ac:dyDescent="0.25">
      <c r="A15" s="37"/>
      <c r="B15" s="51"/>
      <c r="C15" s="52"/>
      <c r="D15" s="52"/>
      <c r="E15" s="53"/>
    </row>
    <row r="16" spans="1:19" x14ac:dyDescent="0.25">
      <c r="A16" s="37"/>
      <c r="B16" s="51"/>
      <c r="C16" s="52"/>
      <c r="D16" s="52"/>
      <c r="E16" s="53"/>
    </row>
    <row r="17" spans="1:5" x14ac:dyDescent="0.25">
      <c r="A17" s="38"/>
      <c r="B17" s="54"/>
      <c r="C17" s="55"/>
      <c r="D17" s="55"/>
      <c r="E17" s="56"/>
    </row>
    <row r="19" spans="1:5" x14ac:dyDescent="0.25">
      <c r="A19" s="1" t="s">
        <v>54</v>
      </c>
    </row>
    <row r="20" spans="1:5" x14ac:dyDescent="0.25">
      <c r="A20" s="1" t="s">
        <v>55</v>
      </c>
    </row>
  </sheetData>
  <sheetProtection password="B056" sheet="1" objects="1" scenarios="1"/>
  <mergeCells count="4">
    <mergeCell ref="A11:A17"/>
    <mergeCell ref="B11:E13"/>
    <mergeCell ref="B14:E17"/>
    <mergeCell ref="A3:A7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6"/>
  <sheetViews>
    <sheetView zoomScaleNormal="100" workbookViewId="0">
      <selection activeCell="I24" sqref="I24"/>
    </sheetView>
  </sheetViews>
  <sheetFormatPr defaultRowHeight="15" x14ac:dyDescent="0.25"/>
  <cols>
    <col min="1" max="1" width="48.140625" style="32" customWidth="1"/>
    <col min="2" max="4" width="9.140625" style="32"/>
    <col min="5" max="5" width="50.28515625" style="32" bestFit="1" customWidth="1"/>
    <col min="6" max="6" width="14.28515625" style="32" bestFit="1" customWidth="1"/>
    <col min="7" max="7" width="10" style="32" bestFit="1" customWidth="1"/>
    <col min="8" max="8" width="13.140625" style="32" bestFit="1" customWidth="1"/>
    <col min="9" max="9" width="15.5703125" style="32" bestFit="1" customWidth="1"/>
    <col min="10" max="10" width="10.7109375" style="32" bestFit="1" customWidth="1"/>
    <col min="11" max="11" width="10" style="32" bestFit="1" customWidth="1"/>
    <col min="12" max="12" width="13.140625" style="32" bestFit="1" customWidth="1"/>
    <col min="13" max="14" width="15.5703125" style="32" bestFit="1" customWidth="1"/>
    <col min="15" max="15" width="13.85546875" style="32" customWidth="1"/>
    <col min="16" max="16" width="10" style="32" bestFit="1" customWidth="1"/>
    <col min="17" max="17" width="13.140625" style="32" bestFit="1" customWidth="1"/>
    <col min="18" max="18" width="5.85546875" style="32" customWidth="1"/>
    <col min="19" max="19" width="15.5703125" style="32" bestFit="1" customWidth="1"/>
    <col min="20" max="20" width="5.5703125" style="32" customWidth="1"/>
    <col min="21" max="21" width="10.7109375" style="32" bestFit="1" customWidth="1"/>
    <col min="22" max="22" width="4.42578125" style="32" customWidth="1"/>
    <col min="23" max="16384" width="9.140625" style="32"/>
  </cols>
  <sheetData>
    <row r="1" spans="1:22" x14ac:dyDescent="0.25">
      <c r="A1" s="1" t="s">
        <v>4</v>
      </c>
    </row>
    <row r="4" spans="1:22" x14ac:dyDescent="0.25">
      <c r="A4" s="31" t="s">
        <v>2</v>
      </c>
      <c r="B4" s="1"/>
      <c r="C4" s="1"/>
      <c r="D4" s="58" t="s">
        <v>5</v>
      </c>
      <c r="E4" s="59"/>
      <c r="F4" s="59"/>
      <c r="G4" s="59"/>
      <c r="H4" s="59"/>
      <c r="I4" s="59"/>
      <c r="J4" s="60"/>
    </row>
    <row r="5" spans="1:22" x14ac:dyDescent="0.25">
      <c r="A5" s="2">
        <v>40000</v>
      </c>
      <c r="B5" s="1"/>
      <c r="C5" s="1"/>
      <c r="D5" s="30" t="s">
        <v>6</v>
      </c>
      <c r="E5" s="30" t="s">
        <v>7</v>
      </c>
      <c r="F5" s="30" t="s">
        <v>41</v>
      </c>
      <c r="G5" s="30" t="s">
        <v>8</v>
      </c>
      <c r="H5" s="30" t="s">
        <v>9</v>
      </c>
      <c r="I5" s="30" t="s">
        <v>10</v>
      </c>
      <c r="J5" s="30" t="s">
        <v>11</v>
      </c>
    </row>
    <row r="6" spans="1:22" x14ac:dyDescent="0.25">
      <c r="A6" s="1"/>
      <c r="B6" s="1"/>
      <c r="C6" s="1"/>
      <c r="D6" s="2">
        <v>27</v>
      </c>
      <c r="E6" s="2" t="s">
        <v>12</v>
      </c>
      <c r="F6" s="2">
        <v>87</v>
      </c>
      <c r="G6" s="2">
        <v>5270</v>
      </c>
      <c r="H6" s="2" t="s">
        <v>13</v>
      </c>
      <c r="I6" s="35">
        <f>1+2/6</f>
        <v>1.3333333333333333</v>
      </c>
      <c r="J6" s="2" t="s">
        <v>14</v>
      </c>
    </row>
    <row r="7" spans="1:22" x14ac:dyDescent="0.25">
      <c r="A7" s="1"/>
      <c r="B7" s="1"/>
      <c r="C7" s="1"/>
      <c r="D7" s="2">
        <v>24</v>
      </c>
      <c r="E7" s="2" t="s">
        <v>15</v>
      </c>
      <c r="F7" s="2">
        <v>87</v>
      </c>
      <c r="G7" s="2">
        <v>3119</v>
      </c>
      <c r="H7" s="2" t="s">
        <v>16</v>
      </c>
      <c r="I7" s="2">
        <v>1</v>
      </c>
      <c r="J7" s="2" t="s">
        <v>14</v>
      </c>
      <c r="O7" s="33"/>
      <c r="V7" s="33"/>
    </row>
    <row r="8" spans="1:22" x14ac:dyDescent="0.25">
      <c r="A8" s="31" t="s">
        <v>3</v>
      </c>
      <c r="B8" s="1"/>
      <c r="C8" s="1"/>
      <c r="D8" s="2">
        <v>28</v>
      </c>
      <c r="E8" s="2" t="s">
        <v>17</v>
      </c>
      <c r="F8" s="2">
        <v>170</v>
      </c>
      <c r="G8" s="2">
        <v>4254</v>
      </c>
      <c r="H8" s="2" t="s">
        <v>18</v>
      </c>
      <c r="I8" s="2">
        <v>1</v>
      </c>
      <c r="J8" s="2" t="s">
        <v>14</v>
      </c>
      <c r="O8" s="33"/>
      <c r="V8" s="33"/>
    </row>
    <row r="9" spans="1:22" x14ac:dyDescent="0.25">
      <c r="A9" s="2">
        <v>45</v>
      </c>
      <c r="B9" s="1"/>
      <c r="C9" s="1"/>
      <c r="D9" s="2">
        <v>18</v>
      </c>
      <c r="E9" s="2" t="s">
        <v>19</v>
      </c>
      <c r="F9" s="2">
        <v>84</v>
      </c>
      <c r="G9" s="2">
        <v>803</v>
      </c>
      <c r="H9" s="2" t="s">
        <v>20</v>
      </c>
      <c r="I9" s="2">
        <v>1</v>
      </c>
      <c r="J9" s="2" t="s">
        <v>14</v>
      </c>
      <c r="O9" s="33"/>
      <c r="V9" s="33"/>
    </row>
    <row r="10" spans="1:22" x14ac:dyDescent="0.25">
      <c r="A10" s="1"/>
      <c r="B10" s="1"/>
      <c r="C10" s="1"/>
      <c r="D10" s="2">
        <v>33</v>
      </c>
      <c r="E10" s="2" t="s">
        <v>21</v>
      </c>
      <c r="F10" s="2">
        <v>84</v>
      </c>
      <c r="G10" s="2">
        <v>708</v>
      </c>
      <c r="H10" s="2" t="s">
        <v>20</v>
      </c>
      <c r="I10" s="2">
        <v>1</v>
      </c>
      <c r="J10" s="2" t="s">
        <v>14</v>
      </c>
      <c r="O10" s="33"/>
      <c r="V10" s="33"/>
    </row>
    <row r="11" spans="1:22" x14ac:dyDescent="0.25">
      <c r="A11" s="1"/>
      <c r="B11" s="1"/>
      <c r="C11" s="1"/>
      <c r="D11" s="2">
        <v>20</v>
      </c>
      <c r="E11" s="2" t="s">
        <v>22</v>
      </c>
      <c r="F11" s="2">
        <v>84</v>
      </c>
      <c r="G11" s="2">
        <v>790</v>
      </c>
      <c r="H11" s="2" t="s">
        <v>20</v>
      </c>
      <c r="I11" s="2" t="s">
        <v>23</v>
      </c>
      <c r="J11" s="2" t="s">
        <v>23</v>
      </c>
      <c r="O11" s="33"/>
      <c r="V11" s="33"/>
    </row>
    <row r="12" spans="1:22" x14ac:dyDescent="0.25">
      <c r="A12" s="1"/>
      <c r="B12" s="1"/>
      <c r="C12" s="1"/>
      <c r="D12" s="2">
        <v>19</v>
      </c>
      <c r="E12" s="2" t="s">
        <v>24</v>
      </c>
      <c r="F12" s="2">
        <v>84</v>
      </c>
      <c r="G12" s="2">
        <v>18968</v>
      </c>
      <c r="H12" s="2" t="s">
        <v>20</v>
      </c>
      <c r="I12" s="2" t="s">
        <v>23</v>
      </c>
      <c r="J12" s="2" t="s">
        <v>23</v>
      </c>
      <c r="O12" s="33"/>
      <c r="V12" s="33"/>
    </row>
    <row r="13" spans="1:22" x14ac:dyDescent="0.25">
      <c r="A13" s="1"/>
      <c r="B13" s="1"/>
      <c r="C13" s="1"/>
      <c r="D13" s="2">
        <v>16</v>
      </c>
      <c r="E13" s="2" t="s">
        <v>25</v>
      </c>
      <c r="F13" s="2">
        <v>84</v>
      </c>
      <c r="G13" s="2">
        <v>15622</v>
      </c>
      <c r="H13" s="2" t="s">
        <v>20</v>
      </c>
      <c r="I13" s="2">
        <v>1</v>
      </c>
      <c r="J13" s="2" t="s">
        <v>14</v>
      </c>
      <c r="O13" s="33"/>
      <c r="V13" s="33"/>
    </row>
    <row r="14" spans="1:22" x14ac:dyDescent="0.25">
      <c r="A14" s="1"/>
      <c r="B14" s="1"/>
      <c r="C14" s="1"/>
      <c r="D14" s="2">
        <v>55</v>
      </c>
      <c r="E14" s="2" t="s">
        <v>26</v>
      </c>
      <c r="F14" s="2">
        <v>84</v>
      </c>
      <c r="G14" s="2">
        <v>12270</v>
      </c>
      <c r="H14" s="2" t="s">
        <v>20</v>
      </c>
      <c r="I14" s="2">
        <v>1</v>
      </c>
      <c r="J14" s="2" t="s">
        <v>14</v>
      </c>
      <c r="O14" s="33"/>
      <c r="V14" s="33"/>
    </row>
    <row r="15" spans="1:22" x14ac:dyDescent="0.25">
      <c r="A15" s="1"/>
      <c r="B15" s="1"/>
      <c r="C15" s="1"/>
      <c r="D15" s="2">
        <v>52</v>
      </c>
      <c r="E15" s="2" t="s">
        <v>27</v>
      </c>
      <c r="F15" s="2">
        <v>87</v>
      </c>
      <c r="G15" s="2">
        <v>18971</v>
      </c>
      <c r="H15" s="2" t="s">
        <v>13</v>
      </c>
      <c r="I15" s="2" t="s">
        <v>23</v>
      </c>
      <c r="J15" s="2" t="s">
        <v>23</v>
      </c>
      <c r="O15" s="33"/>
      <c r="V15" s="33"/>
    </row>
    <row r="16" spans="1:22" x14ac:dyDescent="0.25">
      <c r="A16" s="1"/>
      <c r="B16" s="1"/>
      <c r="C16" s="1"/>
      <c r="D16" s="2">
        <v>13</v>
      </c>
      <c r="E16" s="2" t="s">
        <v>28</v>
      </c>
      <c r="F16" s="2">
        <v>87</v>
      </c>
      <c r="G16" s="2">
        <v>18972</v>
      </c>
      <c r="H16" s="2" t="s">
        <v>13</v>
      </c>
      <c r="I16" s="35">
        <f>1+2/6</f>
        <v>1.3333333333333333</v>
      </c>
      <c r="J16" s="2" t="s">
        <v>14</v>
      </c>
      <c r="O16" s="33"/>
      <c r="V16" s="33"/>
    </row>
    <row r="17" spans="1:25" x14ac:dyDescent="0.25">
      <c r="A17" s="1"/>
      <c r="B17" s="1"/>
      <c r="C17" s="1"/>
      <c r="D17" s="2">
        <v>15</v>
      </c>
      <c r="E17" s="2" t="s">
        <v>29</v>
      </c>
      <c r="F17" s="2">
        <v>87</v>
      </c>
      <c r="G17" s="2">
        <v>1165</v>
      </c>
      <c r="H17" s="2" t="s">
        <v>13</v>
      </c>
      <c r="I17" s="35">
        <f>1+2/6</f>
        <v>1.3333333333333333</v>
      </c>
      <c r="J17" s="2" t="s">
        <v>14</v>
      </c>
      <c r="O17" s="33"/>
      <c r="V17" s="33"/>
    </row>
    <row r="18" spans="1:25" x14ac:dyDescent="0.25">
      <c r="A18" s="1"/>
      <c r="B18" s="1"/>
      <c r="C18" s="1"/>
      <c r="D18" s="2">
        <v>54</v>
      </c>
      <c r="E18" s="2" t="s">
        <v>30</v>
      </c>
      <c r="F18" s="2">
        <v>87</v>
      </c>
      <c r="G18" s="2">
        <v>2832</v>
      </c>
      <c r="H18" s="2" t="s">
        <v>13</v>
      </c>
      <c r="I18" s="35">
        <f>1+2/6</f>
        <v>1.3333333333333333</v>
      </c>
      <c r="J18" s="2" t="s">
        <v>14</v>
      </c>
      <c r="O18" s="33"/>
      <c r="V18" s="33"/>
    </row>
    <row r="19" spans="1:25" x14ac:dyDescent="0.25">
      <c r="A19" s="1"/>
      <c r="B19" s="1"/>
      <c r="C19" s="1"/>
      <c r="D19" s="2">
        <v>53</v>
      </c>
      <c r="E19" s="2" t="s">
        <v>31</v>
      </c>
      <c r="F19" s="2">
        <v>87</v>
      </c>
      <c r="G19" s="2">
        <v>2738</v>
      </c>
      <c r="H19" s="2" t="s">
        <v>16</v>
      </c>
      <c r="I19" s="35">
        <v>1</v>
      </c>
      <c r="J19" s="2" t="s">
        <v>14</v>
      </c>
      <c r="O19" s="33"/>
      <c r="V19" s="33"/>
      <c r="Y19" s="34"/>
    </row>
    <row r="20" spans="1:25" x14ac:dyDescent="0.25">
      <c r="A20" s="1"/>
      <c r="B20" s="1"/>
      <c r="C20" s="1"/>
      <c r="D20" s="2">
        <v>38</v>
      </c>
      <c r="E20" s="2" t="s">
        <v>32</v>
      </c>
      <c r="F20" s="2">
        <v>215</v>
      </c>
      <c r="G20" s="2">
        <v>1927</v>
      </c>
      <c r="H20" s="2" t="s">
        <v>33</v>
      </c>
      <c r="I20" s="35">
        <v>1</v>
      </c>
      <c r="J20" s="2" t="s">
        <v>14</v>
      </c>
      <c r="O20" s="33"/>
      <c r="V20" s="33"/>
    </row>
    <row r="21" spans="1:25" x14ac:dyDescent="0.25">
      <c r="A21" s="1"/>
      <c r="B21" s="1"/>
      <c r="C21" s="1"/>
      <c r="D21" s="2">
        <v>46</v>
      </c>
      <c r="E21" s="2" t="s">
        <v>34</v>
      </c>
      <c r="F21" s="2">
        <v>330</v>
      </c>
      <c r="G21" s="2">
        <v>12638</v>
      </c>
      <c r="H21" s="2" t="s">
        <v>35</v>
      </c>
      <c r="I21" s="35">
        <v>1</v>
      </c>
      <c r="J21" s="2" t="s">
        <v>14</v>
      </c>
      <c r="O21" s="33"/>
      <c r="V21" s="33"/>
    </row>
    <row r="22" spans="1:25" x14ac:dyDescent="0.25">
      <c r="A22" s="1"/>
      <c r="B22" s="1"/>
      <c r="C22" s="1"/>
      <c r="D22" s="2">
        <v>51</v>
      </c>
      <c r="E22" s="2" t="s">
        <v>36</v>
      </c>
      <c r="F22" s="2">
        <v>330</v>
      </c>
      <c r="G22" s="2">
        <v>14675</v>
      </c>
      <c r="H22" s="2" t="s">
        <v>33</v>
      </c>
      <c r="I22" s="35">
        <v>3</v>
      </c>
      <c r="J22" s="2" t="s">
        <v>14</v>
      </c>
      <c r="O22" s="33"/>
      <c r="V22" s="33"/>
    </row>
    <row r="23" spans="1:25" x14ac:dyDescent="0.25">
      <c r="A23" s="1"/>
      <c r="B23" s="1"/>
      <c r="C23" s="1"/>
      <c r="D23" s="2">
        <v>12</v>
      </c>
      <c r="E23" s="2" t="s">
        <v>37</v>
      </c>
      <c r="F23" s="2">
        <v>330</v>
      </c>
      <c r="G23" s="2">
        <v>2416</v>
      </c>
      <c r="H23" s="2" t="s">
        <v>38</v>
      </c>
      <c r="I23" s="35">
        <v>3</v>
      </c>
      <c r="J23" s="2" t="s">
        <v>14</v>
      </c>
      <c r="O23" s="33"/>
      <c r="V23" s="33"/>
    </row>
    <row r="24" spans="1:25" x14ac:dyDescent="0.25">
      <c r="A24" s="1"/>
      <c r="B24" s="1"/>
      <c r="C24" s="1"/>
      <c r="D24" s="2">
        <v>11</v>
      </c>
      <c r="E24" s="2" t="s">
        <v>39</v>
      </c>
      <c r="F24" s="2">
        <v>330</v>
      </c>
      <c r="G24" s="2">
        <v>4169</v>
      </c>
      <c r="H24" s="2" t="s">
        <v>33</v>
      </c>
      <c r="I24" s="35">
        <v>3</v>
      </c>
      <c r="J24" s="2" t="s">
        <v>14</v>
      </c>
      <c r="O24" s="33"/>
      <c r="V24" s="33"/>
    </row>
    <row r="25" spans="1:25" x14ac:dyDescent="0.25">
      <c r="A25" s="1"/>
      <c r="B25" s="1"/>
      <c r="C25" s="1"/>
      <c r="D25" s="2">
        <v>49</v>
      </c>
      <c r="E25" s="2" t="s">
        <v>40</v>
      </c>
      <c r="F25" s="2">
        <v>89</v>
      </c>
      <c r="G25" s="2">
        <v>2497</v>
      </c>
      <c r="H25" s="2" t="s">
        <v>13</v>
      </c>
      <c r="I25" s="35">
        <f>1+2/6</f>
        <v>1.3333333333333333</v>
      </c>
      <c r="J25" s="2" t="s">
        <v>14</v>
      </c>
      <c r="O25" s="33"/>
      <c r="V25" s="33"/>
    </row>
    <row r="26" spans="1:25" x14ac:dyDescent="0.25">
      <c r="O26" s="33"/>
      <c r="V26" s="33"/>
    </row>
  </sheetData>
  <sheetProtection password="B056" sheet="1" objects="1" scenarios="1"/>
  <mergeCells count="1">
    <mergeCell ref="D4:J4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5"/>
  <sheetViews>
    <sheetView workbookViewId="0">
      <selection activeCell="H24" sqref="H24"/>
    </sheetView>
  </sheetViews>
  <sheetFormatPr defaultRowHeight="15" customHeight="1" x14ac:dyDescent="0.2"/>
  <cols>
    <col min="1" max="1" width="42.85546875" style="3" customWidth="1"/>
    <col min="2" max="2" width="13.7109375" style="3" customWidth="1"/>
    <col min="3" max="3" width="23.7109375" style="3" bestFit="1" customWidth="1"/>
    <col min="4" max="4" width="20.42578125" style="3" customWidth="1"/>
    <col min="5" max="5" width="19.140625" style="3" customWidth="1"/>
    <col min="6" max="12" width="13.7109375" style="3" customWidth="1"/>
    <col min="13" max="18" width="8.7109375" style="3" customWidth="1"/>
    <col min="19" max="19" width="10.42578125" style="3" bestFit="1" customWidth="1"/>
    <col min="20" max="16384" width="9.140625" style="3"/>
  </cols>
  <sheetData>
    <row r="1" spans="1:19" ht="15" customHeight="1" x14ac:dyDescent="0.2">
      <c r="A1" s="59" t="s">
        <v>78</v>
      </c>
      <c r="B1" s="59"/>
    </row>
    <row r="2" spans="1:19" ht="15" customHeight="1" x14ac:dyDescent="0.2">
      <c r="A2" s="1" t="s">
        <v>0</v>
      </c>
      <c r="B2" s="2">
        <v>8</v>
      </c>
      <c r="F2" s="16"/>
    </row>
    <row r="3" spans="1:19" ht="15" customHeight="1" x14ac:dyDescent="0.2">
      <c r="A3" s="1" t="s">
        <v>1</v>
      </c>
      <c r="B3" s="2">
        <v>4</v>
      </c>
    </row>
    <row r="4" spans="1:19" ht="15" customHeight="1" x14ac:dyDescent="0.2">
      <c r="A4" s="1"/>
      <c r="B4" s="2"/>
    </row>
    <row r="5" spans="1:19" ht="15" customHeight="1" x14ac:dyDescent="0.2">
      <c r="A5" s="3" t="s">
        <v>4</v>
      </c>
    </row>
    <row r="6" spans="1:19" ht="15" customHeight="1" x14ac:dyDescent="0.2">
      <c r="A6" s="66" t="s">
        <v>62</v>
      </c>
      <c r="B6" s="66" t="s">
        <v>63</v>
      </c>
      <c r="C6" s="66" t="s">
        <v>64</v>
      </c>
      <c r="D6" s="66" t="s">
        <v>80</v>
      </c>
      <c r="E6" s="66" t="s">
        <v>81</v>
      </c>
      <c r="F6" s="66" t="s">
        <v>65</v>
      </c>
      <c r="G6" s="66" t="s">
        <v>66</v>
      </c>
      <c r="H6" s="64" t="s">
        <v>67</v>
      </c>
      <c r="I6" s="65"/>
      <c r="J6" s="65"/>
      <c r="K6" s="65"/>
      <c r="L6" s="65"/>
      <c r="M6" s="64" t="s">
        <v>68</v>
      </c>
      <c r="N6" s="65"/>
      <c r="O6" s="65"/>
      <c r="P6" s="65"/>
      <c r="Q6" s="65"/>
      <c r="R6" s="65"/>
      <c r="S6" s="65"/>
    </row>
    <row r="7" spans="1:19" ht="15" customHeight="1" x14ac:dyDescent="0.2">
      <c r="A7" s="67"/>
      <c r="B7" s="67"/>
      <c r="C7" s="67"/>
      <c r="D7" s="67"/>
      <c r="E7" s="67"/>
      <c r="F7" s="67"/>
      <c r="G7" s="67"/>
      <c r="H7" s="17" t="s">
        <v>69</v>
      </c>
      <c r="I7" s="17" t="s">
        <v>70</v>
      </c>
      <c r="J7" s="17" t="s">
        <v>71</v>
      </c>
      <c r="K7" s="17" t="s">
        <v>72</v>
      </c>
      <c r="L7" s="17" t="s">
        <v>79</v>
      </c>
      <c r="M7" s="17" t="s">
        <v>69</v>
      </c>
      <c r="N7" s="17" t="s">
        <v>73</v>
      </c>
      <c r="O7" s="17" t="s">
        <v>74</v>
      </c>
      <c r="P7" s="17" t="s">
        <v>70</v>
      </c>
      <c r="Q7" s="17" t="s">
        <v>71</v>
      </c>
      <c r="R7" s="17" t="s">
        <v>72</v>
      </c>
      <c r="S7" s="17" t="s">
        <v>79</v>
      </c>
    </row>
    <row r="8" spans="1:19" ht="15" customHeight="1" x14ac:dyDescent="0.2">
      <c r="A8" s="1" t="str">
        <f>Dados!E6</f>
        <v>EMPILHADEIRA CLARK  7TN YA0150038BRF5065</v>
      </c>
      <c r="B8" s="18">
        <f>Dados!F6</f>
        <v>87</v>
      </c>
      <c r="C8" s="1" t="s">
        <v>58</v>
      </c>
      <c r="D8" s="62">
        <v>-20.354255999999999</v>
      </c>
      <c r="E8" s="62">
        <v>-40.327215000000002</v>
      </c>
      <c r="F8" s="2">
        <v>1</v>
      </c>
      <c r="G8" s="19">
        <f>Dados!I6</f>
        <v>1.3333333333333333</v>
      </c>
      <c r="H8" s="9">
        <f t="shared" ref="H8:H25" si="0">(INDEX(Fator_Emissao,MATCH($C8,Pot_Equip,0),2))</f>
        <v>1.9432717920016346E-2</v>
      </c>
      <c r="I8" s="9">
        <f t="shared" ref="I8:I25" si="1">(INDEX(Fator_Emissao,MATCH($C8,Pot_Equip,0),3))</f>
        <v>0.19770476916405869</v>
      </c>
      <c r="J8" s="9">
        <f t="shared" ref="J8:J25" si="2">(INDEX(Fator_Emissao,MATCH($C8,Pot_Equip,0),4))</f>
        <v>1.6614354833010314E-4</v>
      </c>
      <c r="K8" s="9">
        <f t="shared" ref="K8:K25" si="3">(INDEX(Fator_Emissao,MATCH($C8,Pot_Equip,0),5))</f>
        <v>0.10602299202233414</v>
      </c>
      <c r="L8" s="9">
        <f t="shared" ref="L8:L25" si="4">(INDEX(Fator_Emissao,MATCH($C8,Pot_Equip,0),6))</f>
        <v>3.5663485612068627E-2</v>
      </c>
      <c r="M8" s="9">
        <f>H8*F8*G8/(24)</f>
        <v>1.0795954400009081E-3</v>
      </c>
      <c r="N8" s="9">
        <f>M8</f>
        <v>1.0795954400009081E-3</v>
      </c>
      <c r="O8" s="9">
        <f>M8</f>
        <v>1.0795954400009081E-3</v>
      </c>
      <c r="P8" s="9">
        <f>I8*F8*G8/(24)</f>
        <v>1.0983598286892148E-2</v>
      </c>
      <c r="Q8" s="29">
        <f>J8*F8*G8/(24)</f>
        <v>9.2301971294501737E-6</v>
      </c>
      <c r="R8" s="9">
        <f>K8*F8*G8/(24)</f>
        <v>5.8901662234630073E-3</v>
      </c>
      <c r="S8" s="9">
        <f>L8*F8*G8/(24)</f>
        <v>1.9813047562260346E-3</v>
      </c>
    </row>
    <row r="9" spans="1:19" ht="15" customHeight="1" x14ac:dyDescent="0.2">
      <c r="A9" s="1" t="str">
        <f>Dados!E7</f>
        <v>EMPILHADEIRA HYSTER  H150 04 TON E5Y4423E</v>
      </c>
      <c r="B9" s="18">
        <f>Dados!F7</f>
        <v>87</v>
      </c>
      <c r="C9" s="1" t="s">
        <v>58</v>
      </c>
      <c r="D9" s="63"/>
      <c r="E9" s="63"/>
      <c r="F9" s="2">
        <v>1</v>
      </c>
      <c r="G9" s="19">
        <f>Dados!I7</f>
        <v>1</v>
      </c>
      <c r="H9" s="9">
        <f t="shared" si="0"/>
        <v>1.9432717920016346E-2</v>
      </c>
      <c r="I9" s="9">
        <f t="shared" si="1"/>
        <v>0.19770476916405869</v>
      </c>
      <c r="J9" s="9">
        <f t="shared" si="2"/>
        <v>1.6614354833010314E-4</v>
      </c>
      <c r="K9" s="9">
        <f t="shared" si="3"/>
        <v>0.10602299202233414</v>
      </c>
      <c r="L9" s="9">
        <f t="shared" si="4"/>
        <v>3.5663485612068627E-2</v>
      </c>
      <c r="M9" s="9">
        <f t="shared" ref="M9:M25" si="5">H9*F9*G9/(24)</f>
        <v>8.096965800006811E-4</v>
      </c>
      <c r="N9" s="9">
        <f t="shared" ref="N9:N25" si="6">M9</f>
        <v>8.096965800006811E-4</v>
      </c>
      <c r="O9" s="9">
        <f t="shared" ref="O9:O25" si="7">M9</f>
        <v>8.096965800006811E-4</v>
      </c>
      <c r="P9" s="9">
        <f t="shared" ref="P9:P25" si="8">I9*F9*G9/(24)</f>
        <v>8.2376987151691113E-3</v>
      </c>
      <c r="Q9" s="29">
        <f t="shared" ref="Q9:Q25" si="9">J9*F9*G9/(24)</f>
        <v>6.9226478470876307E-6</v>
      </c>
      <c r="R9" s="9">
        <f t="shared" ref="R9:R25" si="10">K9*F9*G9/(24)</f>
        <v>4.4176246675972563E-3</v>
      </c>
      <c r="S9" s="9">
        <f t="shared" ref="S9:S25" si="11">L9*F9*G9/(24)</f>
        <v>1.4859785671695262E-3</v>
      </c>
    </row>
    <row r="10" spans="1:19" ht="15" customHeight="1" x14ac:dyDescent="0.2">
      <c r="A10" s="1" t="str">
        <f>Dados!E8</f>
        <v>EMPILHADEIRA HYSTER 10 H114 T A175Y1607G</v>
      </c>
      <c r="B10" s="18">
        <f>Dados!F8</f>
        <v>170</v>
      </c>
      <c r="C10" s="1" t="s">
        <v>59</v>
      </c>
      <c r="D10" s="63"/>
      <c r="E10" s="63"/>
      <c r="F10" s="2">
        <v>1</v>
      </c>
      <c r="G10" s="19">
        <f>Dados!I8</f>
        <v>1</v>
      </c>
      <c r="H10" s="9">
        <f t="shared" si="0"/>
        <v>1.8879850739384012E-2</v>
      </c>
      <c r="I10" s="9">
        <f t="shared" si="1"/>
        <v>0.31861247152656436</v>
      </c>
      <c r="J10" s="9">
        <f t="shared" si="2"/>
        <v>2.8608393717488665E-4</v>
      </c>
      <c r="K10" s="9">
        <f t="shared" si="3"/>
        <v>0.15162091846570119</v>
      </c>
      <c r="L10" s="9">
        <f t="shared" si="4"/>
        <v>4.2373566784726938E-2</v>
      </c>
      <c r="M10" s="9">
        <f t="shared" si="5"/>
        <v>7.8666044747433385E-4</v>
      </c>
      <c r="N10" s="9">
        <f t="shared" si="6"/>
        <v>7.8666044747433385E-4</v>
      </c>
      <c r="O10" s="9">
        <f t="shared" si="7"/>
        <v>7.8666044747433385E-4</v>
      </c>
      <c r="P10" s="9">
        <f t="shared" si="8"/>
        <v>1.3275519646940181E-2</v>
      </c>
      <c r="Q10" s="29">
        <f t="shared" si="9"/>
        <v>1.192016404895361E-5</v>
      </c>
      <c r="R10" s="9">
        <f t="shared" si="10"/>
        <v>6.3175382694042161E-3</v>
      </c>
      <c r="S10" s="9">
        <f t="shared" si="11"/>
        <v>1.7655652826969557E-3</v>
      </c>
    </row>
    <row r="11" spans="1:19" ht="15" customHeight="1" x14ac:dyDescent="0.2">
      <c r="A11" s="1" t="str">
        <f>Dados!E9</f>
        <v>EMPILHADEIRA HYSTER 2,5 MOD H55A TON C3Y524A</v>
      </c>
      <c r="B11" s="18">
        <f>Dados!F9</f>
        <v>84</v>
      </c>
      <c r="C11" s="1" t="s">
        <v>58</v>
      </c>
      <c r="D11" s="63"/>
      <c r="E11" s="63"/>
      <c r="F11" s="2">
        <v>1</v>
      </c>
      <c r="G11" s="19">
        <f>Dados!I9</f>
        <v>1</v>
      </c>
      <c r="H11" s="9">
        <f t="shared" si="0"/>
        <v>1.9432717920016346E-2</v>
      </c>
      <c r="I11" s="9">
        <f t="shared" si="1"/>
        <v>0.19770476916405869</v>
      </c>
      <c r="J11" s="9">
        <f t="shared" si="2"/>
        <v>1.6614354833010314E-4</v>
      </c>
      <c r="K11" s="9">
        <f t="shared" si="3"/>
        <v>0.10602299202233414</v>
      </c>
      <c r="L11" s="9">
        <f t="shared" si="4"/>
        <v>3.5663485612068627E-2</v>
      </c>
      <c r="M11" s="9">
        <f t="shared" si="5"/>
        <v>8.096965800006811E-4</v>
      </c>
      <c r="N11" s="9">
        <f t="shared" si="6"/>
        <v>8.096965800006811E-4</v>
      </c>
      <c r="O11" s="9">
        <f t="shared" si="7"/>
        <v>8.096965800006811E-4</v>
      </c>
      <c r="P11" s="9">
        <f t="shared" si="8"/>
        <v>8.2376987151691113E-3</v>
      </c>
      <c r="Q11" s="29">
        <f t="shared" si="9"/>
        <v>6.9226478470876307E-6</v>
      </c>
      <c r="R11" s="9">
        <f t="shared" si="10"/>
        <v>4.4176246675972563E-3</v>
      </c>
      <c r="S11" s="9">
        <f t="shared" si="11"/>
        <v>1.4859785671695262E-3</v>
      </c>
    </row>
    <row r="12" spans="1:19" ht="15" customHeight="1" x14ac:dyDescent="0.2">
      <c r="A12" s="1" t="str">
        <f>Dados!E10</f>
        <v>EMPILHADEIRA HYSTER 2,5 TON  G3Y2025M</v>
      </c>
      <c r="B12" s="18">
        <f>Dados!F10</f>
        <v>84</v>
      </c>
      <c r="C12" s="1" t="s">
        <v>58</v>
      </c>
      <c r="D12" s="63"/>
      <c r="E12" s="63"/>
      <c r="F12" s="2">
        <v>1</v>
      </c>
      <c r="G12" s="19">
        <f>Dados!I10</f>
        <v>1</v>
      </c>
      <c r="H12" s="9">
        <f t="shared" si="0"/>
        <v>1.9432717920016346E-2</v>
      </c>
      <c r="I12" s="9">
        <f t="shared" si="1"/>
        <v>0.19770476916405869</v>
      </c>
      <c r="J12" s="9">
        <f t="shared" si="2"/>
        <v>1.6614354833010314E-4</v>
      </c>
      <c r="K12" s="9">
        <f t="shared" si="3"/>
        <v>0.10602299202233414</v>
      </c>
      <c r="L12" s="9">
        <f t="shared" si="4"/>
        <v>3.5663485612068627E-2</v>
      </c>
      <c r="M12" s="9">
        <f t="shared" si="5"/>
        <v>8.096965800006811E-4</v>
      </c>
      <c r="N12" s="9">
        <f t="shared" si="6"/>
        <v>8.096965800006811E-4</v>
      </c>
      <c r="O12" s="9">
        <f t="shared" si="7"/>
        <v>8.096965800006811E-4</v>
      </c>
      <c r="P12" s="9">
        <f t="shared" si="8"/>
        <v>8.2376987151691113E-3</v>
      </c>
      <c r="Q12" s="29">
        <f t="shared" si="9"/>
        <v>6.9226478470876307E-6</v>
      </c>
      <c r="R12" s="9">
        <f t="shared" si="10"/>
        <v>4.4176246675972563E-3</v>
      </c>
      <c r="S12" s="9">
        <f t="shared" si="11"/>
        <v>1.4859785671695262E-3</v>
      </c>
    </row>
    <row r="13" spans="1:19" ht="15" customHeight="1" x14ac:dyDescent="0.2">
      <c r="A13" s="1" t="str">
        <f>Dados!E13</f>
        <v>EMPILHADEIRA HYSTER 2,5 TON C3Y80335</v>
      </c>
      <c r="B13" s="18">
        <f>Dados!F13</f>
        <v>84</v>
      </c>
      <c r="C13" s="1" t="s">
        <v>58</v>
      </c>
      <c r="D13" s="63"/>
      <c r="E13" s="63"/>
      <c r="F13" s="2">
        <v>1</v>
      </c>
      <c r="G13" s="19">
        <f>Dados!I13</f>
        <v>1</v>
      </c>
      <c r="H13" s="9">
        <f t="shared" si="0"/>
        <v>1.9432717920016346E-2</v>
      </c>
      <c r="I13" s="9">
        <f t="shared" si="1"/>
        <v>0.19770476916405869</v>
      </c>
      <c r="J13" s="9">
        <f t="shared" si="2"/>
        <v>1.6614354833010314E-4</v>
      </c>
      <c r="K13" s="9">
        <f t="shared" si="3"/>
        <v>0.10602299202233414</v>
      </c>
      <c r="L13" s="9">
        <f t="shared" si="4"/>
        <v>3.5663485612068627E-2</v>
      </c>
      <c r="M13" s="9">
        <f t="shared" si="5"/>
        <v>8.096965800006811E-4</v>
      </c>
      <c r="N13" s="9">
        <f t="shared" si="6"/>
        <v>8.096965800006811E-4</v>
      </c>
      <c r="O13" s="9">
        <f t="shared" si="7"/>
        <v>8.096965800006811E-4</v>
      </c>
      <c r="P13" s="9">
        <f t="shared" si="8"/>
        <v>8.2376987151691113E-3</v>
      </c>
      <c r="Q13" s="29">
        <f t="shared" si="9"/>
        <v>6.9226478470876307E-6</v>
      </c>
      <c r="R13" s="9">
        <f t="shared" si="10"/>
        <v>4.4176246675972563E-3</v>
      </c>
      <c r="S13" s="9">
        <f t="shared" si="11"/>
        <v>1.4859785671695262E-3</v>
      </c>
    </row>
    <row r="14" spans="1:19" ht="15" customHeight="1" x14ac:dyDescent="0.2">
      <c r="A14" s="1" t="str">
        <f>Dados!E14</f>
        <v>EMPILHADEIRA HYSTER 2,5 TON H177Y866B</v>
      </c>
      <c r="B14" s="18">
        <f>Dados!F14</f>
        <v>84</v>
      </c>
      <c r="C14" s="1" t="s">
        <v>58</v>
      </c>
      <c r="D14" s="63"/>
      <c r="E14" s="63"/>
      <c r="F14" s="2">
        <v>1</v>
      </c>
      <c r="G14" s="19">
        <f>Dados!I14</f>
        <v>1</v>
      </c>
      <c r="H14" s="9">
        <f t="shared" si="0"/>
        <v>1.9432717920016346E-2</v>
      </c>
      <c r="I14" s="9">
        <f t="shared" si="1"/>
        <v>0.19770476916405869</v>
      </c>
      <c r="J14" s="9">
        <f t="shared" si="2"/>
        <v>1.6614354833010314E-4</v>
      </c>
      <c r="K14" s="9">
        <f t="shared" si="3"/>
        <v>0.10602299202233414</v>
      </c>
      <c r="L14" s="9">
        <f t="shared" si="4"/>
        <v>3.5663485612068627E-2</v>
      </c>
      <c r="M14" s="9">
        <f t="shared" si="5"/>
        <v>8.096965800006811E-4</v>
      </c>
      <c r="N14" s="9">
        <f t="shared" si="6"/>
        <v>8.096965800006811E-4</v>
      </c>
      <c r="O14" s="9">
        <f t="shared" si="7"/>
        <v>8.096965800006811E-4</v>
      </c>
      <c r="P14" s="9">
        <f t="shared" si="8"/>
        <v>8.2376987151691113E-3</v>
      </c>
      <c r="Q14" s="29">
        <f t="shared" si="9"/>
        <v>6.9226478470876307E-6</v>
      </c>
      <c r="R14" s="9">
        <f t="shared" si="10"/>
        <v>4.4176246675972563E-3</v>
      </c>
      <c r="S14" s="9">
        <f t="shared" si="11"/>
        <v>1.4859785671695262E-3</v>
      </c>
    </row>
    <row r="15" spans="1:19" ht="15" customHeight="1" x14ac:dyDescent="0.2">
      <c r="A15" s="1" t="str">
        <f>Dados!E16</f>
        <v>EMPILHADEIRA HYSTER 7T C6Y1539G</v>
      </c>
      <c r="B15" s="18">
        <f>Dados!F16</f>
        <v>87</v>
      </c>
      <c r="C15" s="1" t="s">
        <v>58</v>
      </c>
      <c r="D15" s="63"/>
      <c r="E15" s="63"/>
      <c r="F15" s="2">
        <v>1</v>
      </c>
      <c r="G15" s="19">
        <f>Dados!I16</f>
        <v>1.3333333333333333</v>
      </c>
      <c r="H15" s="9">
        <f t="shared" si="0"/>
        <v>1.9432717920016346E-2</v>
      </c>
      <c r="I15" s="9">
        <f t="shared" si="1"/>
        <v>0.19770476916405869</v>
      </c>
      <c r="J15" s="9">
        <f t="shared" si="2"/>
        <v>1.6614354833010314E-4</v>
      </c>
      <c r="K15" s="9">
        <f t="shared" si="3"/>
        <v>0.10602299202233414</v>
      </c>
      <c r="L15" s="9">
        <f t="shared" si="4"/>
        <v>3.5663485612068627E-2</v>
      </c>
      <c r="M15" s="9">
        <f t="shared" si="5"/>
        <v>1.0795954400009081E-3</v>
      </c>
      <c r="N15" s="9">
        <f t="shared" si="6"/>
        <v>1.0795954400009081E-3</v>
      </c>
      <c r="O15" s="9">
        <f t="shared" si="7"/>
        <v>1.0795954400009081E-3</v>
      </c>
      <c r="P15" s="9">
        <f t="shared" si="8"/>
        <v>1.0983598286892148E-2</v>
      </c>
      <c r="Q15" s="29">
        <f t="shared" si="9"/>
        <v>9.2301971294501737E-6</v>
      </c>
      <c r="R15" s="9">
        <f t="shared" si="10"/>
        <v>5.8901662234630073E-3</v>
      </c>
      <c r="S15" s="9">
        <f t="shared" si="11"/>
        <v>1.9813047562260346E-3</v>
      </c>
    </row>
    <row r="16" spans="1:19" ht="15" customHeight="1" x14ac:dyDescent="0.2">
      <c r="A16" s="1" t="str">
        <f>Dados!E16</f>
        <v>EMPILHADEIRA HYSTER 7T C6Y1539G</v>
      </c>
      <c r="B16" s="18">
        <f>Dados!F16</f>
        <v>87</v>
      </c>
      <c r="C16" s="1" t="s">
        <v>58</v>
      </c>
      <c r="D16" s="63"/>
      <c r="E16" s="63"/>
      <c r="F16" s="2">
        <v>1</v>
      </c>
      <c r="G16" s="19">
        <f>Dados!I16</f>
        <v>1.3333333333333333</v>
      </c>
      <c r="H16" s="9">
        <f t="shared" si="0"/>
        <v>1.9432717920016346E-2</v>
      </c>
      <c r="I16" s="9">
        <f t="shared" si="1"/>
        <v>0.19770476916405869</v>
      </c>
      <c r="J16" s="9">
        <f t="shared" si="2"/>
        <v>1.6614354833010314E-4</v>
      </c>
      <c r="K16" s="9">
        <f t="shared" si="3"/>
        <v>0.10602299202233414</v>
      </c>
      <c r="L16" s="9">
        <f t="shared" si="4"/>
        <v>3.5663485612068627E-2</v>
      </c>
      <c r="M16" s="9">
        <f t="shared" si="5"/>
        <v>1.0795954400009081E-3</v>
      </c>
      <c r="N16" s="9">
        <f t="shared" si="6"/>
        <v>1.0795954400009081E-3</v>
      </c>
      <c r="O16" s="9">
        <f t="shared" si="7"/>
        <v>1.0795954400009081E-3</v>
      </c>
      <c r="P16" s="9">
        <f t="shared" si="8"/>
        <v>1.0983598286892148E-2</v>
      </c>
      <c r="Q16" s="29">
        <f t="shared" si="9"/>
        <v>9.2301971294501737E-6</v>
      </c>
      <c r="R16" s="9">
        <f t="shared" si="10"/>
        <v>5.8901662234630073E-3</v>
      </c>
      <c r="S16" s="9">
        <f t="shared" si="11"/>
        <v>1.9813047562260346E-3</v>
      </c>
    </row>
    <row r="17" spans="1:19" ht="15" customHeight="1" x14ac:dyDescent="0.2">
      <c r="A17" s="1" t="str">
        <f>Dados!E17</f>
        <v>EMPILHADEIRA HYSTER 7T E6Y2119B</v>
      </c>
      <c r="B17" s="18">
        <f>Dados!F17</f>
        <v>87</v>
      </c>
      <c r="C17" s="1" t="s">
        <v>58</v>
      </c>
      <c r="D17" s="63"/>
      <c r="E17" s="63"/>
      <c r="F17" s="2">
        <v>1</v>
      </c>
      <c r="G17" s="19">
        <f>Dados!I17</f>
        <v>1.3333333333333333</v>
      </c>
      <c r="H17" s="9">
        <f t="shared" si="0"/>
        <v>1.9432717920016346E-2</v>
      </c>
      <c r="I17" s="9">
        <f t="shared" si="1"/>
        <v>0.19770476916405869</v>
      </c>
      <c r="J17" s="9">
        <f t="shared" si="2"/>
        <v>1.6614354833010314E-4</v>
      </c>
      <c r="K17" s="9">
        <f t="shared" si="3"/>
        <v>0.10602299202233414</v>
      </c>
      <c r="L17" s="9">
        <f t="shared" si="4"/>
        <v>3.5663485612068627E-2</v>
      </c>
      <c r="M17" s="9">
        <f t="shared" si="5"/>
        <v>1.0795954400009081E-3</v>
      </c>
      <c r="N17" s="9">
        <f t="shared" si="6"/>
        <v>1.0795954400009081E-3</v>
      </c>
      <c r="O17" s="9">
        <f t="shared" si="7"/>
        <v>1.0795954400009081E-3</v>
      </c>
      <c r="P17" s="9">
        <f t="shared" si="8"/>
        <v>1.0983598286892148E-2</v>
      </c>
      <c r="Q17" s="29">
        <f t="shared" si="9"/>
        <v>9.2301971294501737E-6</v>
      </c>
      <c r="R17" s="9">
        <f t="shared" si="10"/>
        <v>5.8901662234630073E-3</v>
      </c>
      <c r="S17" s="9">
        <f t="shared" si="11"/>
        <v>1.9813047562260346E-3</v>
      </c>
    </row>
    <row r="18" spans="1:19" ht="15" customHeight="1" x14ac:dyDescent="0.2">
      <c r="A18" s="1" t="str">
        <f>Dados!E18</f>
        <v>EMPILHADEIRA HYSTER H155 FT 7 TONS J006V01889F</v>
      </c>
      <c r="B18" s="18">
        <f>Dados!F18</f>
        <v>87</v>
      </c>
      <c r="C18" s="1" t="s">
        <v>58</v>
      </c>
      <c r="D18" s="63"/>
      <c r="E18" s="63"/>
      <c r="F18" s="2">
        <v>1</v>
      </c>
      <c r="G18" s="19">
        <f>Dados!I18</f>
        <v>1.3333333333333333</v>
      </c>
      <c r="H18" s="9">
        <f t="shared" si="0"/>
        <v>1.9432717920016346E-2</v>
      </c>
      <c r="I18" s="9">
        <f t="shared" si="1"/>
        <v>0.19770476916405869</v>
      </c>
      <c r="J18" s="9">
        <f t="shared" si="2"/>
        <v>1.6614354833010314E-4</v>
      </c>
      <c r="K18" s="9">
        <f t="shared" si="3"/>
        <v>0.10602299202233414</v>
      </c>
      <c r="L18" s="9">
        <f t="shared" si="4"/>
        <v>3.5663485612068627E-2</v>
      </c>
      <c r="M18" s="9">
        <f t="shared" si="5"/>
        <v>1.0795954400009081E-3</v>
      </c>
      <c r="N18" s="9">
        <f t="shared" si="6"/>
        <v>1.0795954400009081E-3</v>
      </c>
      <c r="O18" s="9">
        <f t="shared" si="7"/>
        <v>1.0795954400009081E-3</v>
      </c>
      <c r="P18" s="9">
        <f t="shared" si="8"/>
        <v>1.0983598286892148E-2</v>
      </c>
      <c r="Q18" s="29">
        <f t="shared" si="9"/>
        <v>9.2301971294501737E-6</v>
      </c>
      <c r="R18" s="9">
        <f t="shared" si="10"/>
        <v>5.8901662234630073E-3</v>
      </c>
      <c r="S18" s="9">
        <f t="shared" si="11"/>
        <v>1.9813047562260346E-3</v>
      </c>
    </row>
    <row r="19" spans="1:19" ht="15" customHeight="1" x14ac:dyDescent="0.2">
      <c r="A19" s="1" t="str">
        <f>Dados!E19</f>
        <v>EMPILHADEIRA HYSTER H90FT 4T P005V02055G</v>
      </c>
      <c r="B19" s="18">
        <f>Dados!F19</f>
        <v>87</v>
      </c>
      <c r="C19" s="1" t="s">
        <v>58</v>
      </c>
      <c r="D19" s="63"/>
      <c r="E19" s="63"/>
      <c r="F19" s="2">
        <v>1</v>
      </c>
      <c r="G19" s="19">
        <f>Dados!I19</f>
        <v>1</v>
      </c>
      <c r="H19" s="9">
        <f t="shared" si="0"/>
        <v>1.9432717920016346E-2</v>
      </c>
      <c r="I19" s="9">
        <f t="shared" si="1"/>
        <v>0.19770476916405869</v>
      </c>
      <c r="J19" s="9">
        <f t="shared" si="2"/>
        <v>1.6614354833010314E-4</v>
      </c>
      <c r="K19" s="9">
        <f t="shared" si="3"/>
        <v>0.10602299202233414</v>
      </c>
      <c r="L19" s="9">
        <f t="shared" si="4"/>
        <v>3.5663485612068627E-2</v>
      </c>
      <c r="M19" s="9">
        <f t="shared" si="5"/>
        <v>8.096965800006811E-4</v>
      </c>
      <c r="N19" s="9">
        <f t="shared" si="6"/>
        <v>8.096965800006811E-4</v>
      </c>
      <c r="O19" s="9">
        <f t="shared" si="7"/>
        <v>8.096965800006811E-4</v>
      </c>
      <c r="P19" s="9">
        <f t="shared" si="8"/>
        <v>8.2376987151691113E-3</v>
      </c>
      <c r="Q19" s="29">
        <f t="shared" si="9"/>
        <v>6.9226478470876307E-6</v>
      </c>
      <c r="R19" s="9">
        <f t="shared" si="10"/>
        <v>4.4176246675972563E-3</v>
      </c>
      <c r="S19" s="9">
        <f t="shared" si="11"/>
        <v>1.4859785671695262E-3</v>
      </c>
    </row>
    <row r="20" spans="1:19" ht="15" customHeight="1" x14ac:dyDescent="0.2">
      <c r="A20" s="1" t="str">
        <f>Dados!E20</f>
        <v>EMPILHADEIRA IRGA 30 TONS 11C30DS10174</v>
      </c>
      <c r="B20" s="18">
        <f>Dados!F20</f>
        <v>215</v>
      </c>
      <c r="C20" s="1" t="s">
        <v>60</v>
      </c>
      <c r="D20" s="63"/>
      <c r="E20" s="63"/>
      <c r="F20" s="2">
        <v>1</v>
      </c>
      <c r="G20" s="19">
        <f>Dados!I20</f>
        <v>1</v>
      </c>
      <c r="H20" s="9">
        <f t="shared" si="0"/>
        <v>1.2379282144095784E-2</v>
      </c>
      <c r="I20" s="9">
        <f t="shared" si="1"/>
        <v>0.40506800826818495</v>
      </c>
      <c r="J20" s="9">
        <f t="shared" si="2"/>
        <v>3.9360565132436678E-4</v>
      </c>
      <c r="K20" s="9">
        <f t="shared" si="3"/>
        <v>8.7074543299048776E-2</v>
      </c>
      <c r="L20" s="9">
        <f t="shared" si="4"/>
        <v>3.457791520160676E-2</v>
      </c>
      <c r="M20" s="9">
        <f t="shared" si="5"/>
        <v>5.158034226706577E-4</v>
      </c>
      <c r="N20" s="9">
        <f t="shared" si="6"/>
        <v>5.158034226706577E-4</v>
      </c>
      <c r="O20" s="9">
        <f t="shared" si="7"/>
        <v>5.158034226706577E-4</v>
      </c>
      <c r="P20" s="9">
        <f t="shared" si="8"/>
        <v>1.6877833677841039E-2</v>
      </c>
      <c r="Q20" s="29">
        <f t="shared" si="9"/>
        <v>1.6400235471848616E-5</v>
      </c>
      <c r="R20" s="9">
        <f t="shared" si="10"/>
        <v>3.6281059707936989E-3</v>
      </c>
      <c r="S20" s="9">
        <f t="shared" si="11"/>
        <v>1.440746466733615E-3</v>
      </c>
    </row>
    <row r="21" spans="1:19" ht="15" customHeight="1" x14ac:dyDescent="0.2">
      <c r="A21" s="1" t="str">
        <f>Dados!E21</f>
        <v>EMPILHADEIRA MILAN MC120AD 12 T SM1205500425</v>
      </c>
      <c r="B21" s="18">
        <f>Dados!F21</f>
        <v>330</v>
      </c>
      <c r="C21" s="1" t="s">
        <v>61</v>
      </c>
      <c r="D21" s="63"/>
      <c r="E21" s="63"/>
      <c r="F21" s="2">
        <v>1</v>
      </c>
      <c r="G21" s="19">
        <f>Dados!I21</f>
        <v>1</v>
      </c>
      <c r="H21" s="9">
        <f t="shared" si="0"/>
        <v>1.6493488182013304E-2</v>
      </c>
      <c r="I21" s="9">
        <f t="shared" si="1"/>
        <v>0.50757511605008721</v>
      </c>
      <c r="J21" s="9">
        <f t="shared" si="2"/>
        <v>4.9410057705164077E-4</v>
      </c>
      <c r="K21" s="9">
        <f t="shared" si="3"/>
        <v>0.12597072839531243</v>
      </c>
      <c r="L21" s="9">
        <f t="shared" si="4"/>
        <v>4.4813003055424828E-2</v>
      </c>
      <c r="M21" s="9">
        <f t="shared" si="5"/>
        <v>6.8722867425055438E-4</v>
      </c>
      <c r="N21" s="9">
        <f t="shared" si="6"/>
        <v>6.8722867425055438E-4</v>
      </c>
      <c r="O21" s="9">
        <f t="shared" si="7"/>
        <v>6.8722867425055438E-4</v>
      </c>
      <c r="P21" s="9">
        <f t="shared" si="8"/>
        <v>2.1148963168753632E-2</v>
      </c>
      <c r="Q21" s="29">
        <f t="shared" si="9"/>
        <v>2.0587524043818364E-5</v>
      </c>
      <c r="R21" s="9">
        <f t="shared" si="10"/>
        <v>5.2487803498046841E-3</v>
      </c>
      <c r="S21" s="9">
        <f t="shared" si="11"/>
        <v>1.8672084606427013E-3</v>
      </c>
    </row>
    <row r="22" spans="1:19" ht="15" customHeight="1" x14ac:dyDescent="0.2">
      <c r="A22" s="1" t="str">
        <f>Dados!E22</f>
        <v>EMPILHADEIRA MILAN MC-370 S3 37 T CCM3705300279</v>
      </c>
      <c r="B22" s="18">
        <f>Dados!F22</f>
        <v>330</v>
      </c>
      <c r="C22" s="1" t="s">
        <v>61</v>
      </c>
      <c r="D22" s="63"/>
      <c r="E22" s="63"/>
      <c r="F22" s="2">
        <v>1</v>
      </c>
      <c r="G22" s="19">
        <f>Dados!I22</f>
        <v>3</v>
      </c>
      <c r="H22" s="9">
        <f t="shared" si="0"/>
        <v>1.6493488182013304E-2</v>
      </c>
      <c r="I22" s="9">
        <f t="shared" si="1"/>
        <v>0.50757511605008721</v>
      </c>
      <c r="J22" s="9">
        <f t="shared" si="2"/>
        <v>4.9410057705164077E-4</v>
      </c>
      <c r="K22" s="9">
        <f t="shared" si="3"/>
        <v>0.12597072839531243</v>
      </c>
      <c r="L22" s="9">
        <f t="shared" si="4"/>
        <v>4.4813003055424828E-2</v>
      </c>
      <c r="M22" s="9">
        <f t="shared" si="5"/>
        <v>2.061686022751663E-3</v>
      </c>
      <c r="N22" s="9">
        <f t="shared" si="6"/>
        <v>2.061686022751663E-3</v>
      </c>
      <c r="O22" s="9">
        <f t="shared" si="7"/>
        <v>2.061686022751663E-3</v>
      </c>
      <c r="P22" s="9">
        <f t="shared" si="8"/>
        <v>6.3446889506260901E-2</v>
      </c>
      <c r="Q22" s="29">
        <f t="shared" si="9"/>
        <v>6.1762572131455096E-5</v>
      </c>
      <c r="R22" s="9">
        <f t="shared" si="10"/>
        <v>1.5746341049414053E-2</v>
      </c>
      <c r="S22" s="9">
        <f t="shared" si="11"/>
        <v>5.6016253819281036E-3</v>
      </c>
    </row>
    <row r="23" spans="1:19" ht="15" customHeight="1" x14ac:dyDescent="0.2">
      <c r="A23" s="1" t="str">
        <f>Dados!E23</f>
        <v>EMPILHADEIRA MILAN MC-370 S3 37 T SAM3705400317</v>
      </c>
      <c r="B23" s="18">
        <f>Dados!F23</f>
        <v>330</v>
      </c>
      <c r="C23" s="1" t="s">
        <v>61</v>
      </c>
      <c r="D23" s="63"/>
      <c r="E23" s="63"/>
      <c r="F23" s="2">
        <v>1</v>
      </c>
      <c r="G23" s="19">
        <f>Dados!I23</f>
        <v>3</v>
      </c>
      <c r="H23" s="9">
        <f t="shared" si="0"/>
        <v>1.6493488182013304E-2</v>
      </c>
      <c r="I23" s="9">
        <f t="shared" si="1"/>
        <v>0.50757511605008721</v>
      </c>
      <c r="J23" s="9">
        <f t="shared" si="2"/>
        <v>4.9410057705164077E-4</v>
      </c>
      <c r="K23" s="9">
        <f t="shared" si="3"/>
        <v>0.12597072839531243</v>
      </c>
      <c r="L23" s="9">
        <f t="shared" si="4"/>
        <v>4.4813003055424828E-2</v>
      </c>
      <c r="M23" s="9">
        <f t="shared" si="5"/>
        <v>2.061686022751663E-3</v>
      </c>
      <c r="N23" s="9">
        <f t="shared" si="6"/>
        <v>2.061686022751663E-3</v>
      </c>
      <c r="O23" s="9">
        <f t="shared" si="7"/>
        <v>2.061686022751663E-3</v>
      </c>
      <c r="P23" s="9">
        <f t="shared" si="8"/>
        <v>6.3446889506260901E-2</v>
      </c>
      <c r="Q23" s="29">
        <f t="shared" si="9"/>
        <v>6.1762572131455096E-5</v>
      </c>
      <c r="R23" s="9">
        <f t="shared" si="10"/>
        <v>1.5746341049414053E-2</v>
      </c>
      <c r="S23" s="9">
        <f t="shared" si="11"/>
        <v>5.6016253819281036E-3</v>
      </c>
    </row>
    <row r="24" spans="1:19" ht="15" customHeight="1" x14ac:dyDescent="0.2">
      <c r="A24" s="1" t="str">
        <f>Dados!E24</f>
        <v xml:space="preserve">EMPILHADEIRA MILAN MC-370 S3 37 T SCM370S300316 </v>
      </c>
      <c r="B24" s="18">
        <f>Dados!F24</f>
        <v>330</v>
      </c>
      <c r="C24" s="1" t="s">
        <v>61</v>
      </c>
      <c r="D24" s="63"/>
      <c r="E24" s="63"/>
      <c r="F24" s="2">
        <v>1</v>
      </c>
      <c r="G24" s="19">
        <f>Dados!I24</f>
        <v>3</v>
      </c>
      <c r="H24" s="9">
        <f t="shared" si="0"/>
        <v>1.6493488182013304E-2</v>
      </c>
      <c r="I24" s="9">
        <f t="shared" si="1"/>
        <v>0.50757511605008721</v>
      </c>
      <c r="J24" s="9">
        <f t="shared" si="2"/>
        <v>4.9410057705164077E-4</v>
      </c>
      <c r="K24" s="9">
        <f t="shared" si="3"/>
        <v>0.12597072839531243</v>
      </c>
      <c r="L24" s="9">
        <f t="shared" si="4"/>
        <v>4.4813003055424828E-2</v>
      </c>
      <c r="M24" s="9">
        <f t="shared" si="5"/>
        <v>2.061686022751663E-3</v>
      </c>
      <c r="N24" s="9">
        <f t="shared" si="6"/>
        <v>2.061686022751663E-3</v>
      </c>
      <c r="O24" s="9">
        <f t="shared" si="7"/>
        <v>2.061686022751663E-3</v>
      </c>
      <c r="P24" s="9">
        <f t="shared" si="8"/>
        <v>6.3446889506260901E-2</v>
      </c>
      <c r="Q24" s="29">
        <f t="shared" si="9"/>
        <v>6.1762572131455096E-5</v>
      </c>
      <c r="R24" s="9">
        <f t="shared" si="10"/>
        <v>1.5746341049414053E-2</v>
      </c>
      <c r="S24" s="9">
        <f t="shared" si="11"/>
        <v>5.6016253819281036E-3</v>
      </c>
    </row>
    <row r="25" spans="1:19" ht="15" customHeight="1" x14ac:dyDescent="0.2">
      <c r="A25" s="1" t="str">
        <f>Dados!E25</f>
        <v>EMPILHADEIRA HYSTER H155 FT 7 TONS H006V02475F</v>
      </c>
      <c r="B25" s="18">
        <f>Dados!F25</f>
        <v>89</v>
      </c>
      <c r="C25" s="1" t="s">
        <v>58</v>
      </c>
      <c r="D25" s="63"/>
      <c r="E25" s="63"/>
      <c r="F25" s="2">
        <v>1</v>
      </c>
      <c r="G25" s="19">
        <f>Dados!I25</f>
        <v>1.3333333333333333</v>
      </c>
      <c r="H25" s="9">
        <f t="shared" si="0"/>
        <v>1.9432717920016346E-2</v>
      </c>
      <c r="I25" s="9">
        <f t="shared" si="1"/>
        <v>0.19770476916405869</v>
      </c>
      <c r="J25" s="9">
        <f t="shared" si="2"/>
        <v>1.6614354833010314E-4</v>
      </c>
      <c r="K25" s="9">
        <f t="shared" si="3"/>
        <v>0.10602299202233414</v>
      </c>
      <c r="L25" s="9">
        <f t="shared" si="4"/>
        <v>3.5663485612068627E-2</v>
      </c>
      <c r="M25" s="9">
        <f t="shared" si="5"/>
        <v>1.0795954400009081E-3</v>
      </c>
      <c r="N25" s="9">
        <f t="shared" si="6"/>
        <v>1.0795954400009081E-3</v>
      </c>
      <c r="O25" s="9">
        <f t="shared" si="7"/>
        <v>1.0795954400009081E-3</v>
      </c>
      <c r="P25" s="9">
        <f t="shared" si="8"/>
        <v>1.0983598286892148E-2</v>
      </c>
      <c r="Q25" s="29">
        <f t="shared" si="9"/>
        <v>9.2301971294501737E-6</v>
      </c>
      <c r="R25" s="9">
        <f t="shared" si="10"/>
        <v>5.8901662234630073E-3</v>
      </c>
      <c r="S25" s="9">
        <f t="shared" si="11"/>
        <v>1.9813047562260346E-3</v>
      </c>
    </row>
    <row r="26" spans="1:19" ht="15" customHeight="1" x14ac:dyDescent="0.2">
      <c r="A26" s="61" t="s">
        <v>75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20">
        <f>SUM(M8:M25)</f>
        <v>1.9510502732660071E-2</v>
      </c>
      <c r="N26" s="20">
        <f t="shared" ref="N26:S26" si="12">SUM(N8:N25)</f>
        <v>1.9510502732660071E-2</v>
      </c>
      <c r="O26" s="20">
        <f>SUM(O8:O25)</f>
        <v>1.9510502732660071E-2</v>
      </c>
      <c r="P26" s="20">
        <f t="shared" si="12"/>
        <v>0.35697076702468505</v>
      </c>
      <c r="Q26" s="20">
        <f t="shared" si="12"/>
        <v>3.3111270981821272E-4</v>
      </c>
      <c r="R26" s="20">
        <f t="shared" si="12"/>
        <v>0.12428019308460633</v>
      </c>
      <c r="S26" s="20">
        <f t="shared" si="12"/>
        <v>4.2682096296230952E-2</v>
      </c>
    </row>
    <row r="27" spans="1:19" ht="15" customHeight="1" x14ac:dyDescent="0.2">
      <c r="M27" s="21"/>
      <c r="N27" s="21"/>
      <c r="O27" s="21"/>
      <c r="P27" s="21"/>
      <c r="Q27" s="22"/>
      <c r="R27" s="21"/>
      <c r="S27" s="21"/>
    </row>
    <row r="28" spans="1:19" ht="15" customHeight="1" x14ac:dyDescent="0.2"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ht="15" customHeight="1" x14ac:dyDescent="0.2"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 spans="1:19" ht="15" customHeight="1" x14ac:dyDescent="0.2"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spans="1:19" ht="15" customHeight="1" x14ac:dyDescent="0.2"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</row>
    <row r="32" spans="1:19" ht="15" customHeight="1" x14ac:dyDescent="0.2"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</row>
    <row r="33" spans="7:19" ht="15" customHeight="1" x14ac:dyDescent="0.2"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7:19" ht="15" customHeight="1" x14ac:dyDescent="0.2"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spans="7:19" ht="15" customHeight="1" x14ac:dyDescent="0.2">
      <c r="M35" s="21"/>
      <c r="N35" s="21"/>
      <c r="O35" s="21"/>
      <c r="P35" s="21"/>
      <c r="Q35" s="21"/>
      <c r="R35" s="21"/>
      <c r="S35" s="21"/>
    </row>
  </sheetData>
  <sheetProtection password="B056" sheet="1" objects="1" scenarios="1"/>
  <dataConsolidate/>
  <mergeCells count="13">
    <mergeCell ref="A26:L26"/>
    <mergeCell ref="D8:D25"/>
    <mergeCell ref="E8:E25"/>
    <mergeCell ref="A1:B1"/>
    <mergeCell ref="M6:S6"/>
    <mergeCell ref="D6:D7"/>
    <mergeCell ref="E6:E7"/>
    <mergeCell ref="A6:A7"/>
    <mergeCell ref="B6:B7"/>
    <mergeCell ref="C6:C7"/>
    <mergeCell ref="F6:F7"/>
    <mergeCell ref="G6:G7"/>
    <mergeCell ref="H6:L6"/>
  </mergeCells>
  <dataValidations disablePrompts="1" count="1">
    <dataValidation type="list" allowBlank="1" showInputMessage="1" showErrorMessage="1" sqref="C8:C25">
      <formula1>Pot_Equip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2" sqref="A2:F6"/>
    </sheetView>
  </sheetViews>
  <sheetFormatPr defaultRowHeight="15" customHeight="1" x14ac:dyDescent="0.25"/>
  <cols>
    <col min="1" max="16384" width="9.140625" style="24"/>
  </cols>
  <sheetData>
    <row r="1" spans="1:13" ht="15" customHeight="1" x14ac:dyDescent="0.25">
      <c r="A1" s="23"/>
      <c r="B1" s="23"/>
      <c r="C1" s="23"/>
      <c r="D1" s="23"/>
      <c r="E1" s="23"/>
      <c r="F1" s="23"/>
    </row>
    <row r="2" spans="1:13" ht="15" customHeight="1" x14ac:dyDescent="0.25">
      <c r="A2" s="68" t="s">
        <v>76</v>
      </c>
      <c r="B2" s="69"/>
      <c r="C2" s="69"/>
      <c r="D2" s="69"/>
      <c r="E2" s="69"/>
      <c r="F2" s="70"/>
      <c r="G2" s="25"/>
      <c r="H2" s="26"/>
      <c r="I2" s="26"/>
      <c r="J2" s="26"/>
      <c r="K2" s="26"/>
      <c r="L2" s="26"/>
      <c r="M2" s="26"/>
    </row>
    <row r="3" spans="1:13" ht="15" customHeight="1" x14ac:dyDescent="0.25">
      <c r="A3" s="71"/>
      <c r="B3" s="72"/>
      <c r="C3" s="72"/>
      <c r="D3" s="72"/>
      <c r="E3" s="72"/>
      <c r="F3" s="73"/>
      <c r="G3" s="25"/>
      <c r="H3" s="26"/>
      <c r="I3" s="26"/>
      <c r="J3" s="26"/>
      <c r="K3" s="26"/>
      <c r="L3" s="26"/>
      <c r="M3" s="26"/>
    </row>
    <row r="4" spans="1:13" ht="15" customHeight="1" x14ac:dyDescent="0.25">
      <c r="A4" s="71"/>
      <c r="B4" s="72"/>
      <c r="C4" s="72"/>
      <c r="D4" s="72"/>
      <c r="E4" s="72"/>
      <c r="F4" s="73"/>
      <c r="G4" s="25"/>
      <c r="H4" s="26"/>
      <c r="I4" s="26"/>
      <c r="J4" s="26"/>
      <c r="K4" s="26"/>
      <c r="L4" s="26"/>
      <c r="M4" s="26"/>
    </row>
    <row r="5" spans="1:13" ht="15" customHeight="1" x14ac:dyDescent="0.25">
      <c r="A5" s="71"/>
      <c r="B5" s="72"/>
      <c r="C5" s="72"/>
      <c r="D5" s="72"/>
      <c r="E5" s="72"/>
      <c r="F5" s="73"/>
      <c r="G5" s="25"/>
      <c r="H5" s="26"/>
      <c r="I5" s="26"/>
      <c r="J5" s="26"/>
      <c r="K5" s="26"/>
      <c r="L5" s="26"/>
      <c r="M5" s="26"/>
    </row>
    <row r="6" spans="1:13" ht="15" customHeight="1" x14ac:dyDescent="0.25">
      <c r="A6" s="74"/>
      <c r="B6" s="75"/>
      <c r="C6" s="75"/>
      <c r="D6" s="75"/>
      <c r="E6" s="75"/>
      <c r="F6" s="76"/>
      <c r="G6" s="27"/>
    </row>
    <row r="7" spans="1:13" ht="15" customHeight="1" x14ac:dyDescent="0.25">
      <c r="A7" s="28"/>
      <c r="B7" s="28"/>
      <c r="C7" s="28"/>
      <c r="D7" s="28"/>
      <c r="E7" s="28"/>
      <c r="F7" s="28"/>
    </row>
  </sheetData>
  <sheetProtection password="B056" sheet="1" objects="1" scenarios="1"/>
  <mergeCells count="1">
    <mergeCell ref="A2:F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showGridLines="0" tabSelected="1" workbookViewId="0">
      <selection activeCell="J25" sqref="J25"/>
    </sheetView>
  </sheetViews>
  <sheetFormatPr defaultRowHeight="15" x14ac:dyDescent="0.25"/>
  <sheetData>
    <row r="2" spans="1:6" x14ac:dyDescent="0.25">
      <c r="A2" s="68" t="s">
        <v>77</v>
      </c>
      <c r="B2" s="69"/>
      <c r="C2" s="69"/>
      <c r="D2" s="69"/>
      <c r="E2" s="69"/>
      <c r="F2" s="70"/>
    </row>
    <row r="3" spans="1:6" x14ac:dyDescent="0.25">
      <c r="A3" s="71"/>
      <c r="B3" s="72"/>
      <c r="C3" s="72"/>
      <c r="D3" s="72"/>
      <c r="E3" s="72"/>
      <c r="F3" s="73"/>
    </row>
    <row r="4" spans="1:6" x14ac:dyDescent="0.25">
      <c r="A4" s="71"/>
      <c r="B4" s="72"/>
      <c r="C4" s="72"/>
      <c r="D4" s="72"/>
      <c r="E4" s="72"/>
      <c r="F4" s="73"/>
    </row>
    <row r="5" spans="1:6" x14ac:dyDescent="0.25">
      <c r="A5" s="71"/>
      <c r="B5" s="72"/>
      <c r="C5" s="72"/>
      <c r="D5" s="72"/>
      <c r="E5" s="72"/>
      <c r="F5" s="73"/>
    </row>
    <row r="6" spans="1:6" x14ac:dyDescent="0.25">
      <c r="A6" s="74"/>
      <c r="B6" s="75"/>
      <c r="C6" s="75"/>
      <c r="D6" s="75"/>
      <c r="E6" s="75"/>
      <c r="F6" s="76"/>
    </row>
  </sheetData>
  <sheetProtection password="B056" sheet="1" objects="1" scenarios="1"/>
  <mergeCells count="1">
    <mergeCell ref="A2:F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FE-Maq e Equip</vt:lpstr>
      <vt:lpstr>Dados</vt:lpstr>
      <vt:lpstr>Emissão Maq e Equip</vt:lpstr>
      <vt:lpstr>Emissão Veículos Pesados</vt:lpstr>
      <vt:lpstr>Emissão Pátio de Estocagem</vt:lpstr>
      <vt:lpstr>Fator_Emissao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Aarão Gonçalves</dc:creator>
  <cp:lastModifiedBy>Vanessa Brusco Filete</cp:lastModifiedBy>
  <dcterms:created xsi:type="dcterms:W3CDTF">2018-12-06T17:18:17Z</dcterms:created>
  <dcterms:modified xsi:type="dcterms:W3CDTF">2019-06-07T11:47:15Z</dcterms:modified>
</cp:coreProperties>
</file>