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Kinka Regis\"/>
    </mc:Choice>
  </mc:AlternateContent>
  <bookViews>
    <workbookView xWindow="0" yWindow="0" windowWidth="24000" windowHeight="9135" activeTab="2"/>
  </bookViews>
  <sheets>
    <sheet name="FE-Combustão" sheetId="2" r:id="rId1"/>
    <sheet name="Massa Específica" sheetId="3" r:id="rId2"/>
    <sheet name="Emissão Chaminé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1" l="1"/>
  <c r="R9" i="1"/>
  <c r="Q8" i="1" l="1"/>
  <c r="Q9" i="1" s="1"/>
  <c r="W8" i="1"/>
  <c r="W9" i="1" s="1"/>
  <c r="P8" i="1"/>
  <c r="V8" i="1"/>
  <c r="V9" i="1" s="1"/>
  <c r="O8" i="1"/>
  <c r="U8" i="1"/>
  <c r="U9" i="1" s="1"/>
  <c r="N8" i="1"/>
  <c r="T8" i="1"/>
  <c r="T9" i="1" s="1"/>
  <c r="M8" i="1"/>
  <c r="S8" i="1"/>
  <c r="L8" i="1"/>
  <c r="R8" i="1"/>
  <c r="J8" i="1"/>
  <c r="K8" i="1"/>
  <c r="C8" i="1" l="1"/>
  <c r="H8" i="1" l="1"/>
  <c r="B9" i="3" l="1"/>
  <c r="G8" i="1" l="1"/>
  <c r="N2" i="2" l="1"/>
  <c r="I21" i="2" l="1"/>
  <c r="D5" i="2"/>
  <c r="J5" i="2"/>
  <c r="G9" i="2"/>
  <c r="L21" i="2"/>
  <c r="L20" i="2"/>
  <c r="D13" i="2"/>
  <c r="D9" i="2"/>
  <c r="G12" i="2"/>
  <c r="G8" i="2"/>
  <c r="J4" i="2"/>
  <c r="J11" i="2"/>
  <c r="J7" i="2"/>
  <c r="C20" i="2"/>
  <c r="I20" i="2"/>
  <c r="D11" i="2"/>
  <c r="D7" i="2"/>
  <c r="G14" i="2"/>
  <c r="G10" i="2"/>
  <c r="G6" i="2"/>
  <c r="J13" i="2"/>
  <c r="J9" i="2"/>
  <c r="F20" i="2"/>
  <c r="D14" i="2"/>
  <c r="D10" i="2"/>
  <c r="D6" i="2"/>
  <c r="G13" i="2"/>
  <c r="G5" i="2"/>
  <c r="J12" i="2"/>
  <c r="J8" i="2"/>
  <c r="D16" i="2"/>
  <c r="F21" i="2"/>
  <c r="D4" i="2"/>
  <c r="D12" i="2"/>
  <c r="D8" i="2"/>
  <c r="G4" i="2"/>
  <c r="G11" i="2"/>
  <c r="G7" i="2"/>
  <c r="J14" i="2"/>
  <c r="J10" i="2"/>
  <c r="J6" i="2"/>
  <c r="C21" i="2"/>
</calcChain>
</file>

<file path=xl/comments1.xml><?xml version="1.0" encoding="utf-8"?>
<comments xmlns="http://schemas.openxmlformats.org/spreadsheetml/2006/main">
  <authors>
    <author>Andrielly Moutinho Knupp</author>
  </authors>
  <commentList>
    <comment ref="M2" authorId="0" shapeId="0">
      <text>
        <r>
          <rPr>
            <sz val="9"/>
            <color indexed="81"/>
            <rFont val="Segoe UI"/>
            <family val="2"/>
          </rPr>
          <t xml:space="preserve">Biomass Energy Databook - Edition 4 (US Department of Energy, 2011). Appendix A
Disponível em: </t>
        </r>
        <r>
          <rPr>
            <sz val="9"/>
            <color indexed="81"/>
            <rFont val="Segoe UI"/>
            <family val="2"/>
          </rPr>
          <t>http://info.ornl.gov/sites/publications/Files/Pub33120.pdf</t>
        </r>
      </text>
    </comment>
    <comment ref="N2" authorId="0" shapeId="0">
      <text>
        <r>
          <rPr>
            <sz val="9"/>
            <color indexed="81"/>
            <rFont val="Segoe UI"/>
            <family val="2"/>
          </rPr>
          <t>Foi utilizado o dado médio de HHV do eucalipto, obtido a partir das faixas: 8.174 - 8.432 Btu/lb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G6" authorId="0" shapeId="0">
      <text>
        <r>
          <rPr>
            <sz val="9"/>
            <color indexed="81"/>
            <rFont val="Segoe UI"/>
            <family val="2"/>
          </rPr>
          <t>Vazão estimada a partir do volume de produtos gerado pelo executável CGComb (8,10 m³/kg de comb.)</t>
        </r>
      </text>
    </comment>
    <comment ref="C8" authorId="0" shapeId="0">
      <text>
        <r>
          <rPr>
            <sz val="9"/>
            <color indexed="81"/>
            <rFont val="Segoe UI"/>
            <family val="2"/>
          </rPr>
          <t>Referências relacionadas à massa específica da lenha está na aba: Massa Específica</t>
        </r>
      </text>
    </comment>
  </commentList>
</comments>
</file>

<file path=xl/sharedStrings.xml><?xml version="1.0" encoding="utf-8"?>
<sst xmlns="http://schemas.openxmlformats.org/spreadsheetml/2006/main" count="168" uniqueCount="90">
  <si>
    <t>Fuel</t>
  </si>
  <si>
    <t>PM Control Device</t>
  </si>
  <si>
    <t>Emission Factor Rating</t>
  </si>
  <si>
    <t>Bark/Bark and Wet Wood</t>
  </si>
  <si>
    <t>No Control</t>
  </si>
  <si>
    <t>C</t>
  </si>
  <si>
    <t>A</t>
  </si>
  <si>
    <t>D</t>
  </si>
  <si>
    <t>Bark</t>
  </si>
  <si>
    <t>Dry Wood</t>
  </si>
  <si>
    <t>Wet Wood</t>
  </si>
  <si>
    <t>Bark and Wet Wood</t>
  </si>
  <si>
    <t>Mechanical Collector</t>
  </si>
  <si>
    <t>All Fuels</t>
  </si>
  <si>
    <t>Electrolyzed Gravel Bed</t>
  </si>
  <si>
    <t>Wet Scrubber</t>
  </si>
  <si>
    <t>Fabric Filter</t>
  </si>
  <si>
    <t>Eletrostatic Precipitator</t>
  </si>
  <si>
    <t>All Controls/No Controls</t>
  </si>
  <si>
    <t>B</t>
  </si>
  <si>
    <t>-</t>
  </si>
  <si>
    <t>Filterable PM (lb/MMbtu)</t>
  </si>
  <si>
    <t>Condensible PM (lb/MMbtu)</t>
  </si>
  <si>
    <t>Table 1.6-1 - EMISSION FACTORS FOR PM FROM WOOD RESIDUE COMBUSTION</t>
  </si>
  <si>
    <t>Source Category</t>
  </si>
  <si>
    <t>Bar/bark and wet wood/wet wood-fired boiler</t>
  </si>
  <si>
    <t>Dry wood-fired boilers</t>
  </si>
  <si>
    <t>Fonte Emissora</t>
  </si>
  <si>
    <t>CO</t>
  </si>
  <si>
    <t>HHV - Eucalipto (MMBTU/lb)</t>
  </si>
  <si>
    <t>Filterable PM (lb/ton)</t>
  </si>
  <si>
    <r>
      <t>Filterable PM</t>
    </r>
    <r>
      <rPr>
        <vertAlign val="subscript"/>
        <sz val="8"/>
        <color theme="1"/>
        <rFont val="Arial"/>
        <family val="2"/>
      </rPr>
      <t xml:space="preserve">10 </t>
    </r>
    <r>
      <rPr>
        <sz val="8"/>
        <color theme="1"/>
        <rFont val="Arial"/>
        <family val="2"/>
      </rPr>
      <t>(lb/MMbtu)</t>
    </r>
  </si>
  <si>
    <r>
      <t>Filterable PM</t>
    </r>
    <r>
      <rPr>
        <vertAlign val="subscript"/>
        <sz val="8"/>
        <color theme="1"/>
        <rFont val="Arial"/>
        <family val="2"/>
      </rPr>
      <t xml:space="preserve">2.5 </t>
    </r>
    <r>
      <rPr>
        <sz val="8"/>
        <color theme="1"/>
        <rFont val="Arial"/>
        <family val="2"/>
      </rPr>
      <t>(lb/MMbtu)</t>
    </r>
  </si>
  <si>
    <r>
      <t>Table 1.6-2 - EMISSION FACTORS FOR NO</t>
    </r>
    <r>
      <rPr>
        <vertAlign val="subscript"/>
        <sz val="8"/>
        <color theme="1"/>
        <rFont val="Arial"/>
        <family val="2"/>
      </rPr>
      <t>x</t>
    </r>
    <r>
      <rPr>
        <sz val="8"/>
        <color theme="1"/>
        <rFont val="Arial"/>
        <family val="2"/>
      </rPr>
      <t xml:space="preserve"> , SO</t>
    </r>
    <r>
      <rPr>
        <vertAlign val="sub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, AND CO FROM WOOD RESIDUE COMBUSTION</t>
    </r>
  </si>
  <si>
    <r>
      <t>NO</t>
    </r>
    <r>
      <rPr>
        <vertAlign val="subscript"/>
        <sz val="8"/>
        <color theme="1"/>
        <rFont val="Arial"/>
        <family val="2"/>
      </rPr>
      <t xml:space="preserve">X </t>
    </r>
    <r>
      <rPr>
        <sz val="8"/>
        <color theme="1"/>
        <rFont val="Arial"/>
        <family val="2"/>
      </rPr>
      <t>- Emission Factor (lb/MMbtu)</t>
    </r>
  </si>
  <si>
    <r>
      <t>SO</t>
    </r>
    <r>
      <rPr>
        <vertAlign val="subscript"/>
        <sz val="8"/>
        <color theme="1"/>
        <rFont val="Arial"/>
        <family val="2"/>
      </rPr>
      <t xml:space="preserve">2 </t>
    </r>
    <r>
      <rPr>
        <sz val="8"/>
        <color theme="1"/>
        <rFont val="Arial"/>
        <family val="2"/>
      </rPr>
      <t>- Emission Factor (lb/MMbtu)</t>
    </r>
  </si>
  <si>
    <r>
      <t>CO</t>
    </r>
    <r>
      <rPr>
        <vertAlign val="subscript"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- Emission Factor (lb/MMbtu)</t>
    </r>
  </si>
  <si>
    <r>
      <t>Filterable PM</t>
    </r>
    <r>
      <rPr>
        <vertAlign val="subscript"/>
        <sz val="8"/>
        <color theme="1"/>
        <rFont val="Arial"/>
        <family val="2"/>
      </rPr>
      <t xml:space="preserve">10 </t>
    </r>
    <r>
      <rPr>
        <sz val="8"/>
        <color theme="1"/>
        <rFont val="Arial"/>
        <family val="2"/>
      </rPr>
      <t>(lb/ton)</t>
    </r>
  </si>
  <si>
    <r>
      <t>Filterable PM</t>
    </r>
    <r>
      <rPr>
        <vertAlign val="subscript"/>
        <sz val="8"/>
        <color theme="1"/>
        <rFont val="Arial"/>
        <family val="2"/>
      </rPr>
      <t xml:space="preserve">2.5 </t>
    </r>
    <r>
      <rPr>
        <sz val="8"/>
        <color theme="1"/>
        <rFont val="Arial"/>
        <family val="2"/>
      </rPr>
      <t>(lb/ton)</t>
    </r>
  </si>
  <si>
    <r>
      <t>NO</t>
    </r>
    <r>
      <rPr>
        <vertAlign val="subscript"/>
        <sz val="8"/>
        <color theme="1"/>
        <rFont val="Arial"/>
        <family val="2"/>
      </rPr>
      <t xml:space="preserve">X </t>
    </r>
    <r>
      <rPr>
        <sz val="8"/>
        <color theme="1"/>
        <rFont val="Arial"/>
        <family val="2"/>
      </rPr>
      <t>- Emission Factor (lb/ton)</t>
    </r>
  </si>
  <si>
    <r>
      <t>SO</t>
    </r>
    <r>
      <rPr>
        <vertAlign val="subscript"/>
        <sz val="8"/>
        <color theme="1"/>
        <rFont val="Arial"/>
        <family val="2"/>
      </rPr>
      <t xml:space="preserve">2 </t>
    </r>
    <r>
      <rPr>
        <sz val="8"/>
        <color theme="1"/>
        <rFont val="Arial"/>
        <family val="2"/>
      </rPr>
      <t>- Emission Factor (lb/ton)</t>
    </r>
  </si>
  <si>
    <r>
      <t>CO</t>
    </r>
    <r>
      <rPr>
        <vertAlign val="subscript"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- Emission Factor (lb/ton)</t>
    </r>
  </si>
  <si>
    <t>Para conversão de lb/MMBtu para lb/ton, o fator deve ser multiplicado por (HHV*2000), onde HHV é dado em MMbtu/lb.</t>
  </si>
  <si>
    <r>
      <t>COV</t>
    </r>
    <r>
      <rPr>
        <vertAlign val="subscript"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- Emission Factor (lb/MMbtu)</t>
    </r>
  </si>
  <si>
    <r>
      <t>COV</t>
    </r>
    <r>
      <rPr>
        <vertAlign val="subscript"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- Emission Factor (lb/ton)</t>
    </r>
  </si>
  <si>
    <t>Tipo Madeira</t>
  </si>
  <si>
    <t>Densidade (g/cm³)</t>
  </si>
  <si>
    <t>Referência</t>
  </si>
  <si>
    <t>Eucalyptus 
spp</t>
  </si>
  <si>
    <t>Eucalyptus grandis - Eucalyptus urophylla</t>
  </si>
  <si>
    <t>0,447-0,552</t>
  </si>
  <si>
    <t>Eucalyptus pellita</t>
  </si>
  <si>
    <t>Eucalyptus grandis</t>
  </si>
  <si>
    <t>0,508-0,597</t>
  </si>
  <si>
    <t>Eucalyptus saligna</t>
  </si>
  <si>
    <t>0,514-0,603</t>
  </si>
  <si>
    <t>0,46-0,72</t>
  </si>
  <si>
    <t>SILVA (1998)</t>
  </si>
  <si>
    <t>Média</t>
  </si>
  <si>
    <r>
      <t xml:space="preserve">GATTO et </t>
    </r>
    <r>
      <rPr>
        <i/>
        <sz val="8"/>
        <color theme="1"/>
        <rFont val="Arial"/>
        <family val="2"/>
      </rPr>
      <t>al.</t>
    </r>
    <r>
      <rPr>
        <sz val="8"/>
        <color theme="1"/>
        <rFont val="Arial"/>
        <family val="2"/>
      </rPr>
      <t xml:space="preserve"> (2000)</t>
    </r>
  </si>
  <si>
    <r>
      <t>QUEIROZ et</t>
    </r>
    <r>
      <rPr>
        <i/>
        <sz val="8"/>
        <color theme="1"/>
        <rFont val="Arial"/>
        <family val="2"/>
      </rPr>
      <t xml:space="preserve"> al.</t>
    </r>
    <r>
      <rPr>
        <sz val="8"/>
        <color theme="1"/>
        <rFont val="Arial"/>
        <family val="2"/>
      </rPr>
      <t xml:space="preserve"> (2004)</t>
    </r>
  </si>
  <si>
    <r>
      <t xml:space="preserve">OLIVEIRA et </t>
    </r>
    <r>
      <rPr>
        <i/>
        <sz val="8"/>
        <color theme="1"/>
        <rFont val="Arial"/>
        <family val="2"/>
      </rPr>
      <t xml:space="preserve">al. </t>
    </r>
    <r>
      <rPr>
        <sz val="8"/>
        <color theme="1"/>
        <rFont val="Arial"/>
        <family val="2"/>
      </rPr>
      <t>(2010)</t>
    </r>
  </si>
  <si>
    <r>
      <t xml:space="preserve">TRUGILHO et </t>
    </r>
    <r>
      <rPr>
        <i/>
        <sz val="8"/>
        <color theme="1"/>
        <rFont val="Arial"/>
        <family val="2"/>
      </rPr>
      <t xml:space="preserve">al. </t>
    </r>
    <r>
      <rPr>
        <sz val="8"/>
        <color theme="1"/>
        <rFont val="Arial"/>
        <family val="2"/>
      </rPr>
      <t>(2001)</t>
    </r>
  </si>
  <si>
    <t>Taxa de Emissão [kg/h]</t>
  </si>
  <si>
    <t>PM</t>
  </si>
  <si>
    <t>Condensible PM (lb/ton)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</si>
  <si>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</si>
  <si>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</si>
  <si>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</si>
  <si>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</si>
  <si>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t>Consumo de Lenha (m³/dia):</t>
  </si>
  <si>
    <t>Conversão de lb/ton para kg/t:</t>
  </si>
  <si>
    <t xml:space="preserve">Fonte: Informações enviadas pelo empreendimento através do Ofício IEMA N° 418/2016 </t>
  </si>
  <si>
    <t>Chaminé da Caldeira ATA</t>
  </si>
  <si>
    <t>Referência: AP-42 (USEPA, 2003) - https://www3.epa.gov/ttn/chief/ap42/ch01/final/c01s06.pdf</t>
  </si>
  <si>
    <t>Equação Geral:</t>
  </si>
  <si>
    <t>Onde:
E - emissão
EF - fator de emissão
ER - eficiência de redução de emissão</t>
  </si>
  <si>
    <t>Tipo de Combustível</t>
  </si>
  <si>
    <t>Consumo de Combustível [t/h]</t>
  </si>
  <si>
    <t>Lenha</t>
  </si>
  <si>
    <t>Fator de Emissão [lb/t]</t>
  </si>
  <si>
    <t>TOTAL</t>
  </si>
  <si>
    <t xml:space="preserve">Funcionamento (horas): </t>
  </si>
  <si>
    <t>VOC</t>
  </si>
  <si>
    <t>Vazão [m³/h]</t>
  </si>
  <si>
    <t>Temperatura [ºC]</t>
  </si>
  <si>
    <t>Altura [m]</t>
  </si>
  <si>
    <t>Diâmetro [m]</t>
  </si>
  <si>
    <t>Latitude [º]</t>
  </si>
  <si>
    <t>Longitude [º]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</si>
</sst>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000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b/>
      <sz val="8"/>
      <color rgb="FF000000"/>
      <name val="Arial"/>
      <family val="2"/>
    </font>
    <font>
      <b/>
      <i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center" vertical="center"/>
    </xf>
    <xf numFmtId="166" fontId="2" fillId="0" borderId="0" xfId="0" applyNumberFormat="1" applyFont="1"/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3" borderId="1" xfId="0" applyNumberFormat="1" applyFont="1" applyFill="1" applyBorder="1" applyAlignment="1" applyProtection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 applyAlignment="1">
      <alignment horizontal="center"/>
    </xf>
    <xf numFmtId="2" fontId="2" fillId="0" borderId="0" xfId="0" applyNumberFormat="1" applyFont="1"/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2" fontId="2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2" fontId="2" fillId="0" borderId="1" xfId="0" applyNumberFormat="1" applyFont="1" applyBorder="1" applyAlignment="1">
      <alignment horizontal="center" vertical="center"/>
    </xf>
    <xf numFmtId="0" fontId="7" fillId="3" borderId="1" xfId="0" applyNumberFormat="1" applyFont="1" applyFill="1" applyBorder="1" applyAlignment="1" applyProtection="1">
      <alignment horizontal="center" vertical="center" wrapText="1"/>
    </xf>
    <xf numFmtId="2" fontId="2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7" fillId="3" borderId="13" xfId="0" applyNumberFormat="1" applyFont="1" applyFill="1" applyBorder="1" applyAlignment="1" applyProtection="1">
      <alignment horizontal="center" vertical="center" wrapText="1"/>
    </xf>
    <xf numFmtId="0" fontId="7" fillId="3" borderId="11" xfId="0" applyNumberFormat="1" applyFont="1" applyFill="1" applyBorder="1" applyAlignment="1" applyProtection="1">
      <alignment horizontal="center" vertical="center" wrapText="1"/>
    </xf>
    <xf numFmtId="0" fontId="7" fillId="3" borderId="12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23</xdr:row>
      <xdr:rowOff>138112</xdr:rowOff>
    </xdr:from>
    <xdr:ext cx="1609725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2667000" y="23588662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(1−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2667000" y="23588662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𝐸=𝐴 𝑥 𝐸𝐹 𝑥 (1−𝐸𝑅/100)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workbookViewId="0">
      <selection activeCell="M6" sqref="M6:M7"/>
    </sheetView>
  </sheetViews>
  <sheetFormatPr defaultRowHeight="11.25" x14ac:dyDescent="0.2"/>
  <cols>
    <col min="1" max="1" width="32.85546875" style="1" customWidth="1"/>
    <col min="2" max="2" width="18.140625" style="1" customWidth="1"/>
    <col min="3" max="4" width="11.85546875" style="1" bestFit="1" customWidth="1"/>
    <col min="5" max="5" width="13.140625" style="1" bestFit="1" customWidth="1"/>
    <col min="6" max="6" width="11.85546875" style="1" bestFit="1" customWidth="1"/>
    <col min="7" max="7" width="11.85546875" style="1" customWidth="1"/>
    <col min="8" max="8" width="13.140625" style="1" bestFit="1" customWidth="1"/>
    <col min="9" max="9" width="11.85546875" style="1" bestFit="1" customWidth="1"/>
    <col min="10" max="10" width="11.85546875" style="1" customWidth="1"/>
    <col min="11" max="11" width="13.140625" style="1" customWidth="1"/>
    <col min="12" max="12" width="13.5703125" style="1" customWidth="1"/>
    <col min="13" max="13" width="21.42578125" style="1" customWidth="1"/>
    <col min="14" max="14" width="12.28515625" style="1" bestFit="1" customWidth="1"/>
    <col min="15" max="16384" width="9.140625" style="1"/>
  </cols>
  <sheetData>
    <row r="1" spans="1:14" ht="15" customHeight="1" x14ac:dyDescent="0.2">
      <c r="A1" s="2" t="s">
        <v>74</v>
      </c>
    </row>
    <row r="2" spans="1:14" ht="15" customHeight="1" x14ac:dyDescent="0.2">
      <c r="A2" s="43" t="s">
        <v>23</v>
      </c>
      <c r="B2" s="43"/>
      <c r="C2" s="43"/>
      <c r="D2" s="43"/>
      <c r="E2" s="43"/>
      <c r="F2" s="43"/>
      <c r="G2" s="43"/>
      <c r="H2" s="43"/>
      <c r="I2" s="43"/>
      <c r="J2" s="43"/>
      <c r="K2" s="43"/>
      <c r="M2" s="35" t="s">
        <v>29</v>
      </c>
      <c r="N2" s="18">
        <f>8303/10^6</f>
        <v>8.3029999999999996E-3</v>
      </c>
    </row>
    <row r="3" spans="1:14" ht="22.5" x14ac:dyDescent="0.2">
      <c r="A3" s="4" t="s">
        <v>0</v>
      </c>
      <c r="B3" s="4" t="s">
        <v>1</v>
      </c>
      <c r="C3" s="8" t="s">
        <v>21</v>
      </c>
      <c r="D3" s="8" t="s">
        <v>30</v>
      </c>
      <c r="E3" s="8" t="s">
        <v>2</v>
      </c>
      <c r="F3" s="8" t="s">
        <v>31</v>
      </c>
      <c r="G3" s="8" t="s">
        <v>37</v>
      </c>
      <c r="H3" s="8" t="s">
        <v>2</v>
      </c>
      <c r="I3" s="8" t="s">
        <v>32</v>
      </c>
      <c r="J3" s="8" t="s">
        <v>38</v>
      </c>
      <c r="K3" s="8" t="s">
        <v>2</v>
      </c>
      <c r="M3" s="3" t="s">
        <v>42</v>
      </c>
    </row>
    <row r="4" spans="1:14" ht="15" customHeight="1" x14ac:dyDescent="0.2">
      <c r="A4" s="5" t="s">
        <v>3</v>
      </c>
      <c r="B4" s="5" t="s">
        <v>4</v>
      </c>
      <c r="C4" s="9">
        <v>0.56000000000000005</v>
      </c>
      <c r="D4" s="9">
        <f t="shared" ref="D4:D14" si="0">C4*$N$2*2000</f>
        <v>9.2993600000000018</v>
      </c>
      <c r="E4" s="6" t="s">
        <v>5</v>
      </c>
      <c r="F4" s="9">
        <v>0.5</v>
      </c>
      <c r="G4" s="9">
        <f t="shared" ref="G4:G14" si="1">F4*$N$2*2000</f>
        <v>8.302999999999999</v>
      </c>
      <c r="H4" s="6" t="s">
        <v>7</v>
      </c>
      <c r="I4" s="9">
        <v>0.43</v>
      </c>
      <c r="J4" s="9">
        <f t="shared" ref="J4:J14" si="2">I4*$N$2*2000</f>
        <v>7.1405799999999999</v>
      </c>
      <c r="K4" s="6" t="s">
        <v>7</v>
      </c>
    </row>
    <row r="5" spans="1:14" ht="15" customHeight="1" x14ac:dyDescent="0.2">
      <c r="A5" s="5" t="s">
        <v>9</v>
      </c>
      <c r="B5" s="5" t="s">
        <v>4</v>
      </c>
      <c r="C5" s="13">
        <v>0.4</v>
      </c>
      <c r="D5" s="13">
        <f>C5*$N$2*2000</f>
        <v>6.6423999999999994</v>
      </c>
      <c r="E5" s="7" t="s">
        <v>6</v>
      </c>
      <c r="F5" s="13">
        <v>0.36</v>
      </c>
      <c r="G5" s="13">
        <f t="shared" si="1"/>
        <v>5.9781599999999999</v>
      </c>
      <c r="H5" s="7" t="s">
        <v>7</v>
      </c>
      <c r="I5" s="13">
        <v>0.31</v>
      </c>
      <c r="J5" s="13">
        <f>I5*$N$2*2000</f>
        <v>5.1478599999999997</v>
      </c>
      <c r="K5" s="7" t="s">
        <v>7</v>
      </c>
    </row>
    <row r="6" spans="1:14" ht="15" customHeight="1" x14ac:dyDescent="0.2">
      <c r="A6" s="5" t="s">
        <v>10</v>
      </c>
      <c r="B6" s="5" t="s">
        <v>4</v>
      </c>
      <c r="C6" s="9">
        <v>0.33</v>
      </c>
      <c r="D6" s="9">
        <f t="shared" si="0"/>
        <v>5.4799799999999994</v>
      </c>
      <c r="E6" s="6" t="s">
        <v>6</v>
      </c>
      <c r="F6" s="9">
        <v>0.28999999999999998</v>
      </c>
      <c r="G6" s="9">
        <f t="shared" si="1"/>
        <v>4.8157399999999999</v>
      </c>
      <c r="H6" s="6" t="s">
        <v>7</v>
      </c>
      <c r="I6" s="9">
        <v>0.25</v>
      </c>
      <c r="J6" s="9">
        <f t="shared" si="2"/>
        <v>4.1514999999999995</v>
      </c>
      <c r="K6" s="6" t="s">
        <v>7</v>
      </c>
    </row>
    <row r="7" spans="1:14" ht="15" customHeight="1" x14ac:dyDescent="0.2">
      <c r="A7" s="5" t="s">
        <v>8</v>
      </c>
      <c r="B7" s="5" t="s">
        <v>12</v>
      </c>
      <c r="C7" s="9">
        <v>0.54</v>
      </c>
      <c r="D7" s="9">
        <f t="shared" si="0"/>
        <v>8.9672400000000003</v>
      </c>
      <c r="E7" s="6" t="s">
        <v>7</v>
      </c>
      <c r="F7" s="9">
        <v>0.49</v>
      </c>
      <c r="G7" s="9">
        <f t="shared" si="1"/>
        <v>8.1369399999999992</v>
      </c>
      <c r="H7" s="6" t="s">
        <v>7</v>
      </c>
      <c r="I7" s="9">
        <v>0.28999999999999998</v>
      </c>
      <c r="J7" s="9">
        <f t="shared" si="2"/>
        <v>4.8157399999999999</v>
      </c>
      <c r="K7" s="6" t="s">
        <v>7</v>
      </c>
    </row>
    <row r="8" spans="1:14" ht="15" customHeight="1" x14ac:dyDescent="0.2">
      <c r="A8" s="5" t="s">
        <v>11</v>
      </c>
      <c r="B8" s="5" t="s">
        <v>12</v>
      </c>
      <c r="C8" s="9">
        <v>0.35</v>
      </c>
      <c r="D8" s="9">
        <f t="shared" si="0"/>
        <v>5.8121</v>
      </c>
      <c r="E8" s="6" t="s">
        <v>5</v>
      </c>
      <c r="F8" s="9">
        <v>0.32</v>
      </c>
      <c r="G8" s="9">
        <f t="shared" si="1"/>
        <v>5.3139199999999995</v>
      </c>
      <c r="H8" s="6" t="s">
        <v>7</v>
      </c>
      <c r="I8" s="9">
        <v>0.19</v>
      </c>
      <c r="J8" s="9">
        <f t="shared" si="2"/>
        <v>3.1551399999999998</v>
      </c>
      <c r="K8" s="6" t="s">
        <v>7</v>
      </c>
    </row>
    <row r="9" spans="1:14" ht="15" customHeight="1" x14ac:dyDescent="0.2">
      <c r="A9" s="5" t="s">
        <v>9</v>
      </c>
      <c r="B9" s="5" t="s">
        <v>12</v>
      </c>
      <c r="C9" s="9">
        <v>0.3</v>
      </c>
      <c r="D9" s="30">
        <f t="shared" si="0"/>
        <v>4.9817999999999998</v>
      </c>
      <c r="E9" s="6" t="s">
        <v>6</v>
      </c>
      <c r="F9" s="30">
        <v>0.27</v>
      </c>
      <c r="G9" s="30">
        <f>F9*$N$2*2000</f>
        <v>4.4836200000000002</v>
      </c>
      <c r="H9" s="6" t="s">
        <v>7</v>
      </c>
      <c r="I9" s="30">
        <v>0.16</v>
      </c>
      <c r="J9" s="30">
        <f t="shared" si="2"/>
        <v>2.6569599999999998</v>
      </c>
      <c r="K9" s="6" t="s">
        <v>7</v>
      </c>
    </row>
    <row r="10" spans="1:14" ht="15" customHeight="1" x14ac:dyDescent="0.2">
      <c r="A10" s="5" t="s">
        <v>10</v>
      </c>
      <c r="B10" s="5" t="s">
        <v>12</v>
      </c>
      <c r="C10" s="9">
        <v>0.22</v>
      </c>
      <c r="D10" s="9">
        <f t="shared" si="0"/>
        <v>3.6533199999999999</v>
      </c>
      <c r="E10" s="6" t="s">
        <v>6</v>
      </c>
      <c r="F10" s="9">
        <v>0.2</v>
      </c>
      <c r="G10" s="9">
        <f t="shared" si="1"/>
        <v>3.3211999999999997</v>
      </c>
      <c r="H10" s="6" t="s">
        <v>7</v>
      </c>
      <c r="I10" s="9">
        <v>0.12</v>
      </c>
      <c r="J10" s="9">
        <f t="shared" si="2"/>
        <v>1.9927199999999998</v>
      </c>
      <c r="K10" s="6" t="s">
        <v>7</v>
      </c>
    </row>
    <row r="11" spans="1:14" ht="15" customHeight="1" x14ac:dyDescent="0.2">
      <c r="A11" s="5" t="s">
        <v>13</v>
      </c>
      <c r="B11" s="5" t="s">
        <v>14</v>
      </c>
      <c r="C11" s="9">
        <v>0.1</v>
      </c>
      <c r="D11" s="9">
        <f t="shared" si="0"/>
        <v>1.6605999999999999</v>
      </c>
      <c r="E11" s="6" t="s">
        <v>7</v>
      </c>
      <c r="F11" s="10">
        <v>7.3999999999999996E-2</v>
      </c>
      <c r="G11" s="9">
        <f t="shared" si="1"/>
        <v>1.228844</v>
      </c>
      <c r="H11" s="6" t="s">
        <v>7</v>
      </c>
      <c r="I11" s="10">
        <v>6.5000000000000002E-2</v>
      </c>
      <c r="J11" s="9">
        <f t="shared" si="2"/>
        <v>1.0793899999999998</v>
      </c>
      <c r="K11" s="6" t="s">
        <v>7</v>
      </c>
    </row>
    <row r="12" spans="1:14" ht="15" customHeight="1" x14ac:dyDescent="0.2">
      <c r="A12" s="5" t="s">
        <v>13</v>
      </c>
      <c r="B12" s="5" t="s">
        <v>15</v>
      </c>
      <c r="C12" s="10">
        <v>6.6000000000000003E-2</v>
      </c>
      <c r="D12" s="9">
        <f t="shared" si="0"/>
        <v>1.095996</v>
      </c>
      <c r="E12" s="6" t="s">
        <v>6</v>
      </c>
      <c r="F12" s="10">
        <v>6.5000000000000002E-2</v>
      </c>
      <c r="G12" s="9">
        <f t="shared" si="1"/>
        <v>1.0793899999999998</v>
      </c>
      <c r="H12" s="6" t="s">
        <v>7</v>
      </c>
      <c r="I12" s="10">
        <v>6.5000000000000002E-2</v>
      </c>
      <c r="J12" s="9">
        <f t="shared" si="2"/>
        <v>1.0793899999999998</v>
      </c>
      <c r="K12" s="6" t="s">
        <v>7</v>
      </c>
    </row>
    <row r="13" spans="1:14" ht="15" customHeight="1" x14ac:dyDescent="0.2">
      <c r="A13" s="5" t="s">
        <v>13</v>
      </c>
      <c r="B13" s="5" t="s">
        <v>16</v>
      </c>
      <c r="C13" s="9">
        <v>0.1</v>
      </c>
      <c r="D13" s="9">
        <f t="shared" si="0"/>
        <v>1.6605999999999999</v>
      </c>
      <c r="E13" s="6" t="s">
        <v>5</v>
      </c>
      <c r="F13" s="10">
        <v>7.3999999999999996E-2</v>
      </c>
      <c r="G13" s="9">
        <f t="shared" si="1"/>
        <v>1.228844</v>
      </c>
      <c r="H13" s="6" t="s">
        <v>7</v>
      </c>
      <c r="I13" s="6">
        <v>6.5000000000000002E-2</v>
      </c>
      <c r="J13" s="9">
        <f t="shared" si="2"/>
        <v>1.0793899999999998</v>
      </c>
      <c r="K13" s="6" t="s">
        <v>20</v>
      </c>
    </row>
    <row r="14" spans="1:14" ht="15" customHeight="1" x14ac:dyDescent="0.2">
      <c r="A14" s="5" t="s">
        <v>13</v>
      </c>
      <c r="B14" s="5" t="s">
        <v>17</v>
      </c>
      <c r="C14" s="10">
        <v>5.3999999999999999E-2</v>
      </c>
      <c r="D14" s="9">
        <f t="shared" si="0"/>
        <v>0.89672399999999997</v>
      </c>
      <c r="E14" s="6" t="s">
        <v>19</v>
      </c>
      <c r="F14" s="9">
        <v>0.04</v>
      </c>
      <c r="G14" s="9">
        <f t="shared" si="1"/>
        <v>0.66423999999999994</v>
      </c>
      <c r="H14" s="6" t="s">
        <v>7</v>
      </c>
      <c r="I14" s="6">
        <v>3.5000000000000003E-2</v>
      </c>
      <c r="J14" s="9">
        <f t="shared" si="2"/>
        <v>0.58121000000000012</v>
      </c>
      <c r="K14" s="6" t="s">
        <v>20</v>
      </c>
    </row>
    <row r="15" spans="1:14" ht="22.5" x14ac:dyDescent="0.2">
      <c r="A15" s="4" t="s">
        <v>0</v>
      </c>
      <c r="B15" s="4" t="s">
        <v>1</v>
      </c>
      <c r="C15" s="8" t="s">
        <v>22</v>
      </c>
      <c r="D15" s="8" t="s">
        <v>65</v>
      </c>
      <c r="E15" s="8" t="s">
        <v>2</v>
      </c>
      <c r="F15" s="8" t="s">
        <v>31</v>
      </c>
      <c r="G15" s="8" t="s">
        <v>37</v>
      </c>
      <c r="H15" s="8" t="s">
        <v>2</v>
      </c>
      <c r="I15" s="8" t="s">
        <v>32</v>
      </c>
      <c r="J15" s="8" t="s">
        <v>38</v>
      </c>
      <c r="K15" s="8" t="s">
        <v>2</v>
      </c>
    </row>
    <row r="16" spans="1:14" ht="15" customHeight="1" x14ac:dyDescent="0.2">
      <c r="A16" s="5" t="s">
        <v>13</v>
      </c>
      <c r="B16" s="5" t="s">
        <v>18</v>
      </c>
      <c r="C16" s="10">
        <v>1.7000000000000001E-2</v>
      </c>
      <c r="D16" s="13">
        <f>C16*$N$2*2000</f>
        <v>0.282302</v>
      </c>
      <c r="E16" s="7" t="s">
        <v>6</v>
      </c>
      <c r="F16" s="6" t="s">
        <v>20</v>
      </c>
      <c r="G16" s="6" t="s">
        <v>20</v>
      </c>
      <c r="H16" s="6" t="s">
        <v>20</v>
      </c>
      <c r="I16" s="6" t="s">
        <v>20</v>
      </c>
      <c r="J16" s="6" t="s">
        <v>20</v>
      </c>
      <c r="K16" s="6" t="s">
        <v>20</v>
      </c>
    </row>
    <row r="17" spans="1:13" ht="15" customHeight="1" x14ac:dyDescent="0.2"/>
    <row r="18" spans="1:13" ht="15" customHeight="1" x14ac:dyDescent="0.2">
      <c r="A18" s="43" t="s">
        <v>33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</row>
    <row r="19" spans="1:13" ht="22.5" x14ac:dyDescent="0.2">
      <c r="A19" s="8" t="s">
        <v>24</v>
      </c>
      <c r="B19" s="8" t="s">
        <v>34</v>
      </c>
      <c r="C19" s="8" t="s">
        <v>39</v>
      </c>
      <c r="D19" s="8" t="s">
        <v>2</v>
      </c>
      <c r="E19" s="8" t="s">
        <v>35</v>
      </c>
      <c r="F19" s="8" t="s">
        <v>40</v>
      </c>
      <c r="G19" s="8" t="s">
        <v>2</v>
      </c>
      <c r="H19" s="8" t="s">
        <v>36</v>
      </c>
      <c r="I19" s="8" t="s">
        <v>41</v>
      </c>
      <c r="J19" s="8" t="s">
        <v>2</v>
      </c>
      <c r="K19" s="8" t="s">
        <v>43</v>
      </c>
      <c r="L19" s="8" t="s">
        <v>44</v>
      </c>
      <c r="M19" s="8" t="s">
        <v>2</v>
      </c>
    </row>
    <row r="20" spans="1:13" ht="15" customHeight="1" x14ac:dyDescent="0.2">
      <c r="A20" s="5" t="s">
        <v>25</v>
      </c>
      <c r="B20" s="9">
        <v>0.22</v>
      </c>
      <c r="C20" s="9">
        <f>B20*$N$2*2000</f>
        <v>3.6533199999999999</v>
      </c>
      <c r="D20" s="9" t="s">
        <v>6</v>
      </c>
      <c r="E20" s="10">
        <v>2.5000000000000001E-2</v>
      </c>
      <c r="F20" s="9">
        <f>E20*$N$2*2000</f>
        <v>0.41514999999999996</v>
      </c>
      <c r="G20" s="9" t="s">
        <v>6</v>
      </c>
      <c r="H20" s="9">
        <v>0.6</v>
      </c>
      <c r="I20" s="9">
        <f>H20*$N$2*2000</f>
        <v>9.9635999999999996</v>
      </c>
      <c r="J20" s="9" t="s">
        <v>6</v>
      </c>
      <c r="K20" s="6">
        <v>1.7000000000000001E-2</v>
      </c>
      <c r="L20" s="9">
        <f>K20*$N$2*2000</f>
        <v>0.282302</v>
      </c>
      <c r="M20" s="6" t="s">
        <v>7</v>
      </c>
    </row>
    <row r="21" spans="1:13" ht="15" customHeight="1" x14ac:dyDescent="0.2">
      <c r="A21" s="5" t="s">
        <v>26</v>
      </c>
      <c r="B21" s="13">
        <v>0.49</v>
      </c>
      <c r="C21" s="13">
        <f>B21*$N$2*2000</f>
        <v>8.1369399999999992</v>
      </c>
      <c r="D21" s="13" t="s">
        <v>5</v>
      </c>
      <c r="E21" s="12">
        <v>2.5000000000000001E-2</v>
      </c>
      <c r="F21" s="13">
        <f>E21*$N$2*2000</f>
        <v>0.41514999999999996</v>
      </c>
      <c r="G21" s="13" t="s">
        <v>6</v>
      </c>
      <c r="H21" s="13">
        <v>0.6</v>
      </c>
      <c r="I21" s="13">
        <f>H21*$N$2*2000</f>
        <v>9.9635999999999996</v>
      </c>
      <c r="J21" s="13" t="s">
        <v>6</v>
      </c>
      <c r="K21" s="7">
        <v>1.7000000000000001E-2</v>
      </c>
      <c r="L21" s="13">
        <f>K21*$N$2*2000</f>
        <v>0.282302</v>
      </c>
      <c r="M21" s="7" t="s">
        <v>7</v>
      </c>
    </row>
    <row r="22" spans="1:13" ht="15" customHeight="1" x14ac:dyDescent="0.2"/>
    <row r="23" spans="1:13" ht="15" customHeight="1" x14ac:dyDescent="0.2">
      <c r="D23" s="29"/>
    </row>
    <row r="24" spans="1:13" x14ac:dyDescent="0.2">
      <c r="A24" s="44" t="s">
        <v>75</v>
      </c>
      <c r="B24" s="36"/>
      <c r="C24" s="37"/>
    </row>
    <row r="25" spans="1:13" x14ac:dyDescent="0.2">
      <c r="A25" s="45"/>
      <c r="B25" s="38"/>
      <c r="C25" s="39"/>
    </row>
    <row r="26" spans="1:13" x14ac:dyDescent="0.2">
      <c r="A26" s="45"/>
      <c r="B26" s="38"/>
      <c r="C26" s="39"/>
    </row>
    <row r="27" spans="1:13" x14ac:dyDescent="0.2">
      <c r="A27" s="45"/>
      <c r="B27" s="38"/>
      <c r="C27" s="39"/>
    </row>
    <row r="28" spans="1:13" x14ac:dyDescent="0.2">
      <c r="A28" s="45"/>
      <c r="B28" s="47" t="s">
        <v>76</v>
      </c>
      <c r="C28" s="48"/>
    </row>
    <row r="29" spans="1:13" x14ac:dyDescent="0.2">
      <c r="A29" s="45"/>
      <c r="B29" s="49"/>
      <c r="C29" s="50"/>
    </row>
    <row r="30" spans="1:13" x14ac:dyDescent="0.2">
      <c r="A30" s="45"/>
      <c r="B30" s="49"/>
      <c r="C30" s="50"/>
    </row>
    <row r="31" spans="1:13" x14ac:dyDescent="0.2">
      <c r="A31" s="46"/>
      <c r="B31" s="51"/>
      <c r="C31" s="52"/>
    </row>
  </sheetData>
  <sheetProtection password="B056" sheet="1" objects="1" scenarios="1"/>
  <mergeCells count="4">
    <mergeCell ref="A2:K2"/>
    <mergeCell ref="A18:M18"/>
    <mergeCell ref="A24:A31"/>
    <mergeCell ref="B28:C3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H23" sqref="H23"/>
    </sheetView>
  </sheetViews>
  <sheetFormatPr defaultRowHeight="15" customHeight="1" x14ac:dyDescent="0.2"/>
  <cols>
    <col min="1" max="1" width="30.5703125" style="1" bestFit="1" customWidth="1"/>
    <col min="2" max="2" width="15.42578125" style="1" bestFit="1" customWidth="1"/>
    <col min="3" max="3" width="17.7109375" style="1" bestFit="1" customWidth="1"/>
    <col min="4" max="16384" width="9.140625" style="1"/>
  </cols>
  <sheetData>
    <row r="2" spans="1:3" ht="15" customHeight="1" x14ac:dyDescent="0.2">
      <c r="A2" s="11" t="s">
        <v>45</v>
      </c>
      <c r="B2" s="11" t="s">
        <v>46</v>
      </c>
      <c r="C2" s="11" t="s">
        <v>47</v>
      </c>
    </row>
    <row r="3" spans="1:3" ht="15" customHeight="1" x14ac:dyDescent="0.2">
      <c r="A3" s="5" t="s">
        <v>48</v>
      </c>
      <c r="B3" s="6">
        <v>0.44</v>
      </c>
      <c r="C3" s="5" t="s">
        <v>59</v>
      </c>
    </row>
    <row r="4" spans="1:3" ht="15" customHeight="1" x14ac:dyDescent="0.2">
      <c r="A4" s="5" t="s">
        <v>49</v>
      </c>
      <c r="B4" s="6" t="s">
        <v>50</v>
      </c>
      <c r="C4" s="5" t="s">
        <v>60</v>
      </c>
    </row>
    <row r="5" spans="1:3" ht="15" customHeight="1" x14ac:dyDescent="0.2">
      <c r="A5" s="5" t="s">
        <v>51</v>
      </c>
      <c r="B5" s="6">
        <v>0.55800000000000005</v>
      </c>
      <c r="C5" s="5" t="s">
        <v>61</v>
      </c>
    </row>
    <row r="6" spans="1:3" ht="15" customHeight="1" x14ac:dyDescent="0.2">
      <c r="A6" s="5" t="s">
        <v>52</v>
      </c>
      <c r="B6" s="6" t="s">
        <v>53</v>
      </c>
      <c r="C6" s="5" t="s">
        <v>62</v>
      </c>
    </row>
    <row r="7" spans="1:3" ht="15" customHeight="1" x14ac:dyDescent="0.2">
      <c r="A7" s="5" t="s">
        <v>54</v>
      </c>
      <c r="B7" s="6" t="s">
        <v>55</v>
      </c>
      <c r="C7" s="5" t="s">
        <v>62</v>
      </c>
    </row>
    <row r="8" spans="1:3" ht="15" customHeight="1" x14ac:dyDescent="0.2">
      <c r="A8" s="5" t="s">
        <v>48</v>
      </c>
      <c r="B8" s="6" t="s">
        <v>56</v>
      </c>
      <c r="C8" s="5" t="s">
        <v>57</v>
      </c>
    </row>
    <row r="9" spans="1:3" ht="15" customHeight="1" x14ac:dyDescent="0.2">
      <c r="A9" s="6" t="s">
        <v>58</v>
      </c>
      <c r="B9" s="53">
        <f>(B3+0.447+0.552+B5+0.508+0.597+0.514+0.603+0.46+0.72)/10</f>
        <v>0.53989999999999994</v>
      </c>
      <c r="C9" s="53"/>
    </row>
  </sheetData>
  <sheetProtection password="B056" sheet="1" objects="1" scenarios="1"/>
  <mergeCells count="1">
    <mergeCell ref="B9:C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3"/>
  <sheetViews>
    <sheetView tabSelected="1" zoomScaleNormal="100" workbookViewId="0">
      <selection activeCell="F20" sqref="F20"/>
    </sheetView>
  </sheetViews>
  <sheetFormatPr defaultRowHeight="15" customHeight="1" x14ac:dyDescent="0.2"/>
  <cols>
    <col min="1" max="1" width="24.5703125" style="1" customWidth="1"/>
    <col min="2" max="3" width="15.7109375" style="1" customWidth="1"/>
    <col min="4" max="5" width="14.7109375" style="1" customWidth="1"/>
    <col min="6" max="6" width="13" style="1" customWidth="1"/>
    <col min="7" max="7" width="11" style="1" customWidth="1"/>
    <col min="8" max="8" width="13.5703125" style="1" customWidth="1"/>
    <col min="9" max="16" width="8.7109375" style="1" customWidth="1"/>
    <col min="17" max="23" width="9.7109375" style="1" customWidth="1"/>
    <col min="24" max="16384" width="9.140625" style="1"/>
  </cols>
  <sheetData>
    <row r="1" spans="1:27" ht="15" customHeight="1" x14ac:dyDescent="0.2">
      <c r="A1" s="14" t="s">
        <v>70</v>
      </c>
      <c r="B1" s="15">
        <v>4</v>
      </c>
      <c r="C1" s="14"/>
      <c r="AA1" s="16"/>
    </row>
    <row r="2" spans="1:27" ht="15" customHeight="1" x14ac:dyDescent="0.2">
      <c r="A2" s="31" t="s">
        <v>82</v>
      </c>
      <c r="B2" s="34">
        <v>8</v>
      </c>
      <c r="C2" s="31"/>
      <c r="AA2" s="16"/>
    </row>
    <row r="3" spans="1:27" ht="15" customHeight="1" x14ac:dyDescent="0.2">
      <c r="A3" s="31" t="s">
        <v>71</v>
      </c>
      <c r="B3" s="32">
        <v>0.5</v>
      </c>
      <c r="C3" s="31"/>
      <c r="AA3" s="16"/>
    </row>
    <row r="4" spans="1:27" ht="15" customHeight="1" x14ac:dyDescent="0.2">
      <c r="AA4" s="16"/>
    </row>
    <row r="5" spans="1:27" ht="15" customHeight="1" x14ac:dyDescent="0.2">
      <c r="A5" s="2" t="s">
        <v>72</v>
      </c>
      <c r="B5" s="2"/>
      <c r="C5" s="2"/>
      <c r="AA5" s="16"/>
    </row>
    <row r="6" spans="1:27" ht="15" customHeight="1" x14ac:dyDescent="0.2">
      <c r="A6" s="58" t="s">
        <v>27</v>
      </c>
      <c r="B6" s="60" t="s">
        <v>77</v>
      </c>
      <c r="C6" s="60" t="s">
        <v>78</v>
      </c>
      <c r="D6" s="59" t="s">
        <v>88</v>
      </c>
      <c r="E6" s="59" t="s">
        <v>89</v>
      </c>
      <c r="F6" s="58" t="s">
        <v>87</v>
      </c>
      <c r="G6" s="58" t="s">
        <v>84</v>
      </c>
      <c r="H6" s="58" t="s">
        <v>85</v>
      </c>
      <c r="I6" s="58" t="s">
        <v>86</v>
      </c>
      <c r="J6" s="55" t="s">
        <v>80</v>
      </c>
      <c r="K6" s="56"/>
      <c r="L6" s="56"/>
      <c r="M6" s="56"/>
      <c r="N6" s="56"/>
      <c r="O6" s="56"/>
      <c r="P6" s="57"/>
      <c r="Q6" s="55" t="s">
        <v>63</v>
      </c>
      <c r="R6" s="56"/>
      <c r="S6" s="56"/>
      <c r="T6" s="56"/>
      <c r="U6" s="56"/>
      <c r="V6" s="56"/>
      <c r="W6" s="57"/>
      <c r="AA6" s="16"/>
    </row>
    <row r="7" spans="1:27" ht="15" customHeight="1" x14ac:dyDescent="0.2">
      <c r="A7" s="58"/>
      <c r="B7" s="61"/>
      <c r="C7" s="61"/>
      <c r="D7" s="59"/>
      <c r="E7" s="59"/>
      <c r="F7" s="58"/>
      <c r="G7" s="58"/>
      <c r="H7" s="58"/>
      <c r="I7" s="58"/>
      <c r="J7" s="41" t="s">
        <v>64</v>
      </c>
      <c r="K7" s="41" t="s">
        <v>66</v>
      </c>
      <c r="L7" s="41" t="s">
        <v>67</v>
      </c>
      <c r="M7" s="41" t="s">
        <v>69</v>
      </c>
      <c r="N7" s="41" t="s">
        <v>68</v>
      </c>
      <c r="O7" s="41" t="s">
        <v>28</v>
      </c>
      <c r="P7" s="41" t="s">
        <v>83</v>
      </c>
      <c r="Q7" s="19" t="s">
        <v>64</v>
      </c>
      <c r="R7" s="19" t="s">
        <v>66</v>
      </c>
      <c r="S7" s="19" t="s">
        <v>67</v>
      </c>
      <c r="T7" s="19" t="s">
        <v>69</v>
      </c>
      <c r="U7" s="19" t="s">
        <v>68</v>
      </c>
      <c r="V7" s="19" t="s">
        <v>28</v>
      </c>
      <c r="W7" s="19" t="s">
        <v>83</v>
      </c>
      <c r="AA7" s="16"/>
    </row>
    <row r="8" spans="1:27" ht="15" customHeight="1" x14ac:dyDescent="0.2">
      <c r="A8" s="5" t="s">
        <v>73</v>
      </c>
      <c r="B8" s="6" t="s">
        <v>79</v>
      </c>
      <c r="C8" s="17">
        <f>(B1*'Massa Específica'!$B$9)/24</f>
        <v>8.9983333333333318E-2</v>
      </c>
      <c r="D8" s="20">
        <v>-20.398374</v>
      </c>
      <c r="E8" s="20">
        <v>-40.360686999999999</v>
      </c>
      <c r="F8" s="6">
        <v>0.3</v>
      </c>
      <c r="G8" s="21">
        <f>(C8*1000*8.1)/24</f>
        <v>30.369374999999994</v>
      </c>
      <c r="H8" s="6">
        <f>(180+300)/2</f>
        <v>240</v>
      </c>
      <c r="I8" s="6">
        <v>4</v>
      </c>
      <c r="J8" s="40">
        <f>'FE-Combustão'!D5+'FE-Combustão'!D16</f>
        <v>6.924701999999999</v>
      </c>
      <c r="K8" s="40">
        <f>'FE-Combustão'!G5</f>
        <v>5.9781599999999999</v>
      </c>
      <c r="L8" s="40">
        <f>'FE-Combustão'!J5</f>
        <v>5.1478599999999997</v>
      </c>
      <c r="M8" s="40">
        <f>'FE-Combustão'!C21</f>
        <v>8.1369399999999992</v>
      </c>
      <c r="N8" s="40">
        <f>'FE-Combustão'!F21</f>
        <v>0.41514999999999996</v>
      </c>
      <c r="O8" s="40">
        <f>'FE-Combustão'!I21</f>
        <v>9.9635999999999996</v>
      </c>
      <c r="P8" s="40">
        <f>'FE-Combustão'!L21</f>
        <v>0.282302</v>
      </c>
      <c r="Q8" s="22">
        <f>J8*$B$3*'Emissão Chaminé'!$C$8</f>
        <v>0.3115538841499999</v>
      </c>
      <c r="R8" s="22">
        <f>K8*$B$3*'Emissão Chaminé'!$C$8</f>
        <v>0.26896738199999998</v>
      </c>
      <c r="S8" s="22">
        <f>L8*$B$3*'Emissão Chaminé'!$C$8</f>
        <v>0.2316108011666666</v>
      </c>
      <c r="T8" s="22">
        <f>M8*$B$3*'Emissão Chaminé'!$C$8</f>
        <v>0.36609449216666656</v>
      </c>
      <c r="U8" s="22">
        <f>N8*$B$3*'Emissão Chaminé'!$C$8</f>
        <v>1.8678290416666663E-2</v>
      </c>
      <c r="V8" s="22">
        <f>O8*$B$3*'Emissão Chaminé'!$C$8</f>
        <v>0.44827896999999989</v>
      </c>
      <c r="W8" s="22">
        <f>P8*$B$3*'Emissão Chaminé'!$C$8</f>
        <v>1.2701237483333331E-2</v>
      </c>
      <c r="AA8" s="16"/>
    </row>
    <row r="9" spans="1:27" s="2" customFormat="1" ht="15" customHeight="1" x14ac:dyDescent="0.25">
      <c r="A9" s="54" t="s">
        <v>81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42">
        <f>SUM(Q8)</f>
        <v>0.3115538841499999</v>
      </c>
      <c r="R9" s="42">
        <f>SUM(R8)</f>
        <v>0.26896738199999998</v>
      </c>
      <c r="S9" s="42">
        <f>SUM(S8)</f>
        <v>0.2316108011666666</v>
      </c>
      <c r="T9" s="42">
        <f t="shared" ref="T9:W9" si="0">SUM(T8)</f>
        <v>0.36609449216666656</v>
      </c>
      <c r="U9" s="42">
        <f t="shared" si="0"/>
        <v>1.8678290416666663E-2</v>
      </c>
      <c r="V9" s="42">
        <f t="shared" si="0"/>
        <v>0.44827896999999989</v>
      </c>
      <c r="W9" s="42">
        <f t="shared" si="0"/>
        <v>1.2701237483333331E-2</v>
      </c>
      <c r="AA9" s="24"/>
    </row>
    <row r="10" spans="1:27" ht="15" customHeight="1" x14ac:dyDescent="0.2">
      <c r="Q10" s="23"/>
      <c r="R10" s="23"/>
      <c r="S10" s="24"/>
      <c r="T10" s="2"/>
      <c r="U10" s="24"/>
      <c r="V10" s="2"/>
      <c r="W10" s="2"/>
      <c r="AA10" s="16"/>
    </row>
    <row r="11" spans="1:27" ht="15" customHeight="1" x14ac:dyDescent="0.2">
      <c r="Q11" s="25"/>
      <c r="R11" s="26"/>
      <c r="S11" s="26"/>
      <c r="U11" s="27"/>
      <c r="AA11" s="16"/>
    </row>
    <row r="12" spans="1:27" ht="15" customHeight="1" x14ac:dyDescent="0.2">
      <c r="Q12" s="28"/>
      <c r="S12" s="26"/>
      <c r="V12" s="26"/>
      <c r="AA12" s="16"/>
    </row>
    <row r="13" spans="1:27" ht="15" customHeight="1" x14ac:dyDescent="0.2">
      <c r="Q13" s="16"/>
      <c r="AA13" s="16"/>
    </row>
    <row r="14" spans="1:27" ht="15" customHeight="1" x14ac:dyDescent="0.2">
      <c r="S14" s="16"/>
      <c r="AA14" s="16"/>
    </row>
    <row r="15" spans="1:27" ht="15" customHeight="1" x14ac:dyDescent="0.2">
      <c r="F15" s="29"/>
      <c r="AA15" s="16"/>
    </row>
    <row r="16" spans="1:27" ht="15" customHeight="1" x14ac:dyDescent="0.2">
      <c r="Q16" s="23"/>
      <c r="AA16" s="16"/>
    </row>
    <row r="17" spans="5:27" ht="15" customHeight="1" x14ac:dyDescent="0.2">
      <c r="S17" s="24"/>
      <c r="AA17" s="16"/>
    </row>
    <row r="18" spans="5:27" ht="15" customHeight="1" x14ac:dyDescent="0.2">
      <c r="E18" s="2"/>
      <c r="F18" s="2"/>
      <c r="G18" s="2"/>
      <c r="H18" s="2"/>
      <c r="AA18" s="16"/>
    </row>
    <row r="19" spans="5:27" ht="15" customHeight="1" x14ac:dyDescent="0.2">
      <c r="E19" s="2"/>
      <c r="F19" s="2"/>
      <c r="G19" s="2"/>
      <c r="H19" s="2"/>
      <c r="AA19" s="16"/>
    </row>
    <row r="20" spans="5:27" ht="15" customHeight="1" x14ac:dyDescent="0.2">
      <c r="E20" s="2"/>
      <c r="F20" s="2"/>
      <c r="G20" s="2"/>
      <c r="H20" s="2"/>
      <c r="AA20" s="16"/>
    </row>
    <row r="21" spans="5:27" ht="15" customHeight="1" x14ac:dyDescent="0.2">
      <c r="E21" s="2"/>
      <c r="F21" s="2"/>
      <c r="G21" s="2"/>
      <c r="H21" s="2"/>
      <c r="AA21" s="28"/>
    </row>
    <row r="22" spans="5:27" ht="15" customHeight="1" x14ac:dyDescent="0.2">
      <c r="E22" s="2"/>
      <c r="F22" s="33"/>
      <c r="G22" s="2"/>
      <c r="H22" s="2"/>
      <c r="AA22" s="28"/>
    </row>
    <row r="23" spans="5:27" ht="15" customHeight="1" x14ac:dyDescent="0.2">
      <c r="F23" s="29"/>
      <c r="G23" s="29"/>
    </row>
  </sheetData>
  <sheetProtection password="B056" sheet="1" objects="1" scenarios="1"/>
  <mergeCells count="12">
    <mergeCell ref="A9:P9"/>
    <mergeCell ref="Q6:W6"/>
    <mergeCell ref="H6:H7"/>
    <mergeCell ref="I6:I7"/>
    <mergeCell ref="A6:A7"/>
    <mergeCell ref="D6:D7"/>
    <mergeCell ref="E6:E7"/>
    <mergeCell ref="F6:F7"/>
    <mergeCell ref="G6:G7"/>
    <mergeCell ref="B6:B7"/>
    <mergeCell ref="C6:C7"/>
    <mergeCell ref="J6:P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FE-Combustão</vt:lpstr>
      <vt:lpstr>Massa Específica</vt:lpstr>
      <vt:lpstr>Emissão Chaminé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2016-12-13T12:13:55Z</dcterms:created>
  <dcterms:modified xsi:type="dcterms:W3CDTF">2019-06-07T11:31:04Z</dcterms:modified>
</cp:coreProperties>
</file>