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Marlim Azul\"/>
    </mc:Choice>
  </mc:AlternateContent>
  <bookViews>
    <workbookView xWindow="0" yWindow="0" windowWidth="24000" windowHeight="9735" tabRatio="741" activeTab="3"/>
  </bookViews>
  <sheets>
    <sheet name="FE-Service Stations" sheetId="13" r:id="rId1"/>
    <sheet name="Emissão Tanques" sheetId="11" r:id="rId2"/>
    <sheet name="Bomba de Abastecimento" sheetId="12" r:id="rId3"/>
    <sheet name="Resumo" sheetId="1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5" l="1"/>
  <c r="B1" i="11" l="1"/>
  <c r="J10" i="11" l="1"/>
  <c r="I5" i="13" l="1"/>
  <c r="H5" i="13"/>
  <c r="G5" i="13"/>
  <c r="I4" i="13"/>
  <c r="H4" i="13"/>
  <c r="G4" i="13" s="1"/>
  <c r="F3" i="13"/>
  <c r="E5" i="12"/>
  <c r="H5" i="12" l="1"/>
  <c r="G5" i="12"/>
  <c r="G6" i="12" s="1"/>
  <c r="I5" i="12"/>
  <c r="I6" i="12" s="1"/>
  <c r="H6" i="12"/>
  <c r="F5" i="12"/>
  <c r="H3" i="13"/>
  <c r="G3" i="13" s="1"/>
  <c r="I3" i="13"/>
  <c r="J5" i="12" l="1"/>
  <c r="F6" i="12"/>
  <c r="J6" i="12"/>
  <c r="B4" i="15" s="1"/>
  <c r="B5" i="15" s="1"/>
  <c r="V10" i="11"/>
  <c r="K10" i="11"/>
  <c r="Q10" i="11"/>
  <c r="B2" i="11" l="1"/>
  <c r="S10" i="11" l="1"/>
  <c r="O10" i="11"/>
  <c r="T10" i="11" l="1"/>
  <c r="I10" i="11" l="1"/>
  <c r="M10" i="11" l="1"/>
</calcChain>
</file>

<file path=xl/comments1.xml><?xml version="1.0" encoding="utf-8"?>
<comments xmlns="http://schemas.openxmlformats.org/spreadsheetml/2006/main">
  <authors>
    <author>EcoSoft-FC</author>
  </authors>
  <commentList>
    <comment ref="L2" authorId="0" shapeId="0">
      <text>
        <r>
          <rPr>
            <sz val="9"/>
            <color indexed="81"/>
            <rFont val="Segoe UI"/>
            <family val="2"/>
          </rPr>
          <t>Planilha de Normais Climatológicas INMET - 1991 a 2010 (Fonte: http://www.inmet.gov.br/portal/index.php?r=clima/normaisClimatologicas)</t>
        </r>
      </text>
    </comment>
    <comment ref="F3" authorId="0" shapeId="0">
      <text>
        <r>
          <rPr>
            <sz val="9"/>
            <color indexed="81"/>
            <rFont val="Segoe UI"/>
            <family val="2"/>
          </rPr>
          <t>Média da faixa de  pressão de vapor 45 a 62 kPa (a 37,8 ºC) = 53,5 kPa
Fonte: Resolução ANP Nº 40/2013 (http://legislacao.anp.gov.br/?path=legislacao-anp/resol-anp/2013/outubro&amp;item=ranp-40--2013#art7)</t>
        </r>
      </text>
    </comment>
    <comment ref="F4" authorId="0" shapeId="0">
      <text>
        <r>
          <rPr>
            <sz val="9"/>
            <color indexed="81"/>
            <rFont val="Segoe UI"/>
            <family val="2"/>
          </rPr>
          <t>a 20º C
Fonte: FISPQ do etanol (Petrobras, 2017) 
http://www.br.com.br/pc/produtos-e-servicos/para-seu-veiculo/etanol</t>
        </r>
      </text>
    </comment>
    <comment ref="F5" authorId="0" shapeId="0">
      <text>
        <r>
          <rPr>
            <sz val="9"/>
            <color indexed="81"/>
            <rFont val="Segoe UI"/>
            <family val="2"/>
          </rPr>
          <t>a 40 ºC
Fonte: FISPQs Petrobras (2017) e Shell (2012)</t>
        </r>
      </text>
    </comment>
  </commentList>
</comments>
</file>

<file path=xl/comments2.xml><?xml version="1.0" encoding="utf-8"?>
<comments xmlns="http://schemas.openxmlformats.org/spreadsheetml/2006/main">
  <authors>
    <author>Tatiane Jardim Morais</author>
  </authors>
  <commentList>
    <comment ref="A1" authorId="0" shapeId="0">
      <text>
        <r>
          <rPr>
            <sz val="9"/>
            <color indexed="81"/>
            <rFont val="Segoe UI"/>
            <family val="2"/>
          </rPr>
          <t xml:space="preserve">http://www.br.com.br/wcm/connect/8ec93cef-af8a-4ec6-b576-c642f581e39a/fispq-comb-oleodiesel-auto-oleodiesel-s500.pdf?MOD=AJPERES&amp;CVID=lLFHMYr
</t>
        </r>
      </text>
    </comment>
    <comment ref="J9" authorId="0" shapeId="0">
      <text>
        <r>
          <rPr>
            <sz val="9"/>
            <color indexed="81"/>
            <rFont val="Segoe UI"/>
            <family val="2"/>
          </rPr>
          <t xml:space="preserve">Calculado através do volume e diâmetro
</t>
        </r>
      </text>
    </comment>
    <comment ref="S9" authorId="0" shapeId="0">
      <text>
        <r>
          <rPr>
            <sz val="9"/>
            <color indexed="81"/>
            <rFont val="Segoe UI"/>
            <family val="2"/>
          </rPr>
          <t>Conversão de t/ano para bbl/ano:
http://www.portalnaval.com.br/media/tabela/conversao_petroleo_gas_1.pdf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F3" authorId="0" shapeId="0">
      <text>
        <r>
          <rPr>
            <sz val="9"/>
            <color indexed="81"/>
            <rFont val="Segoe UI"/>
            <family val="2"/>
          </rPr>
          <t xml:space="preserve">Fator de emissão utilizado é de NMCOV
</t>
        </r>
      </text>
    </comment>
  </commentList>
</comments>
</file>

<file path=xl/sharedStrings.xml><?xml version="1.0" encoding="utf-8"?>
<sst xmlns="http://schemas.openxmlformats.org/spreadsheetml/2006/main" count="80" uniqueCount="71">
  <si>
    <t>Identificação do tanque</t>
  </si>
  <si>
    <t>Cor da Pintura do Tanque</t>
  </si>
  <si>
    <t>Altura [m]</t>
  </si>
  <si>
    <t>Diâmetro [m]</t>
  </si>
  <si>
    <t>Volume total [m³]</t>
  </si>
  <si>
    <t>Volume útil [m³]</t>
  </si>
  <si>
    <t>Combustível</t>
  </si>
  <si>
    <t>Volume armazenado [t/ano]</t>
  </si>
  <si>
    <t>Altura [ft]</t>
  </si>
  <si>
    <t>Diâmetro [ft]</t>
  </si>
  <si>
    <t>Volume útil [gal]</t>
  </si>
  <si>
    <t>Disturbios por ano</t>
  </si>
  <si>
    <t>Tipo de Teto</t>
  </si>
  <si>
    <t>Combustível Usado no TANKS</t>
  </si>
  <si>
    <t>Volume total [ft³]</t>
  </si>
  <si>
    <t>Volume armazenado [bbl/ano]</t>
  </si>
  <si>
    <t>Distillate fuel oil no. 2</t>
  </si>
  <si>
    <t>Azul</t>
  </si>
  <si>
    <t>Óleo Diesel    S10</t>
  </si>
  <si>
    <t xml:space="preserve"> Vertical Fixo</t>
  </si>
  <si>
    <t>Conversão kg/L para lb/gal:</t>
  </si>
  <si>
    <t>Conversão metro para pés:</t>
  </si>
  <si>
    <t>Conversão metro cúbico para pés cúbicos:</t>
  </si>
  <si>
    <t>Conversão metro cúbico para galão:</t>
  </si>
  <si>
    <t>TQ Aéreo (horizontal)</t>
  </si>
  <si>
    <t>Comprimento  [ft]</t>
  </si>
  <si>
    <t>Fonte Emissora</t>
  </si>
  <si>
    <t>Tipo Combustível</t>
  </si>
  <si>
    <t>Enchimento do Tanque</t>
  </si>
  <si>
    <t>Respiro do Tanque de Estocagem</t>
  </si>
  <si>
    <t>Abastecimento de Veículos</t>
  </si>
  <si>
    <t>Vazamentos e Gotejamento</t>
  </si>
  <si>
    <t>Total</t>
  </si>
  <si>
    <t>Gasolina</t>
  </si>
  <si>
    <t>Etanol</t>
  </si>
  <si>
    <t>Diesel</t>
  </si>
  <si>
    <t>Referência: EMEP/EEA (2016) - https://www.eea.europa.eu/publications/emep-eea-guidebook-2016</t>
  </si>
  <si>
    <t>1.B.2.a.v Distribution of oil products, Service stations - Emission Factors Tables 3-8 to 3-11</t>
  </si>
  <si>
    <t>Pressão de Vapor (RVP) [kPa]</t>
  </si>
  <si>
    <t>Pressão de Vapor (TVP) [kPa]</t>
  </si>
  <si>
    <t>A</t>
  </si>
  <si>
    <t>B</t>
  </si>
  <si>
    <t xml:space="preserve">Temperatura Média na RGV [ºC]: </t>
  </si>
  <si>
    <t>Technologies/Practices</t>
  </si>
  <si>
    <t>NMVOC - [g/m³ throughput/kPa TVP]</t>
  </si>
  <si>
    <t xml:space="preserve">Storage tank </t>
  </si>
  <si>
    <t>Filling without Stage 1B</t>
  </si>
  <si>
    <t>Breathing</t>
  </si>
  <si>
    <t>Automobile Refuelling</t>
  </si>
  <si>
    <t>With no emission controls in operation</t>
  </si>
  <si>
    <t>Drips and minor spillage</t>
  </si>
  <si>
    <t>Equação Geral:</t>
  </si>
  <si>
    <r>
      <t>Onde:
Massa emitida (g)
EF - fator de emissão (g/m³ throughput/kPa TVP)
Vol</t>
    </r>
    <r>
      <rPr>
        <vertAlign val="subscript"/>
        <sz val="8"/>
        <color theme="1"/>
        <rFont val="Arial"/>
        <family val="2"/>
      </rPr>
      <t>disp</t>
    </r>
    <r>
      <rPr>
        <sz val="8"/>
        <color theme="1"/>
        <rFont val="Arial"/>
        <family val="2"/>
      </rPr>
      <t xml:space="preserve"> - volume de gasolina armazenado (m³)
TVP - pressão de vapor real na gasolina estocada a temperatura ambiente (kPa)</t>
    </r>
  </si>
  <si>
    <t xml:space="preserve">
Onde:
TVP - pressão de vapor real
T - temperatura (ºC). "The annual average loading temperatura at terminals can be assumed to equal average annual ambiente temperature".
RVP - pressão de vapor de Reid (kPa)</t>
  </si>
  <si>
    <t>The annual average loading temperature at terminals can be assumed to equal the average annual
ambient temperature.</t>
  </si>
  <si>
    <t>Bomba de Abastecimento</t>
  </si>
  <si>
    <t>Movimentação [m³/ano]</t>
  </si>
  <si>
    <t>Óleo Diesel</t>
  </si>
  <si>
    <t xml:space="preserve">Densidade Óleo Diesel (kg/L): </t>
  </si>
  <si>
    <t xml:space="preserve">Densidade Óleo Diesel (lb/gal): </t>
  </si>
  <si>
    <t xml:space="preserve"> </t>
  </si>
  <si>
    <t>Tanques</t>
  </si>
  <si>
    <t>Fonte: Informações enviadas pelo empreendimento através do Ofício IEMA N° 573/2016</t>
  </si>
  <si>
    <t>TOTAL</t>
  </si>
  <si>
    <t>Taxa de Emissão [kg/h]</t>
  </si>
  <si>
    <t>VOC</t>
  </si>
  <si>
    <t>Comprimento [m]</t>
  </si>
  <si>
    <t>Taxa de Emissão [lbs/ano]</t>
  </si>
  <si>
    <t>Taxa de Emissão de VOC [kg/h]</t>
  </si>
  <si>
    <t>Latitude [º]</t>
  </si>
  <si>
    <t>Longitude [º]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</si>
</sst>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.0000"/>
    <numFmt numFmtId="165" formatCode="0.000"/>
    <numFmt numFmtId="166" formatCode="_-* #,##0.0_-;\-* #,##0.0_-;_-* &quot;-&quot;??_-;_-@_-"/>
    <numFmt numFmtId="167" formatCode="#,##0.0"/>
    <numFmt numFmtId="168" formatCode="0.00000"/>
    <numFmt numFmtId="169" formatCode="[&gt;=0.005]\ #,##0.00;[&lt;0.005]&quot;&lt;0,01&quot;"/>
    <numFmt numFmtId="170" formatCode="_-* #,##0.0_-;\-* #,##0.0_-;_-* &quot;-&quot;?_-;_-@_-"/>
    <numFmt numFmtId="171" formatCode="#,##0.000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sz val="12"/>
      <color rgb="FF222222"/>
      <name val="Arial"/>
      <family val="2"/>
    </font>
    <font>
      <b/>
      <sz val="8"/>
      <color theme="0"/>
      <name val="Arial"/>
      <family val="2"/>
    </font>
    <font>
      <b/>
      <i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/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/>
      <bottom/>
      <diagonal/>
    </border>
    <border>
      <left/>
      <right style="thin">
        <color rgb="FFD9D9D9"/>
      </right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/>
      <right/>
      <top style="thin">
        <color rgb="FFD9D9D9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/>
      <top/>
      <bottom style="thin">
        <color theme="0" tint="-0.24994659260841701"/>
      </bottom>
      <diagonal/>
    </border>
    <border>
      <left style="thin">
        <color rgb="FFDEDAC4"/>
      </left>
      <right style="thin">
        <color rgb="FFDEDAC4"/>
      </right>
      <top style="thin">
        <color rgb="FFDEDAC4"/>
      </top>
      <bottom style="thin">
        <color rgb="FFDEDAC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8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 applyProtection="1">
      <alignment horizontal="center" vertical="center" wrapText="1"/>
    </xf>
    <xf numFmtId="3" fontId="1" fillId="0" borderId="2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Fill="1" applyAlignment="1">
      <alignment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166" fontId="1" fillId="0" borderId="2" xfId="1" applyNumberFormat="1" applyFont="1" applyFill="1" applyBorder="1" applyAlignment="1">
      <alignment vertical="center"/>
    </xf>
    <xf numFmtId="0" fontId="5" fillId="0" borderId="0" xfId="0" applyFont="1"/>
    <xf numFmtId="3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2" fontId="1" fillId="0" borderId="0" xfId="0" applyNumberFormat="1" applyFont="1" applyAlignment="1">
      <alignment horizontal="center"/>
    </xf>
    <xf numFmtId="2" fontId="1" fillId="0" borderId="5" xfId="0" applyNumberFormat="1" applyFont="1" applyBorder="1" applyAlignment="1">
      <alignment horizontal="center" vertical="center"/>
    </xf>
    <xf numFmtId="170" fontId="1" fillId="0" borderId="0" xfId="0" applyNumberFormat="1" applyFont="1" applyAlignment="1">
      <alignment vertical="center"/>
    </xf>
    <xf numFmtId="167" fontId="1" fillId="0" borderId="0" xfId="0" applyNumberFormat="1" applyFont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168" fontId="1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 wrapText="1"/>
    </xf>
    <xf numFmtId="1" fontId="1" fillId="0" borderId="5" xfId="0" applyNumberFormat="1" applyFont="1" applyBorder="1" applyAlignment="1">
      <alignment horizontal="center" vertical="center"/>
    </xf>
    <xf numFmtId="2" fontId="1" fillId="0" borderId="5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1" fontId="1" fillId="0" borderId="6" xfId="0" applyNumberFormat="1" applyFont="1" applyBorder="1" applyAlignment="1">
      <alignment horizontal="center" vertical="center"/>
    </xf>
    <xf numFmtId="2" fontId="0" fillId="0" borderId="0" xfId="0" applyNumberFormat="1"/>
    <xf numFmtId="164" fontId="1" fillId="0" borderId="5" xfId="0" applyNumberFormat="1" applyFont="1" applyBorder="1" applyAlignment="1">
      <alignment horizontal="left" vertic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4" borderId="9" xfId="0" applyFont="1" applyFill="1" applyBorder="1"/>
    <xf numFmtId="0" fontId="1" fillId="4" borderId="10" xfId="0" applyFont="1" applyFill="1" applyBorder="1"/>
    <xf numFmtId="0" fontId="9" fillId="0" borderId="0" xfId="2"/>
    <xf numFmtId="171" fontId="1" fillId="0" borderId="2" xfId="0" quotePrefix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1" fontId="1" fillId="0" borderId="0" xfId="0" applyNumberFormat="1" applyFont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vertical="center"/>
    </xf>
    <xf numFmtId="166" fontId="1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65" fontId="1" fillId="0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Fill="1" applyBorder="1" applyAlignment="1">
      <alignment horizontal="center" vertical="center"/>
    </xf>
    <xf numFmtId="4" fontId="1" fillId="0" borderId="2" xfId="0" applyNumberFormat="1" applyFont="1" applyFill="1" applyBorder="1" applyAlignment="1">
      <alignment vertical="center"/>
    </xf>
    <xf numFmtId="3" fontId="1" fillId="0" borderId="2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169" fontId="1" fillId="3" borderId="14" xfId="0" applyNumberFormat="1" applyFont="1" applyFill="1" applyBorder="1" applyAlignment="1">
      <alignment horizontal="center" vertical="center"/>
    </xf>
    <xf numFmtId="4" fontId="1" fillId="3" borderId="5" xfId="0" applyNumberFormat="1" applyFont="1" applyFill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11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left" vertical="center" wrapText="1"/>
    </xf>
    <xf numFmtId="0" fontId="1" fillId="4" borderId="8" xfId="0" applyFont="1" applyFill="1" applyBorder="1" applyAlignment="1">
      <alignment horizontal="left" vertical="center" wrapText="1"/>
    </xf>
    <xf numFmtId="0" fontId="1" fillId="4" borderId="9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left" vertical="center" wrapText="1"/>
    </xf>
    <xf numFmtId="0" fontId="1" fillId="4" borderId="12" xfId="0" applyFont="1" applyFill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3" borderId="14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17" xfId="0" applyNumberFormat="1" applyFont="1" applyFill="1" applyBorder="1" applyAlignment="1" applyProtection="1">
      <alignment horizontal="center" vertical="center" wrapText="1"/>
    </xf>
    <xf numFmtId="0" fontId="6" fillId="2" borderId="13" xfId="0" applyNumberFormat="1" applyFont="1" applyFill="1" applyBorder="1" applyAlignment="1" applyProtection="1">
      <alignment horizontal="center" vertical="center" wrapText="1"/>
    </xf>
    <xf numFmtId="0" fontId="6" fillId="2" borderId="16" xfId="0" applyNumberFormat="1" applyFont="1" applyFill="1" applyBorder="1" applyAlignment="1" applyProtection="1">
      <alignment horizontal="center" vertical="center" wrapText="1"/>
    </xf>
  </cellXfs>
  <cellStyles count="3">
    <cellStyle name="Hiperlink" xfId="2" builtinId="8"/>
    <cellStyle name="Normal" xfId="0" builtinId="0"/>
    <cellStyle name="Vírgula" xfId="1" builtinId="3"/>
  </cellStyles>
  <dxfs count="0"/>
  <tableStyles count="0" defaultTableStyle="TableStyleMedium2" defaultPivotStyle="PivotStyleLight16"/>
  <colors>
    <mruColors>
      <color rgb="FFDCE6F1"/>
      <color rgb="FF00FF00"/>
      <color rgb="FFD9D9D9"/>
      <color rgb="FFFFFFCC"/>
      <color rgb="FF4F81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923925</xdr:colOff>
      <xdr:row>19</xdr:row>
      <xdr:rowOff>14287</xdr:rowOff>
    </xdr:from>
    <xdr:ext cx="1609725" cy="1923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/>
            <xdr:cNvSpPr txBox="1"/>
          </xdr:nvSpPr>
          <xdr:spPr>
            <a:xfrm>
              <a:off x="2057400" y="3776662"/>
              <a:ext cx="1609725" cy="192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𝑇𝑉𝑃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𝑅𝑉𝑃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. </m:t>
                    </m:r>
                    <m:sSup>
                      <m:sSup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 10</m:t>
                        </m:r>
                      </m:e>
                      <m:sup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𝐴𝑇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𝐵</m:t>
                        </m:r>
                      </m:sup>
                    </m:sSup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2" name="CaixaDeTexto 1"/>
            <xdr:cNvSpPr txBox="1"/>
          </xdr:nvSpPr>
          <xdr:spPr>
            <a:xfrm>
              <a:off x="2057400" y="3776662"/>
              <a:ext cx="1609725" cy="1923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𝑇𝑉𝑃=𝑅𝑉𝑃 . 〖 10〗^(𝐴𝑇+𝐵)</a:t>
              </a:r>
              <a:endParaRPr lang="pt-BR" sz="1200"/>
            </a:p>
          </xdr:txBody>
        </xdr:sp>
      </mc:Fallback>
    </mc:AlternateContent>
    <xdr:clientData/>
  </xdr:oneCellAnchor>
  <xdr:oneCellAnchor>
    <xdr:from>
      <xdr:col>1</xdr:col>
      <xdr:colOff>47625</xdr:colOff>
      <xdr:row>21</xdr:row>
      <xdr:rowOff>61912</xdr:rowOff>
    </xdr:from>
    <xdr:ext cx="2324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aixaDeTexto 2"/>
            <xdr:cNvSpPr txBox="1"/>
          </xdr:nvSpPr>
          <xdr:spPr>
            <a:xfrm>
              <a:off x="1181100" y="4205287"/>
              <a:ext cx="2324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=0,000007047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𝑅𝑉𝑃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+0,0132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3" name="CaixaDeTexto 2"/>
            <xdr:cNvSpPr txBox="1"/>
          </xdr:nvSpPr>
          <xdr:spPr>
            <a:xfrm>
              <a:off x="1181100" y="4205287"/>
              <a:ext cx="2324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𝐴=0,000007047 . 𝑅𝑉𝑃+0,0132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19050</xdr:colOff>
      <xdr:row>22</xdr:row>
      <xdr:rowOff>104775</xdr:rowOff>
    </xdr:from>
    <xdr:ext cx="190577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aixaDeTexto 3"/>
            <xdr:cNvSpPr txBox="1"/>
          </xdr:nvSpPr>
          <xdr:spPr>
            <a:xfrm>
              <a:off x="1152525" y="4438650"/>
              <a:ext cx="19057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=0,0002311 . 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𝑅𝑉𝑃</m:t>
                    </m:r>
                    <m:r>
                      <a:rPr lang="pt-BR" sz="1100" b="0" i="1">
                        <a:latin typeface="Cambria Math" panose="02040503050406030204" pitchFamily="18" charset="0"/>
                      </a:rPr>
                      <m:t>−0,5236</m:t>
                    </m:r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4" name="CaixaDeTexto 3"/>
            <xdr:cNvSpPr txBox="1"/>
          </xdr:nvSpPr>
          <xdr:spPr>
            <a:xfrm>
              <a:off x="1152525" y="4438650"/>
              <a:ext cx="19057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pt-BR" sz="1100" b="0" i="0">
                  <a:latin typeface="Cambria Math" panose="02040503050406030204" pitchFamily="18" charset="0"/>
                </a:rPr>
                <a:t>𝐵=0,0002311 . 𝑅𝑉𝑃−0,5236</a:t>
              </a:r>
              <a:endParaRPr lang="pt-BR" sz="1100"/>
            </a:p>
          </xdr:txBody>
        </xdr:sp>
      </mc:Fallback>
    </mc:AlternateContent>
    <xdr:clientData/>
  </xdr:oneCellAnchor>
  <xdr:oneCellAnchor>
    <xdr:from>
      <xdr:col>1</xdr:col>
      <xdr:colOff>333375</xdr:colOff>
      <xdr:row>11</xdr:row>
      <xdr:rowOff>14286</xdr:rowOff>
    </xdr:from>
    <xdr:ext cx="2781300" cy="1992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aixaDeTexto 4"/>
            <xdr:cNvSpPr txBox="1"/>
          </xdr:nvSpPr>
          <xdr:spPr>
            <a:xfrm>
              <a:off x="1466850" y="2252661"/>
              <a:ext cx="27813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t-BR" sz="1200" b="0" i="1">
                        <a:latin typeface="Cambria Math" panose="02040503050406030204" pitchFamily="18" charset="0"/>
                      </a:rPr>
                      <m:t>𝑀𝑎𝑠𝑠𝑎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𝐸𝑚𝑖𝑡𝑖𝑑𝑎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𝐸𝐹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 . </m:t>
                    </m:r>
                    <m:sSub>
                      <m:sSubPr>
                        <m:ctrlPr>
                          <a:rPr lang="pt-BR" sz="12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𝑉𝑜𝑙</m:t>
                        </m:r>
                      </m:e>
                      <m:sub>
                        <m:r>
                          <a:rPr lang="pt-BR" sz="1200" b="0" i="1">
                            <a:latin typeface="Cambria Math" panose="02040503050406030204" pitchFamily="18" charset="0"/>
                          </a:rPr>
                          <m:t>𝑑𝑖𝑠𝑝</m:t>
                        </m:r>
                      </m:sub>
                    </m:sSub>
                    <m:r>
                      <a:rPr lang="pt-BR" sz="1200" b="0" i="1">
                        <a:latin typeface="Cambria Math" panose="02040503050406030204" pitchFamily="18" charset="0"/>
                      </a:rPr>
                      <m:t> . </m:t>
                    </m:r>
                    <m:r>
                      <a:rPr lang="pt-BR" sz="1200" b="0" i="1">
                        <a:latin typeface="Cambria Math" panose="02040503050406030204" pitchFamily="18" charset="0"/>
                      </a:rPr>
                      <m:t>𝑇𝑉𝑃</m:t>
                    </m:r>
                  </m:oMath>
                </m:oMathPara>
              </a14:m>
              <a:endParaRPr lang="pt-BR" sz="1200"/>
            </a:p>
          </xdr:txBody>
        </xdr:sp>
      </mc:Choice>
      <mc:Fallback xmlns="">
        <xdr:sp macro="" textlink="">
          <xdr:nvSpPr>
            <xdr:cNvPr id="5" name="CaixaDeTexto 4"/>
            <xdr:cNvSpPr txBox="1"/>
          </xdr:nvSpPr>
          <xdr:spPr>
            <a:xfrm>
              <a:off x="1466850" y="2252661"/>
              <a:ext cx="2781300" cy="1992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pt-BR" sz="1200" b="0" i="0">
                  <a:latin typeface="Cambria Math" panose="02040503050406030204" pitchFamily="18" charset="0"/>
                </a:rPr>
                <a:t>𝑀𝑎𝑠𝑠𝑎 𝐸𝑚𝑖𝑡𝑖𝑑𝑎=𝐸𝐹 . 〖𝑉𝑜𝑙〗_𝑑𝑖𝑠𝑝  . 𝑇𝑉𝑃</a:t>
              </a:r>
              <a:endParaRPr lang="pt-BR" sz="12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workbookViewId="0">
      <selection activeCell="A29" sqref="A29:C30"/>
    </sheetView>
  </sheetViews>
  <sheetFormatPr defaultRowHeight="15" x14ac:dyDescent="0.25"/>
  <cols>
    <col min="1" max="1" width="17" customWidth="1"/>
    <col min="2" max="2" width="27.5703125" bestFit="1" customWidth="1"/>
    <col min="3" max="3" width="26.28515625" bestFit="1" customWidth="1"/>
    <col min="5" max="5" width="11" bestFit="1" customWidth="1"/>
    <col min="6" max="6" width="22.28515625" bestFit="1" customWidth="1"/>
    <col min="7" max="7" width="22.140625" bestFit="1" customWidth="1"/>
    <col min="11" max="11" width="24.28515625" bestFit="1" customWidth="1"/>
  </cols>
  <sheetData>
    <row r="1" spans="1:12" ht="15" customHeight="1" x14ac:dyDescent="0.25">
      <c r="A1" s="1" t="s">
        <v>36</v>
      </c>
    </row>
    <row r="2" spans="1:12" x14ac:dyDescent="0.25">
      <c r="A2" s="74" t="s">
        <v>37</v>
      </c>
      <c r="B2" s="74"/>
      <c r="C2" s="74"/>
      <c r="E2" s="21" t="s">
        <v>6</v>
      </c>
      <c r="F2" s="22" t="s">
        <v>38</v>
      </c>
      <c r="G2" s="22" t="s">
        <v>39</v>
      </c>
      <c r="H2" s="23" t="s">
        <v>40</v>
      </c>
      <c r="I2" s="23" t="s">
        <v>41</v>
      </c>
      <c r="K2" s="23" t="s">
        <v>42</v>
      </c>
      <c r="L2" s="24">
        <v>24.8</v>
      </c>
    </row>
    <row r="3" spans="1:12" x14ac:dyDescent="0.25">
      <c r="A3" s="75" t="s">
        <v>43</v>
      </c>
      <c r="B3" s="75"/>
      <c r="C3" s="22" t="s">
        <v>44</v>
      </c>
      <c r="E3" s="25" t="s">
        <v>33</v>
      </c>
      <c r="F3" s="18">
        <f>AVERAGE(45,62)</f>
        <v>53.5</v>
      </c>
      <c r="G3" s="18">
        <f>F3*10^(H3*L2+I3)</f>
        <v>35.795430641558951</v>
      </c>
      <c r="H3" s="26">
        <f>0.000007047*F3+0.0132</f>
        <v>1.35770145E-2</v>
      </c>
      <c r="I3" s="18">
        <f>0.0002311*F3-0.5236</f>
        <v>-0.51123615</v>
      </c>
    </row>
    <row r="4" spans="1:12" x14ac:dyDescent="0.25">
      <c r="A4" s="76" t="s">
        <v>45</v>
      </c>
      <c r="B4" s="27" t="s">
        <v>46</v>
      </c>
      <c r="C4" s="28">
        <v>24</v>
      </c>
      <c r="E4" s="25" t="s">
        <v>34</v>
      </c>
      <c r="F4" s="29">
        <v>5.8</v>
      </c>
      <c r="G4" s="18">
        <f>F4*10^(H4*L2+I4)</f>
        <v>3.7114363252861873</v>
      </c>
      <c r="H4" s="26">
        <f t="shared" ref="H4:H5" si="0">0.000007047*F4+0.0132</f>
        <v>1.32408726E-2</v>
      </c>
      <c r="I4" s="18">
        <f t="shared" ref="I4:I5" si="1">0.0002311*F4-0.5236</f>
        <v>-0.52225961999999992</v>
      </c>
    </row>
    <row r="5" spans="1:12" ht="15" customHeight="1" x14ac:dyDescent="0.25">
      <c r="A5" s="76"/>
      <c r="B5" s="27" t="s">
        <v>47</v>
      </c>
      <c r="C5" s="28">
        <v>3</v>
      </c>
      <c r="E5" s="25" t="s">
        <v>35</v>
      </c>
      <c r="F5" s="29">
        <v>0.4</v>
      </c>
      <c r="G5" s="18">
        <f>F5*10^(H5*L2+I5)</f>
        <v>0.25467266770080593</v>
      </c>
      <c r="H5" s="26">
        <f t="shared" si="0"/>
        <v>1.32028188E-2</v>
      </c>
      <c r="I5" s="18">
        <f t="shared" si="1"/>
        <v>-0.52350755999999998</v>
      </c>
    </row>
    <row r="6" spans="1:12" x14ac:dyDescent="0.25">
      <c r="A6" s="76" t="s">
        <v>48</v>
      </c>
      <c r="B6" s="27" t="s">
        <v>49</v>
      </c>
      <c r="C6" s="28">
        <v>37</v>
      </c>
    </row>
    <row r="7" spans="1:12" x14ac:dyDescent="0.25">
      <c r="A7" s="76"/>
      <c r="B7" s="27" t="s">
        <v>50</v>
      </c>
      <c r="C7" s="28">
        <v>2</v>
      </c>
    </row>
    <row r="8" spans="1:12" ht="15" customHeight="1" x14ac:dyDescent="0.25">
      <c r="B8" s="30"/>
      <c r="C8" s="31"/>
      <c r="G8" s="32"/>
      <c r="H8" s="32"/>
    </row>
    <row r="9" spans="1:12" ht="15" customHeight="1" x14ac:dyDescent="0.25">
      <c r="B9" s="27"/>
      <c r="C9" s="33"/>
    </row>
    <row r="11" spans="1:12" ht="15" customHeight="1" x14ac:dyDescent="0.25">
      <c r="A11" s="61" t="s">
        <v>51</v>
      </c>
      <c r="B11" s="34"/>
      <c r="C11" s="35"/>
    </row>
    <row r="12" spans="1:12" ht="15" customHeight="1" x14ac:dyDescent="0.25">
      <c r="A12" s="62"/>
      <c r="B12" s="36"/>
      <c r="C12" s="37"/>
    </row>
    <row r="13" spans="1:12" ht="15" customHeight="1" x14ac:dyDescent="0.25">
      <c r="A13" s="62"/>
      <c r="B13" s="36"/>
      <c r="C13" s="37"/>
    </row>
    <row r="14" spans="1:12" ht="15" customHeight="1" x14ac:dyDescent="0.25">
      <c r="A14" s="62"/>
      <c r="B14" s="64" t="s">
        <v>52</v>
      </c>
      <c r="C14" s="65"/>
    </row>
    <row r="15" spans="1:12" ht="15" customHeight="1" x14ac:dyDescent="0.25">
      <c r="A15" s="62"/>
      <c r="B15" s="66"/>
      <c r="C15" s="67"/>
    </row>
    <row r="16" spans="1:12" ht="15" customHeight="1" x14ac:dyDescent="0.25">
      <c r="A16" s="62"/>
      <c r="B16" s="66"/>
      <c r="C16" s="67"/>
    </row>
    <row r="17" spans="1:6" ht="15" customHeight="1" x14ac:dyDescent="0.25">
      <c r="A17" s="62"/>
      <c r="B17" s="66"/>
      <c r="C17" s="67"/>
    </row>
    <row r="18" spans="1:6" ht="15" customHeight="1" x14ac:dyDescent="0.25">
      <c r="A18" s="62"/>
      <c r="B18" s="66"/>
      <c r="C18" s="67"/>
    </row>
    <row r="19" spans="1:6" ht="15" customHeight="1" x14ac:dyDescent="0.25">
      <c r="A19" s="61" t="s">
        <v>51</v>
      </c>
      <c r="B19" s="34"/>
      <c r="C19" s="35"/>
    </row>
    <row r="20" spans="1:6" ht="15" customHeight="1" x14ac:dyDescent="0.25">
      <c r="A20" s="62"/>
      <c r="B20" s="36"/>
      <c r="C20" s="37"/>
      <c r="F20" s="38"/>
    </row>
    <row r="21" spans="1:6" ht="15" customHeight="1" x14ac:dyDescent="0.25">
      <c r="A21" s="62"/>
      <c r="B21" s="36"/>
      <c r="C21" s="37"/>
    </row>
    <row r="22" spans="1:6" ht="15" customHeight="1" x14ac:dyDescent="0.25">
      <c r="A22" s="62"/>
      <c r="B22" s="64" t="s">
        <v>53</v>
      </c>
      <c r="C22" s="65"/>
    </row>
    <row r="23" spans="1:6" ht="15" customHeight="1" x14ac:dyDescent="0.25">
      <c r="A23" s="62"/>
      <c r="B23" s="66"/>
      <c r="C23" s="67"/>
    </row>
    <row r="24" spans="1:6" ht="15" customHeight="1" x14ac:dyDescent="0.25">
      <c r="A24" s="62"/>
      <c r="B24" s="66"/>
      <c r="C24" s="67"/>
    </row>
    <row r="25" spans="1:6" ht="15" customHeight="1" x14ac:dyDescent="0.25">
      <c r="A25" s="62"/>
      <c r="B25" s="66"/>
      <c r="C25" s="67"/>
    </row>
    <row r="26" spans="1:6" ht="15" customHeight="1" x14ac:dyDescent="0.25">
      <c r="A26" s="62"/>
      <c r="B26" s="66"/>
      <c r="C26" s="67"/>
    </row>
    <row r="27" spans="1:6" ht="15" customHeight="1" x14ac:dyDescent="0.25">
      <c r="A27" s="62"/>
      <c r="B27" s="66"/>
      <c r="C27" s="67"/>
    </row>
    <row r="28" spans="1:6" ht="15" customHeight="1" x14ac:dyDescent="0.25">
      <c r="A28" s="63"/>
      <c r="B28" s="68"/>
      <c r="C28" s="69"/>
    </row>
    <row r="29" spans="1:6" ht="15" customHeight="1" x14ac:dyDescent="0.25">
      <c r="A29" s="70" t="s">
        <v>54</v>
      </c>
      <c r="B29" s="70"/>
      <c r="C29" s="71"/>
    </row>
    <row r="30" spans="1:6" ht="15" customHeight="1" x14ac:dyDescent="0.25">
      <c r="A30" s="72"/>
      <c r="B30" s="72"/>
      <c r="C30" s="73"/>
    </row>
    <row r="31" spans="1:6" ht="15" customHeight="1" x14ac:dyDescent="0.25">
      <c r="B31" s="27"/>
      <c r="C31" s="33"/>
    </row>
    <row r="32" spans="1:6" ht="15" customHeight="1" x14ac:dyDescent="0.25">
      <c r="B32" s="27"/>
      <c r="C32" s="33"/>
    </row>
    <row r="33" spans="2:3" ht="15" customHeight="1" x14ac:dyDescent="0.25">
      <c r="B33" s="27"/>
      <c r="C33" s="33"/>
    </row>
    <row r="34" spans="2:3" ht="15" customHeight="1" x14ac:dyDescent="0.25">
      <c r="B34" s="27"/>
      <c r="C34" s="33"/>
    </row>
    <row r="35" spans="2:3" ht="15" customHeight="1" x14ac:dyDescent="0.25">
      <c r="B35" s="27"/>
      <c r="C35" s="33"/>
    </row>
    <row r="36" spans="2:3" ht="15" customHeight="1" x14ac:dyDescent="0.25">
      <c r="B36" s="27"/>
      <c r="C36" s="33"/>
    </row>
    <row r="37" spans="2:3" ht="15" customHeight="1" x14ac:dyDescent="0.25">
      <c r="B37" s="27"/>
      <c r="C37" s="33"/>
    </row>
    <row r="38" spans="2:3" ht="15" customHeight="1" x14ac:dyDescent="0.25">
      <c r="B38" s="27"/>
      <c r="C38" s="33"/>
    </row>
    <row r="39" spans="2:3" ht="15" customHeight="1" x14ac:dyDescent="0.25">
      <c r="B39" s="27"/>
      <c r="C39" s="33"/>
    </row>
  </sheetData>
  <sheetProtection password="B056" sheet="1" objects="1" scenarios="1"/>
  <mergeCells count="9">
    <mergeCell ref="A19:A28"/>
    <mergeCell ref="B22:C28"/>
    <mergeCell ref="A29:C30"/>
    <mergeCell ref="A2:C2"/>
    <mergeCell ref="A3:B3"/>
    <mergeCell ref="A4:A5"/>
    <mergeCell ref="A6:A7"/>
    <mergeCell ref="A11:A18"/>
    <mergeCell ref="B14:C18"/>
  </mergeCells>
  <pageMargins left="0.511811024" right="0.511811024" top="0.78740157499999996" bottom="0.78740157499999996" header="0.31496062000000002" footer="0.3149606200000000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5"/>
  <sheetViews>
    <sheetView workbookViewId="0">
      <selection activeCell="F16" sqref="F16"/>
    </sheetView>
  </sheetViews>
  <sheetFormatPr defaultRowHeight="15" customHeight="1" x14ac:dyDescent="0.25"/>
  <cols>
    <col min="1" max="1" width="31.5703125" style="1" customWidth="1"/>
    <col min="2" max="2" width="19.42578125" style="1" customWidth="1"/>
    <col min="3" max="3" width="10.42578125" style="1" bestFit="1" customWidth="1"/>
    <col min="4" max="4" width="10.85546875" style="1" bestFit="1" customWidth="1"/>
    <col min="5" max="5" width="19.42578125" style="1" customWidth="1"/>
    <col min="6" max="6" width="11.7109375" style="1" customWidth="1"/>
    <col min="7" max="7" width="12.85546875" style="1" bestFit="1" customWidth="1"/>
    <col min="8" max="8" width="9.42578125" style="1" bestFit="1" customWidth="1"/>
    <col min="9" max="9" width="9.28515625" style="1" bestFit="1" customWidth="1"/>
    <col min="10" max="10" width="12.140625" style="1" customWidth="1"/>
    <col min="11" max="11" width="11.7109375" style="1" customWidth="1"/>
    <col min="12" max="12" width="7.5703125" style="1" bestFit="1" customWidth="1"/>
    <col min="13" max="13" width="7.85546875" style="1" bestFit="1" customWidth="1"/>
    <col min="14" max="14" width="9.85546875" style="1" customWidth="1"/>
    <col min="15" max="15" width="9.42578125" style="1" bestFit="1" customWidth="1"/>
    <col min="16" max="16" width="8.42578125" style="1" bestFit="1" customWidth="1"/>
    <col min="17" max="17" width="9" style="1" bestFit="1" customWidth="1"/>
    <col min="18" max="18" width="16" style="1" customWidth="1"/>
    <col min="19" max="19" width="18" style="1" customWidth="1"/>
    <col min="20" max="20" width="11" style="1" customWidth="1"/>
    <col min="21" max="21" width="14.7109375" style="1" customWidth="1"/>
    <col min="22" max="22" width="15.42578125" style="1" customWidth="1"/>
    <col min="23" max="26" width="9.140625" style="1"/>
    <col min="27" max="27" width="7.5703125" style="1" customWidth="1"/>
    <col min="28" max="16384" width="9.140625" style="1"/>
  </cols>
  <sheetData>
    <row r="1" spans="1:22" ht="15" customHeight="1" x14ac:dyDescent="0.25">
      <c r="A1" s="1" t="s">
        <v>58</v>
      </c>
      <c r="B1" s="49">
        <f>(0.82+0.865)/2</f>
        <v>0.84250000000000003</v>
      </c>
    </row>
    <row r="2" spans="1:22" ht="15" customHeight="1" x14ac:dyDescent="0.25">
      <c r="A2" s="9" t="s">
        <v>59</v>
      </c>
      <c r="B2" s="49">
        <f>B1*B3</f>
        <v>7.03100287</v>
      </c>
    </row>
    <row r="3" spans="1:22" ht="15" customHeight="1" x14ac:dyDescent="0.25">
      <c r="A3" s="1" t="s">
        <v>20</v>
      </c>
      <c r="B3" s="50">
        <v>8.3454040000000003</v>
      </c>
    </row>
    <row r="4" spans="1:22" ht="15" customHeight="1" x14ac:dyDescent="0.25">
      <c r="A4" s="1" t="s">
        <v>21</v>
      </c>
      <c r="B4" s="51">
        <v>3.28084</v>
      </c>
    </row>
    <row r="5" spans="1:22" ht="15" customHeight="1" x14ac:dyDescent="0.25">
      <c r="A5" s="1" t="s">
        <v>22</v>
      </c>
      <c r="B5" s="51">
        <v>35.314700000000002</v>
      </c>
    </row>
    <row r="6" spans="1:22" ht="15" customHeight="1" x14ac:dyDescent="0.25">
      <c r="A6" s="1" t="s">
        <v>23</v>
      </c>
      <c r="B6" s="51">
        <v>264.17200000000003</v>
      </c>
    </row>
    <row r="8" spans="1:22" ht="15" customHeight="1" x14ac:dyDescent="0.25">
      <c r="A8" s="1" t="s">
        <v>62</v>
      </c>
    </row>
    <row r="9" spans="1:22" s="43" customFormat="1" ht="33.75" x14ac:dyDescent="0.25">
      <c r="A9" s="40" t="s">
        <v>0</v>
      </c>
      <c r="B9" s="40" t="s">
        <v>6</v>
      </c>
      <c r="C9" s="40" t="s">
        <v>69</v>
      </c>
      <c r="D9" s="40" t="s">
        <v>70</v>
      </c>
      <c r="E9" s="40" t="s">
        <v>13</v>
      </c>
      <c r="F9" s="40" t="s">
        <v>12</v>
      </c>
      <c r="G9" s="40" t="s">
        <v>1</v>
      </c>
      <c r="H9" s="40" t="s">
        <v>3</v>
      </c>
      <c r="I9" s="40" t="s">
        <v>9</v>
      </c>
      <c r="J9" s="40" t="s">
        <v>66</v>
      </c>
      <c r="K9" s="40" t="s">
        <v>25</v>
      </c>
      <c r="L9" s="40" t="s">
        <v>2</v>
      </c>
      <c r="M9" s="40" t="s">
        <v>8</v>
      </c>
      <c r="N9" s="40" t="s">
        <v>4</v>
      </c>
      <c r="O9" s="40" t="s">
        <v>14</v>
      </c>
      <c r="P9" s="40" t="s">
        <v>5</v>
      </c>
      <c r="Q9" s="40" t="s">
        <v>10</v>
      </c>
      <c r="R9" s="40" t="s">
        <v>7</v>
      </c>
      <c r="S9" s="40" t="s">
        <v>15</v>
      </c>
      <c r="T9" s="40" t="s">
        <v>11</v>
      </c>
      <c r="U9" s="40" t="s">
        <v>67</v>
      </c>
      <c r="V9" s="40" t="s">
        <v>68</v>
      </c>
    </row>
    <row r="10" spans="1:22" s="7" customFormat="1" ht="15" customHeight="1" x14ac:dyDescent="0.25">
      <c r="A10" s="4" t="s">
        <v>24</v>
      </c>
      <c r="B10" s="8" t="s">
        <v>18</v>
      </c>
      <c r="C10" s="39">
        <v>-20.187982000000002</v>
      </c>
      <c r="D10" s="39">
        <v>-40.269027999999999</v>
      </c>
      <c r="E10" s="52" t="s">
        <v>16</v>
      </c>
      <c r="F10" s="4" t="s">
        <v>19</v>
      </c>
      <c r="G10" s="4" t="s">
        <v>17</v>
      </c>
      <c r="H10" s="5">
        <v>1.9</v>
      </c>
      <c r="I10" s="4">
        <f>H10*$B$4</f>
        <v>6.2335959999999995</v>
      </c>
      <c r="J10" s="53">
        <f>N10/(3.14*((H10/2)^2))</f>
        <v>3.5287682834306686</v>
      </c>
      <c r="K10" s="53">
        <f>J10*B4</f>
        <v>11.577324135010675</v>
      </c>
      <c r="L10" s="4">
        <v>1.9</v>
      </c>
      <c r="M10" s="4">
        <f>L10*$B$4</f>
        <v>6.2335959999999995</v>
      </c>
      <c r="N10" s="54">
        <v>10</v>
      </c>
      <c r="O10" s="54">
        <f>N10*$B$5</f>
        <v>353.14700000000005</v>
      </c>
      <c r="P10" s="6">
        <v>7</v>
      </c>
      <c r="Q10" s="55">
        <f>P10*$B$6</f>
        <v>1849.2040000000002</v>
      </c>
      <c r="R10" s="10">
        <v>426.5</v>
      </c>
      <c r="S10" s="56">
        <f>R10*8.45</f>
        <v>3603.9249999999997</v>
      </c>
      <c r="T10" s="57">
        <f>(5.614*S10)/O10</f>
        <v>57.291821677658298</v>
      </c>
      <c r="U10" s="14">
        <v>3.09</v>
      </c>
      <c r="V10" s="58">
        <f>(U10*0.453592)/8760</f>
        <v>1.5999991780821915E-4</v>
      </c>
    </row>
    <row r="11" spans="1:22" ht="15" customHeight="1" x14ac:dyDescent="0.25">
      <c r="P11" s="3"/>
    </row>
    <row r="12" spans="1:22" ht="15" customHeight="1" x14ac:dyDescent="0.25">
      <c r="P12" s="3"/>
    </row>
    <row r="13" spans="1:22" ht="15" customHeight="1" x14ac:dyDescent="0.25">
      <c r="P13" s="3"/>
    </row>
    <row r="14" spans="1:22" ht="15" customHeight="1" x14ac:dyDescent="0.25">
      <c r="P14" s="3"/>
    </row>
    <row r="15" spans="1:22" ht="15" customHeight="1" x14ac:dyDescent="0.25">
      <c r="P15" s="3"/>
    </row>
    <row r="21" spans="4:17" ht="15" customHeight="1" x14ac:dyDescent="0.2">
      <c r="D21" s="11"/>
      <c r="L21" s="11"/>
    </row>
    <row r="22" spans="4:17" ht="15" customHeight="1" x14ac:dyDescent="0.25">
      <c r="J22" s="12"/>
      <c r="K22" s="12"/>
    </row>
    <row r="23" spans="4:17" ht="15" customHeight="1" x14ac:dyDescent="0.25">
      <c r="O23" s="19"/>
    </row>
    <row r="24" spans="4:17" ht="15" customHeight="1" x14ac:dyDescent="0.25">
      <c r="Q24" s="19"/>
    </row>
    <row r="25" spans="4:17" ht="15" customHeight="1" x14ac:dyDescent="0.25">
      <c r="P25" s="44"/>
      <c r="Q25" s="19"/>
    </row>
  </sheetData>
  <sheetProtection password="B056" sheet="1" objects="1" scenarios="1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workbookViewId="0">
      <selection activeCell="F25" sqref="F25"/>
    </sheetView>
  </sheetViews>
  <sheetFormatPr defaultRowHeight="15" customHeight="1" x14ac:dyDescent="0.2"/>
  <cols>
    <col min="1" max="1" width="18.85546875" style="13" bestFit="1" customWidth="1"/>
    <col min="2" max="3" width="18.85546875" style="13" customWidth="1"/>
    <col min="4" max="4" width="12.85546875" style="13" customWidth="1"/>
    <col min="5" max="5" width="12.28515625" style="13" customWidth="1"/>
    <col min="6" max="6" width="20.5703125" style="13" customWidth="1"/>
    <col min="7" max="7" width="28.7109375" style="13" bestFit="1" customWidth="1"/>
    <col min="8" max="8" width="23.5703125" style="13" bestFit="1" customWidth="1"/>
    <col min="9" max="9" width="23.7109375" style="13" bestFit="1" customWidth="1"/>
    <col min="10" max="10" width="10.7109375" style="13" customWidth="1"/>
    <col min="11" max="11" width="9.140625" style="13"/>
    <col min="12" max="12" width="19.5703125" style="13" bestFit="1" customWidth="1"/>
    <col min="13" max="13" width="19.5703125" style="13" customWidth="1"/>
    <col min="14" max="14" width="19.5703125" style="13" bestFit="1" customWidth="1"/>
    <col min="15" max="15" width="28.5703125" style="13" bestFit="1" customWidth="1"/>
    <col min="16" max="16" width="22.7109375" style="13" bestFit="1" customWidth="1"/>
    <col min="17" max="17" width="23.140625" style="13" bestFit="1" customWidth="1"/>
    <col min="18" max="16384" width="9.140625" style="13"/>
  </cols>
  <sheetData>
    <row r="1" spans="1:18" ht="15" customHeight="1" x14ac:dyDescent="0.2">
      <c r="A1" s="1" t="s">
        <v>62</v>
      </c>
    </row>
    <row r="3" spans="1:18" ht="15" customHeight="1" x14ac:dyDescent="0.2">
      <c r="A3" s="78" t="s">
        <v>26</v>
      </c>
      <c r="B3" s="83" t="s">
        <v>69</v>
      </c>
      <c r="C3" s="83" t="s">
        <v>70</v>
      </c>
      <c r="D3" s="80" t="s">
        <v>27</v>
      </c>
      <c r="E3" s="80" t="s">
        <v>56</v>
      </c>
      <c r="F3" s="82" t="s">
        <v>68</v>
      </c>
      <c r="G3" s="82"/>
      <c r="H3" s="82"/>
      <c r="I3" s="82"/>
      <c r="J3" s="82"/>
    </row>
    <row r="4" spans="1:18" ht="15" customHeight="1" x14ac:dyDescent="0.2">
      <c r="A4" s="79"/>
      <c r="B4" s="83"/>
      <c r="C4" s="83"/>
      <c r="D4" s="81"/>
      <c r="E4" s="81"/>
      <c r="F4" s="48" t="s">
        <v>28</v>
      </c>
      <c r="G4" s="48" t="s">
        <v>29</v>
      </c>
      <c r="H4" s="48" t="s">
        <v>30</v>
      </c>
      <c r="I4" s="48" t="s">
        <v>31</v>
      </c>
      <c r="J4" s="47" t="s">
        <v>32</v>
      </c>
      <c r="N4" s="14"/>
      <c r="O4" s="14"/>
      <c r="P4" s="14"/>
      <c r="Q4" s="14"/>
      <c r="R4" s="14"/>
    </row>
    <row r="5" spans="1:18" ht="15" customHeight="1" x14ac:dyDescent="0.2">
      <c r="A5" s="2" t="s">
        <v>55</v>
      </c>
      <c r="B5" s="14">
        <v>-20.18798</v>
      </c>
      <c r="C5" s="41">
        <v>-40.269195000000003</v>
      </c>
      <c r="D5" s="14" t="s">
        <v>57</v>
      </c>
      <c r="E5" s="20">
        <f>(('Emissão Tanques'!R10*1000)/'Emissão Tanques'!B1)/1000</f>
        <v>506.23145400593472</v>
      </c>
      <c r="F5" s="15">
        <f>('FE-Service Stations'!$C$4/1000)*'FE-Service Stations'!$G$5*(E5/8760)</f>
        <v>3.532145612760253E-4</v>
      </c>
      <c r="G5" s="15">
        <f>('FE-Service Stations'!$C$5/1000)*'FE-Service Stations'!$G$5*(E5/8760)</f>
        <v>4.4151820159503163E-5</v>
      </c>
      <c r="H5" s="15">
        <f>('FE-Service Stations'!$C$6/1000)*'FE-Service Stations'!$G$5*(E5/8760)</f>
        <v>5.4453911530053889E-4</v>
      </c>
      <c r="I5" s="15">
        <f>('FE-Service Stations'!$C$7/1000)*'FE-Service Stations'!$G$5*(E5/8760)</f>
        <v>2.9434546773002108E-5</v>
      </c>
      <c r="J5" s="15">
        <f>SUM(F5:I5)</f>
        <v>9.7134004350906951E-4</v>
      </c>
    </row>
    <row r="6" spans="1:18" s="42" customFormat="1" ht="15" customHeight="1" x14ac:dyDescent="0.2">
      <c r="A6" s="77" t="s">
        <v>63</v>
      </c>
      <c r="B6" s="77"/>
      <c r="C6" s="77"/>
      <c r="D6" s="77"/>
      <c r="E6" s="77"/>
      <c r="F6" s="59">
        <f>SUM(F5:F5)</f>
        <v>3.532145612760253E-4</v>
      </c>
      <c r="G6" s="59">
        <f>SUM(G5:G5)</f>
        <v>4.4151820159503163E-5</v>
      </c>
      <c r="H6" s="59">
        <f>SUM(H5:H5)</f>
        <v>5.4453911530053889E-4</v>
      </c>
      <c r="I6" s="59">
        <f>SUM(I5:I5)</f>
        <v>2.9434546773002108E-5</v>
      </c>
      <c r="J6" s="59">
        <f>SUM(J5:J5)</f>
        <v>9.7134004350906951E-4</v>
      </c>
    </row>
    <row r="10" spans="1:18" ht="15" customHeight="1" x14ac:dyDescent="0.2">
      <c r="J10" s="16"/>
    </row>
    <row r="11" spans="1:18" ht="15" customHeight="1" x14ac:dyDescent="0.2">
      <c r="J11" s="16"/>
    </row>
    <row r="12" spans="1:18" ht="15" customHeight="1" x14ac:dyDescent="0.2">
      <c r="J12" s="16"/>
    </row>
    <row r="13" spans="1:18" ht="15" customHeight="1" x14ac:dyDescent="0.2">
      <c r="J13" s="16"/>
    </row>
    <row r="14" spans="1:18" ht="15" customHeight="1" x14ac:dyDescent="0.2">
      <c r="J14" s="16"/>
    </row>
    <row r="15" spans="1:18" ht="15" customHeight="1" x14ac:dyDescent="0.2">
      <c r="J15" s="16"/>
    </row>
    <row r="16" spans="1:18" ht="15" customHeight="1" x14ac:dyDescent="0.2">
      <c r="J16" s="16"/>
    </row>
    <row r="17" spans="10:10" ht="15" customHeight="1" x14ac:dyDescent="0.2">
      <c r="J17" s="16"/>
    </row>
    <row r="18" spans="10:10" ht="15" customHeight="1" x14ac:dyDescent="0.2">
      <c r="J18" s="16"/>
    </row>
    <row r="19" spans="10:10" ht="15" customHeight="1" x14ac:dyDescent="0.2">
      <c r="J19" s="16"/>
    </row>
    <row r="20" spans="10:10" ht="15" customHeight="1" x14ac:dyDescent="0.2">
      <c r="J20" s="16"/>
    </row>
    <row r="21" spans="10:10" ht="15" customHeight="1" x14ac:dyDescent="0.2">
      <c r="J21" s="16"/>
    </row>
    <row r="22" spans="10:10" ht="15" customHeight="1" x14ac:dyDescent="0.2">
      <c r="J22" s="16"/>
    </row>
    <row r="23" spans="10:10" ht="15" customHeight="1" x14ac:dyDescent="0.2">
      <c r="J23" s="17"/>
    </row>
  </sheetData>
  <sheetProtection password="B056" sheet="1" objects="1" scenarios="1"/>
  <mergeCells count="7">
    <mergeCell ref="A6:E6"/>
    <mergeCell ref="A3:A4"/>
    <mergeCell ref="D3:D4"/>
    <mergeCell ref="E3:E4"/>
    <mergeCell ref="F3:J3"/>
    <mergeCell ref="B3:B4"/>
    <mergeCell ref="C3:C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A4" sqref="A4"/>
    </sheetView>
  </sheetViews>
  <sheetFormatPr defaultRowHeight="15" customHeight="1" x14ac:dyDescent="0.25"/>
  <cols>
    <col min="1" max="1" width="18.7109375" style="1" customWidth="1"/>
    <col min="2" max="2" width="21.5703125" style="1" customWidth="1"/>
    <col min="3" max="16384" width="9.140625" style="1"/>
  </cols>
  <sheetData>
    <row r="1" spans="1:6" ht="15" customHeight="1" x14ac:dyDescent="0.25">
      <c r="A1" s="84" t="s">
        <v>26</v>
      </c>
      <c r="B1" s="48" t="s">
        <v>64</v>
      </c>
    </row>
    <row r="2" spans="1:6" ht="15" customHeight="1" x14ac:dyDescent="0.25">
      <c r="A2" s="85"/>
      <c r="B2" s="48" t="s">
        <v>65</v>
      </c>
    </row>
    <row r="3" spans="1:6" ht="15" customHeight="1" x14ac:dyDescent="0.25">
      <c r="A3" s="45" t="s">
        <v>61</v>
      </c>
      <c r="B3" s="15">
        <f>'Emissão Tanques'!V10</f>
        <v>1.5999991780821915E-4</v>
      </c>
    </row>
    <row r="4" spans="1:6" ht="15" customHeight="1" x14ac:dyDescent="0.25">
      <c r="A4" s="46" t="s">
        <v>55</v>
      </c>
      <c r="B4" s="15">
        <f>'Bomba de Abastecimento'!J6</f>
        <v>9.7134004350906951E-4</v>
      </c>
    </row>
    <row r="5" spans="1:6" ht="15" customHeight="1" x14ac:dyDescent="0.25">
      <c r="A5" s="60" t="s">
        <v>63</v>
      </c>
      <c r="B5" s="59">
        <f>SUM(B3:B4)</f>
        <v>1.1313399613172887E-3</v>
      </c>
    </row>
    <row r="12" spans="1:6" ht="15" customHeight="1" x14ac:dyDescent="0.25">
      <c r="F12" s="1" t="s">
        <v>60</v>
      </c>
    </row>
  </sheetData>
  <sheetProtection password="B056" sheet="1" objects="1" scenarios="1"/>
  <mergeCells count="1">
    <mergeCell ref="A1:A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FE-Service Stations</vt:lpstr>
      <vt:lpstr>Emissão Tanques</vt:lpstr>
      <vt:lpstr>Bomba de Abastecimento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Alinie Rossi dos Santos</dc:creator>
  <cp:lastModifiedBy>Vanessa Brusco Filete</cp:lastModifiedBy>
  <dcterms:created xsi:type="dcterms:W3CDTF">2015-12-29T17:17:04Z</dcterms:created>
  <dcterms:modified xsi:type="dcterms:W3CDTF">2019-06-06T20:55:37Z</dcterms:modified>
</cp:coreProperties>
</file>