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ltilift Cariacica\"/>
    </mc:Choice>
  </mc:AlternateContent>
  <bookViews>
    <workbookView xWindow="0" yWindow="0" windowWidth="24000" windowHeight="9135" activeTab="3"/>
  </bookViews>
  <sheets>
    <sheet name="FE-Maq e Equip" sheetId="2" r:id="rId1"/>
    <sheet name="Dados" sheetId="1" r:id="rId2"/>
    <sheet name="Emissão Maq e Equip" sheetId="3" r:id="rId3"/>
    <sheet name="Emissão Veículos Pesados" sheetId="6" r:id="rId4"/>
  </sheets>
  <definedNames>
    <definedName name="Fator_Emissao">'FE-Maq e Equip'!$B$3:$G$26</definedName>
    <definedName name="Pot_Equip">'FE-Maq e Equip'!$B$3:$B$26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J9" i="3" l="1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J20" i="3"/>
  <c r="Q20" i="3" s="1"/>
  <c r="J8" i="3"/>
  <c r="Q8" i="3" s="1"/>
  <c r="I9" i="3"/>
  <c r="P9" i="3" s="1"/>
  <c r="I10" i="3"/>
  <c r="P10" i="3" s="1"/>
  <c r="I11" i="3"/>
  <c r="P11" i="3" s="1"/>
  <c r="I12" i="3"/>
  <c r="P12" i="3" s="1"/>
  <c r="I13" i="3"/>
  <c r="P13" i="3" s="1"/>
  <c r="I14" i="3"/>
  <c r="P14" i="3" s="1"/>
  <c r="I15" i="3"/>
  <c r="P15" i="3" s="1"/>
  <c r="I16" i="3"/>
  <c r="P16" i="3" s="1"/>
  <c r="I17" i="3"/>
  <c r="P17" i="3" s="1"/>
  <c r="I18" i="3"/>
  <c r="P18" i="3" s="1"/>
  <c r="I19" i="3"/>
  <c r="P19" i="3" s="1"/>
  <c r="I20" i="3"/>
  <c r="P20" i="3" s="1"/>
  <c r="I8" i="3"/>
  <c r="P8" i="3" s="1"/>
  <c r="H9" i="3"/>
  <c r="O9" i="3" s="1"/>
  <c r="H10" i="3"/>
  <c r="O10" i="3" s="1"/>
  <c r="H11" i="3"/>
  <c r="O11" i="3" s="1"/>
  <c r="H12" i="3"/>
  <c r="O12" i="3" s="1"/>
  <c r="H13" i="3"/>
  <c r="O13" i="3" s="1"/>
  <c r="H14" i="3"/>
  <c r="O14" i="3" s="1"/>
  <c r="H15" i="3"/>
  <c r="O15" i="3" s="1"/>
  <c r="H16" i="3"/>
  <c r="O16" i="3" s="1"/>
  <c r="H17" i="3"/>
  <c r="O17" i="3" s="1"/>
  <c r="H18" i="3"/>
  <c r="O18" i="3" s="1"/>
  <c r="H19" i="3"/>
  <c r="O19" i="3" s="1"/>
  <c r="H20" i="3"/>
  <c r="O20" i="3" s="1"/>
  <c r="H8" i="3"/>
  <c r="O8" i="3" s="1"/>
  <c r="G9" i="3"/>
  <c r="N9" i="3" s="1"/>
  <c r="G10" i="3"/>
  <c r="N10" i="3" s="1"/>
  <c r="G11" i="3"/>
  <c r="N11" i="3" s="1"/>
  <c r="G12" i="3"/>
  <c r="N12" i="3" s="1"/>
  <c r="G13" i="3"/>
  <c r="N13" i="3" s="1"/>
  <c r="G14" i="3"/>
  <c r="N14" i="3" s="1"/>
  <c r="G15" i="3"/>
  <c r="N15" i="3" s="1"/>
  <c r="G16" i="3"/>
  <c r="N16" i="3" s="1"/>
  <c r="G17" i="3"/>
  <c r="N17" i="3" s="1"/>
  <c r="G18" i="3"/>
  <c r="N18" i="3" s="1"/>
  <c r="G19" i="3"/>
  <c r="N19" i="3" s="1"/>
  <c r="G20" i="3"/>
  <c r="N20" i="3" s="1"/>
  <c r="G8" i="3"/>
  <c r="N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8" i="3"/>
  <c r="K8" i="3" s="1"/>
  <c r="E9" i="3" l="1"/>
  <c r="E10" i="3"/>
  <c r="E11" i="3"/>
  <c r="E12" i="3"/>
  <c r="E13" i="3"/>
  <c r="E14" i="3"/>
  <c r="E15" i="3"/>
  <c r="E16" i="3"/>
  <c r="E17" i="3"/>
  <c r="E18" i="3"/>
  <c r="E19" i="3"/>
  <c r="E20" i="3"/>
  <c r="E8" i="3"/>
  <c r="G3" i="1"/>
  <c r="G4" i="1"/>
  <c r="D9" i="3" l="1"/>
  <c r="D10" i="3"/>
  <c r="D11" i="3"/>
  <c r="D12" i="3"/>
  <c r="D13" i="3"/>
  <c r="D14" i="3"/>
  <c r="D15" i="3"/>
  <c r="D16" i="3"/>
  <c r="D17" i="3"/>
  <c r="D18" i="3"/>
  <c r="D19" i="3"/>
  <c r="D20" i="3"/>
  <c r="D8" i="3"/>
  <c r="B9" i="3" l="1"/>
  <c r="B10" i="3"/>
  <c r="B11" i="3"/>
  <c r="B12" i="3"/>
  <c r="B13" i="3"/>
  <c r="B14" i="3"/>
  <c r="B15" i="3"/>
  <c r="B16" i="3"/>
  <c r="B17" i="3"/>
  <c r="B18" i="3"/>
  <c r="B19" i="3"/>
  <c r="B20" i="3"/>
  <c r="B8" i="3"/>
  <c r="A9" i="3"/>
  <c r="A10" i="3"/>
  <c r="A11" i="3"/>
  <c r="A12" i="3"/>
  <c r="A13" i="3"/>
  <c r="A14" i="3"/>
  <c r="A15" i="3"/>
  <c r="A16" i="3"/>
  <c r="A17" i="3"/>
  <c r="A18" i="3"/>
  <c r="A19" i="3"/>
  <c r="A20" i="3"/>
  <c r="A8" i="3"/>
  <c r="L20" i="3" l="1"/>
  <c r="M20" i="3"/>
  <c r="M10" i="3"/>
  <c r="L10" i="3"/>
  <c r="L11" i="3"/>
  <c r="M11" i="3"/>
  <c r="L9" i="3"/>
  <c r="M9" i="3"/>
  <c r="L13" i="3"/>
  <c r="M13" i="3"/>
  <c r="M15" i="3"/>
  <c r="L15" i="3"/>
  <c r="L12" i="3"/>
  <c r="M12" i="3"/>
  <c r="K21" i="3"/>
  <c r="L17" i="3"/>
  <c r="M17" i="3"/>
  <c r="M14" i="3"/>
  <c r="L14" i="3"/>
  <c r="M18" i="3"/>
  <c r="L18" i="3"/>
  <c r="L19" i="3"/>
  <c r="M19" i="3"/>
  <c r="L16" i="3"/>
  <c r="M16" i="3"/>
  <c r="M8" i="3"/>
  <c r="L8" i="3"/>
  <c r="E4" i="1"/>
  <c r="E5" i="1"/>
  <c r="E6" i="1"/>
  <c r="E7" i="1"/>
  <c r="E8" i="1"/>
  <c r="E9" i="1"/>
  <c r="E10" i="1"/>
  <c r="E11" i="1"/>
  <c r="E12" i="1"/>
  <c r="E13" i="1"/>
  <c r="E14" i="1"/>
  <c r="E15" i="1"/>
  <c r="E3" i="1"/>
  <c r="O21" i="3" l="1"/>
  <c r="Q21" i="3"/>
  <c r="P21" i="3"/>
  <c r="N21" i="3"/>
  <c r="M21" i="3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Total de 10 horas (2 horas de intervalo para almoço)</t>
        </r>
      </text>
    </comment>
    <comment ref="H7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J7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L7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M7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O7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Q7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Não havia fator para o equipamento inventariado, portanto foi considerado um com características semelhantes.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Não havia fator para o equipamento inventariado, portanto foi considerado um com características semelhantes.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Não havia fator para o equipamento inventariado, portanto foi considerado um com características semelhantes.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Adotado tudo como varredeira</t>
        </r>
      </text>
    </comment>
  </commentList>
</comments>
</file>

<file path=xl/sharedStrings.xml><?xml version="1.0" encoding="utf-8"?>
<sst xmlns="http://schemas.openxmlformats.org/spreadsheetml/2006/main" count="153" uniqueCount="110">
  <si>
    <t>Equipamento</t>
  </si>
  <si>
    <t>Modelo</t>
  </si>
  <si>
    <t>Quantidade</t>
  </si>
  <si>
    <t>Potência [Kw]</t>
  </si>
  <si>
    <t>Horas Trabalhadas</t>
  </si>
  <si>
    <t>Consumo Combustível</t>
  </si>
  <si>
    <t>Denominação Interna</t>
  </si>
  <si>
    <t>Empilhadeira</t>
  </si>
  <si>
    <t>Clark C70D</t>
  </si>
  <si>
    <t>176 h / mensal *</t>
  </si>
  <si>
    <t>5.8 l/h ***</t>
  </si>
  <si>
    <t>P228/P229/P249/P250</t>
  </si>
  <si>
    <t>Daewoo D70A2</t>
  </si>
  <si>
    <t>5.6 l/h ***</t>
  </si>
  <si>
    <t>P183/P184</t>
  </si>
  <si>
    <t>Millan MC300G</t>
  </si>
  <si>
    <t>72 h / mensal **</t>
  </si>
  <si>
    <t>13.0 l/h ***</t>
  </si>
  <si>
    <t>P198 / P199</t>
  </si>
  <si>
    <t xml:space="preserve">Empilhadeira </t>
  </si>
  <si>
    <t>Still CD40</t>
  </si>
  <si>
    <t>6.4 l/h ***</t>
  </si>
  <si>
    <t>Hyster H55FT</t>
  </si>
  <si>
    <t>6.0 l/h ***</t>
  </si>
  <si>
    <t>P231</t>
  </si>
  <si>
    <t>Pá Carregadeira</t>
  </si>
  <si>
    <t>Volvo L 70</t>
  </si>
  <si>
    <t>7.5 l/h ***</t>
  </si>
  <si>
    <t>P219</t>
  </si>
  <si>
    <t>Volvo L 90</t>
  </si>
  <si>
    <t>Case W36</t>
  </si>
  <si>
    <t>P020</t>
  </si>
  <si>
    <t>Reach Staker</t>
  </si>
  <si>
    <t>Kalmar DRF 450</t>
  </si>
  <si>
    <t>18.0 l/h ***</t>
  </si>
  <si>
    <t>Milan</t>
  </si>
  <si>
    <t>13.0 l /h ***</t>
  </si>
  <si>
    <t xml:space="preserve">P053 </t>
  </si>
  <si>
    <t>Spreader Automático</t>
  </si>
  <si>
    <t>Mlift</t>
  </si>
  <si>
    <t>5.0 l/h ***</t>
  </si>
  <si>
    <t>SHCA 001/SHCA 002/SHCA 003/SHCA 010</t>
  </si>
  <si>
    <t>Trator + Varredora Coletora</t>
  </si>
  <si>
    <t>Massey Ferguson MF275-4</t>
  </si>
  <si>
    <t>P243</t>
  </si>
  <si>
    <t>Hyster H155x L2</t>
  </si>
  <si>
    <t>72 h / mensal *</t>
  </si>
  <si>
    <t>N/A</t>
  </si>
  <si>
    <t>Equipment</t>
  </si>
  <si>
    <t>MaxHP</t>
  </si>
  <si>
    <t>CO</t>
  </si>
  <si>
    <t>PM</t>
  </si>
  <si>
    <t>Potência [hp]</t>
  </si>
  <si>
    <t>Forklifts - 50</t>
  </si>
  <si>
    <t>Forklifts - 120</t>
  </si>
  <si>
    <t>Forklifts - 175</t>
  </si>
  <si>
    <t>Forklifts - 250</t>
  </si>
  <si>
    <t>Forklifts - 500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</si>
  <si>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</si>
  <si>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</si>
  <si>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</si>
  <si>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</si>
  <si>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</si>
  <si>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</si>
  <si>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</si>
  <si>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</si>
  <si>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Rough Terrain Forklifts - 50</t>
  </si>
  <si>
    <t>Rough Terrain Forklifts - 120</t>
  </si>
  <si>
    <t>Rough Terrain Forklifts - 175</t>
  </si>
  <si>
    <t>Rough Terrain Forklifts - 250</t>
  </si>
  <si>
    <t>Rough Terrain Forklifts - 500</t>
  </si>
  <si>
    <t>Forklifts
(Empilhadeira)</t>
  </si>
  <si>
    <t>Rubber Tired Loaders
(Pá Carregadeira)</t>
  </si>
  <si>
    <t>Rough Terrain Forklifts
(Manipulador Telescópico)</t>
  </si>
  <si>
    <t>Fonte Emissora</t>
  </si>
  <si>
    <t>Horas/dia</t>
  </si>
  <si>
    <t>Taxa de Emissão [kg/h]</t>
  </si>
  <si>
    <t>Equipamento [hp]</t>
  </si>
  <si>
    <t>P207/P208/P209/P210/P232/P233</t>
  </si>
  <si>
    <t>P234/P235/P236/P246</t>
  </si>
  <si>
    <t>P239/P247/P248</t>
  </si>
  <si>
    <t>PM [kg/h]</t>
  </si>
  <si>
    <t>CO [kg/h]</t>
  </si>
  <si>
    <t>ROG [kg/h]</t>
  </si>
  <si>
    <t xml:space="preserve">Funcionamento: </t>
  </si>
  <si>
    <t>As emissões atmosféricas dos veículos pesados não serão contabilizadas, pois:
- Os mesmos já serão considerados no inventário de emissões veiculares;
- A área de abrangência interna no empreendimento é muito pequena.</t>
  </si>
  <si>
    <t xml:space="preserve">Fonte: Informações enviadas pelo empreendimento através do Ofício IEMA N° 478/2016 </t>
  </si>
  <si>
    <t>Sweepers/Scrubbers
(Varredeira/Lavadora)</t>
  </si>
  <si>
    <t>Sweepers/Scrubbers - 15</t>
  </si>
  <si>
    <t>Sweepers/Scrubbers - 25</t>
  </si>
  <si>
    <t>Sweepers/Scrubbers - 50</t>
  </si>
  <si>
    <t>Sweepers/Scrubbers - 120</t>
  </si>
  <si>
    <t>Sweepers/Scrubbers - 175</t>
  </si>
  <si>
    <t>Sweepers/Scrubbers - 250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</si>
  <si>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</si>
  <si>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</si>
  <si>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</si>
  <si>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</si>
  <si>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</si>
  <si>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</si>
  <si>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</si>
  <si>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</si>
  <si>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</si>
  <si>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Fator de Emissão [kg/h]</t>
  </si>
  <si>
    <t>TOTAL</t>
  </si>
  <si>
    <t>VOC</t>
  </si>
  <si>
    <t>07:00-11:00h (Sábados):</t>
  </si>
  <si>
    <t>07:00-17:00h (Segunda a Sexta):</t>
  </si>
  <si>
    <t>Consideração:</t>
  </si>
  <si>
    <t>Como não foi informado o ano de fabricação dos equipamentos, foi considerado, de forma conservadora, os fatores de emissão referentes ao ano de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</si>
</sst>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[&gt;=0.005]\ #,##0.00;[&lt;0.005]&quot;&lt;0,01&quot;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Segoe UI"/>
      <family val="2"/>
    </font>
    <font>
      <vertAlign val="subscript"/>
      <sz val="8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3" fillId="0" borderId="13" xfId="0" applyNumberFormat="1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0" xfId="0" applyFont="1"/>
    <xf numFmtId="0" fontId="3" fillId="0" borderId="13" xfId="0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/>
    <xf numFmtId="166" fontId="3" fillId="2" borderId="0" xfId="0" applyNumberFormat="1" applyFont="1" applyFill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971675" y="191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1919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K9" sqref="K9"/>
    </sheetView>
  </sheetViews>
  <sheetFormatPr defaultRowHeight="15" x14ac:dyDescent="0.25"/>
  <cols>
    <col min="1" max="1" width="19.42578125" bestFit="1" customWidth="1"/>
    <col min="2" max="2" width="26.140625" customWidth="1"/>
  </cols>
  <sheetData>
    <row r="1" spans="1:9" x14ac:dyDescent="0.25">
      <c r="A1" s="1" t="s">
        <v>102</v>
      </c>
    </row>
    <row r="2" spans="1:9" x14ac:dyDescent="0.25">
      <c r="A2" s="11" t="s">
        <v>48</v>
      </c>
      <c r="B2" s="11" t="s">
        <v>49</v>
      </c>
      <c r="C2" s="11" t="s">
        <v>81</v>
      </c>
      <c r="D2" s="11" t="s">
        <v>94</v>
      </c>
      <c r="E2" s="11" t="s">
        <v>95</v>
      </c>
      <c r="F2" s="11" t="s">
        <v>82</v>
      </c>
      <c r="G2" s="11" t="s">
        <v>83</v>
      </c>
    </row>
    <row r="3" spans="1:9" ht="15.75" customHeight="1" x14ac:dyDescent="0.25">
      <c r="A3" s="49" t="s">
        <v>71</v>
      </c>
      <c r="B3" s="9" t="s">
        <v>53</v>
      </c>
      <c r="C3" s="10">
        <v>9.3630013476799761E-3</v>
      </c>
      <c r="D3" s="10">
        <v>7.4519991808693467E-2</v>
      </c>
      <c r="E3" s="10">
        <v>8.6033551570891521E-5</v>
      </c>
      <c r="F3" s="10">
        <v>9.6138212535283471E-2</v>
      </c>
      <c r="G3" s="10">
        <v>4.226926262316423E-2</v>
      </c>
    </row>
    <row r="4" spans="1:9" x14ac:dyDescent="0.25">
      <c r="A4" s="49"/>
      <c r="B4" s="9" t="s">
        <v>54</v>
      </c>
      <c r="C4" s="10">
        <v>1.9432717920016346E-2</v>
      </c>
      <c r="D4" s="10">
        <v>0.19770476916405869</v>
      </c>
      <c r="E4" s="10">
        <v>1.6614354833010314E-4</v>
      </c>
      <c r="F4" s="10">
        <v>0.10602299202233414</v>
      </c>
      <c r="G4" s="10">
        <v>3.5663485612068627E-2</v>
      </c>
    </row>
    <row r="5" spans="1:9" x14ac:dyDescent="0.25">
      <c r="A5" s="49"/>
      <c r="B5" s="9" t="s">
        <v>55</v>
      </c>
      <c r="C5" s="10">
        <v>1.8879850739384012E-2</v>
      </c>
      <c r="D5" s="10">
        <v>0.31861247152656436</v>
      </c>
      <c r="E5" s="10">
        <v>2.8608393717488665E-4</v>
      </c>
      <c r="F5" s="10">
        <v>0.15162091846570119</v>
      </c>
      <c r="G5" s="10">
        <v>4.2373566784726938E-2</v>
      </c>
      <c r="I5" s="8"/>
    </row>
    <row r="6" spans="1:9" x14ac:dyDescent="0.25">
      <c r="A6" s="49"/>
      <c r="B6" s="9" t="s">
        <v>56</v>
      </c>
      <c r="C6" s="10">
        <v>1.2379282144095784E-2</v>
      </c>
      <c r="D6" s="10">
        <v>0.40506800826818495</v>
      </c>
      <c r="E6" s="10">
        <v>3.9360565132436678E-4</v>
      </c>
      <c r="F6" s="10">
        <v>8.7074543299048776E-2</v>
      </c>
      <c r="G6" s="10">
        <v>3.457791520160676E-2</v>
      </c>
    </row>
    <row r="7" spans="1:9" x14ac:dyDescent="0.25">
      <c r="A7" s="49"/>
      <c r="B7" s="9" t="s">
        <v>57</v>
      </c>
      <c r="C7" s="10">
        <v>1.6493488182013304E-2</v>
      </c>
      <c r="D7" s="10">
        <v>0.50757511605008721</v>
      </c>
      <c r="E7" s="10">
        <v>4.9410057705164077E-4</v>
      </c>
      <c r="F7" s="10">
        <v>0.12597072839531243</v>
      </c>
      <c r="G7" s="10">
        <v>4.4813003055424828E-2</v>
      </c>
    </row>
    <row r="8" spans="1:9" ht="15.75" customHeight="1" x14ac:dyDescent="0.25">
      <c r="A8" s="49" t="s">
        <v>72</v>
      </c>
      <c r="B8" s="9" t="s">
        <v>58</v>
      </c>
      <c r="C8" s="10">
        <v>4.1647481574952775E-3</v>
      </c>
      <c r="D8" s="10">
        <v>6.5318933034944765E-2</v>
      </c>
      <c r="E8" s="10">
        <v>9.7431139391112798E-5</v>
      </c>
      <c r="F8" s="10">
        <v>3.2117661168667613E-2</v>
      </c>
      <c r="G8" s="10">
        <v>1.0013560541894806E-2</v>
      </c>
    </row>
    <row r="9" spans="1:9" x14ac:dyDescent="0.25">
      <c r="A9" s="49"/>
      <c r="B9" s="9" t="s">
        <v>59</v>
      </c>
      <c r="C9" s="10">
        <v>1.9389461005136124E-2</v>
      </c>
      <c r="D9" s="10">
        <v>0.15850781980120351</v>
      </c>
      <c r="E9" s="10">
        <v>1.8265581631205882E-4</v>
      </c>
      <c r="F9" s="10">
        <v>0.19953638186759515</v>
      </c>
      <c r="G9" s="10">
        <v>8.7889870552575564E-2</v>
      </c>
    </row>
    <row r="10" spans="1:9" x14ac:dyDescent="0.25">
      <c r="A10" s="49"/>
      <c r="B10" s="9" t="s">
        <v>60</v>
      </c>
      <c r="C10" s="10">
        <v>3.5159649405128737E-2</v>
      </c>
      <c r="D10" s="10">
        <v>0.39013010201093185</v>
      </c>
      <c r="E10" s="10">
        <v>3.1347091665644508E-4</v>
      </c>
      <c r="F10" s="10">
        <v>0.2004419223709539</v>
      </c>
      <c r="G10" s="10">
        <v>6.7138814469940591E-2</v>
      </c>
    </row>
    <row r="11" spans="1:9" x14ac:dyDescent="0.25">
      <c r="A11" s="49"/>
      <c r="B11" s="9" t="s">
        <v>61</v>
      </c>
      <c r="C11" s="10">
        <v>3.4873730864910753E-2</v>
      </c>
      <c r="D11" s="10">
        <v>0.62819014565488085</v>
      </c>
      <c r="E11" s="10">
        <v>5.4259968788077681E-4</v>
      </c>
      <c r="F11" s="10">
        <v>0.29143683660988179</v>
      </c>
      <c r="G11" s="10">
        <v>7.9806989940830519E-2</v>
      </c>
    </row>
    <row r="12" spans="1:9" x14ac:dyDescent="0.25">
      <c r="A12" s="49"/>
      <c r="B12" s="9" t="s">
        <v>62</v>
      </c>
      <c r="C12" s="10">
        <v>3.101083119228833E-2</v>
      </c>
      <c r="D12" s="10">
        <v>0.83698143551687265</v>
      </c>
      <c r="E12" s="10">
        <v>7.6033040375300068E-4</v>
      </c>
      <c r="F12" s="10">
        <v>0.22495851814724077</v>
      </c>
      <c r="G12" s="10">
        <v>8.0781384871570633E-2</v>
      </c>
    </row>
    <row r="13" spans="1:9" x14ac:dyDescent="0.25">
      <c r="A13" s="49"/>
      <c r="B13" s="9" t="s">
        <v>63</v>
      </c>
      <c r="C13" s="10">
        <v>4.4312637095619792E-2</v>
      </c>
      <c r="D13" s="10">
        <v>1.1811178567160983</v>
      </c>
      <c r="E13" s="10">
        <v>1.0551972934755545E-3</v>
      </c>
      <c r="F13" s="10">
        <v>0.44023160723795168</v>
      </c>
      <c r="G13" s="10">
        <v>0.11468313954524458</v>
      </c>
    </row>
    <row r="14" spans="1:9" x14ac:dyDescent="0.25">
      <c r="A14" s="49"/>
      <c r="B14" s="9" t="s">
        <v>64</v>
      </c>
      <c r="C14" s="10">
        <v>9.1699292295937748E-2</v>
      </c>
      <c r="D14" s="10">
        <v>2.4816495823931239</v>
      </c>
      <c r="E14" s="10">
        <v>2.2143711863278365E-3</v>
      </c>
      <c r="F14" s="10">
        <v>0.8977989810489746</v>
      </c>
      <c r="G14" s="10">
        <v>0.2376690359121682</v>
      </c>
    </row>
    <row r="15" spans="1:9" x14ac:dyDescent="0.25">
      <c r="A15" s="49"/>
      <c r="B15" s="9" t="s">
        <v>65</v>
      </c>
      <c r="C15" s="10">
        <v>0.11281698418835924</v>
      </c>
      <c r="D15" s="10">
        <v>3.6320533542247149</v>
      </c>
      <c r="E15" s="10">
        <v>2.708513011176045E-3</v>
      </c>
      <c r="F15" s="10">
        <v>1.2834306373108464</v>
      </c>
      <c r="G15" s="10">
        <v>0.33188731556128104</v>
      </c>
    </row>
    <row r="16" spans="1:9" ht="15.75" customHeight="1" x14ac:dyDescent="0.25">
      <c r="A16" s="49" t="s">
        <v>73</v>
      </c>
      <c r="B16" s="9" t="s">
        <v>66</v>
      </c>
      <c r="C16" s="10">
        <v>2.0487499581590431E-2</v>
      </c>
      <c r="D16" s="10">
        <v>0.16990078996520613</v>
      </c>
      <c r="E16" s="10">
        <v>1.9853889757801769E-4</v>
      </c>
      <c r="F16" s="10">
        <v>0.21022022336520976</v>
      </c>
      <c r="G16" s="10">
        <v>9.1559894381165477E-2</v>
      </c>
    </row>
    <row r="17" spans="1:7" x14ac:dyDescent="0.25">
      <c r="A17" s="49"/>
      <c r="B17" s="9" t="s">
        <v>67</v>
      </c>
      <c r="C17" s="10">
        <v>3.6189057356267429E-2</v>
      </c>
      <c r="D17" s="10">
        <v>0.40000889624538671</v>
      </c>
      <c r="E17" s="10">
        <v>3.3228712963037052E-4</v>
      </c>
      <c r="F17" s="10">
        <v>0.20856929415610204</v>
      </c>
      <c r="G17" s="10">
        <v>6.8417022229716448E-2</v>
      </c>
    </row>
    <row r="18" spans="1:7" x14ac:dyDescent="0.25">
      <c r="A18" s="49"/>
      <c r="B18" s="9" t="s">
        <v>68</v>
      </c>
      <c r="C18" s="10">
        <v>3.9485693657102021E-2</v>
      </c>
      <c r="D18" s="10">
        <v>0.71211390028084431</v>
      </c>
      <c r="E18" s="10">
        <v>6.3744895831079952E-4</v>
      </c>
      <c r="F18" s="10">
        <v>0.33518924470890588</v>
      </c>
      <c r="G18" s="10">
        <v>8.9871287717109824E-2</v>
      </c>
    </row>
    <row r="19" spans="1:7" x14ac:dyDescent="0.25">
      <c r="A19" s="49"/>
      <c r="B19" s="9" t="s">
        <v>69</v>
      </c>
      <c r="C19" s="10">
        <v>3.2460046303845705E-2</v>
      </c>
      <c r="D19" s="10">
        <v>0.92093460564120844</v>
      </c>
      <c r="E19" s="10">
        <v>8.716924480217694E-4</v>
      </c>
      <c r="F19" s="10">
        <v>0.23600577655946947</v>
      </c>
      <c r="G19" s="10">
        <v>8.5273614143610246E-2</v>
      </c>
    </row>
    <row r="20" spans="1:7" x14ac:dyDescent="0.25">
      <c r="A20" s="49"/>
      <c r="B20" s="9" t="s">
        <v>70</v>
      </c>
      <c r="C20" s="10">
        <v>4.4127444329666497E-2</v>
      </c>
      <c r="D20" s="10">
        <v>1.2210732315196486</v>
      </c>
      <c r="E20" s="10">
        <v>1.1422936626082438E-3</v>
      </c>
      <c r="F20" s="10">
        <v>0.40802827967425875</v>
      </c>
      <c r="G20" s="10">
        <v>0.11423334973972384</v>
      </c>
    </row>
    <row r="21" spans="1:7" ht="15.75" customHeight="1" x14ac:dyDescent="0.25">
      <c r="A21" s="49" t="s">
        <v>87</v>
      </c>
      <c r="B21" s="9" t="s">
        <v>88</v>
      </c>
      <c r="C21" s="10">
        <v>2.9115673302665436E-3</v>
      </c>
      <c r="D21" s="10">
        <v>3.9809725166107653E-2</v>
      </c>
      <c r="E21" s="10">
        <v>8.4263317055507299E-5</v>
      </c>
      <c r="F21" s="10">
        <v>3.3064053913876817E-2</v>
      </c>
      <c r="G21" s="10">
        <v>5.6630447985841692E-3</v>
      </c>
    </row>
    <row r="22" spans="1:7" x14ac:dyDescent="0.25">
      <c r="A22" s="49"/>
      <c r="B22" s="9" t="s">
        <v>89</v>
      </c>
      <c r="C22" s="10">
        <v>4.7945327722983015E-3</v>
      </c>
      <c r="D22" s="10">
        <v>7.5892600045539146E-2</v>
      </c>
      <c r="E22" s="10">
        <v>1.128757641966836E-4</v>
      </c>
      <c r="F22" s="10">
        <v>3.7255310155617907E-2</v>
      </c>
      <c r="G22" s="10">
        <v>1.1375089963870644E-2</v>
      </c>
    </row>
    <row r="23" spans="1:7" x14ac:dyDescent="0.25">
      <c r="A23" s="49"/>
      <c r="B23" s="9" t="s">
        <v>90</v>
      </c>
      <c r="C23" s="10">
        <v>1.9678913075419968E-2</v>
      </c>
      <c r="D23" s="10">
        <v>0.15975690453596478</v>
      </c>
      <c r="E23" s="10">
        <v>1.8500886378370628E-4</v>
      </c>
      <c r="F23" s="10">
        <v>0.2008075790366656</v>
      </c>
      <c r="G23" s="10">
        <v>8.9498102465466051E-2</v>
      </c>
    </row>
    <row r="24" spans="1:7" x14ac:dyDescent="0.25">
      <c r="A24" s="49"/>
      <c r="B24" s="9" t="s">
        <v>91</v>
      </c>
      <c r="C24" s="10">
        <v>4.5517056900122844E-2</v>
      </c>
      <c r="D24" s="10">
        <v>0.48082431171612966</v>
      </c>
      <c r="E24" s="10">
        <v>3.9927853381377799E-4</v>
      </c>
      <c r="F24" s="10">
        <v>0.25127528573733049</v>
      </c>
      <c r="G24" s="10">
        <v>8.5507641587990471E-2</v>
      </c>
    </row>
    <row r="25" spans="1:7" x14ac:dyDescent="0.25">
      <c r="A25" s="49"/>
      <c r="B25" s="9" t="s">
        <v>92</v>
      </c>
      <c r="C25" s="10">
        <v>4.5801202248004352E-2</v>
      </c>
      <c r="D25" s="10">
        <v>0.80171265345979004</v>
      </c>
      <c r="E25" s="10">
        <v>7.0938597399086809E-4</v>
      </c>
      <c r="F25" s="10">
        <v>0.37004605703630389</v>
      </c>
      <c r="G25" s="10">
        <v>0.10418608363878186</v>
      </c>
    </row>
    <row r="26" spans="1:7" x14ac:dyDescent="0.25">
      <c r="A26" s="49"/>
      <c r="B26" s="9" t="s">
        <v>93</v>
      </c>
      <c r="C26" s="10">
        <v>2.771612289107701E-2</v>
      </c>
      <c r="D26" s="10">
        <v>0.86758327822486381</v>
      </c>
      <c r="E26" s="10">
        <v>8.2689145447286457E-4</v>
      </c>
      <c r="F26" s="10">
        <v>0.19700577737160549</v>
      </c>
      <c r="G26" s="10">
        <v>7.5285291670653301E-2</v>
      </c>
    </row>
    <row r="29" spans="1:7" x14ac:dyDescent="0.25">
      <c r="A29" s="50" t="s">
        <v>100</v>
      </c>
      <c r="B29" s="31"/>
      <c r="C29" s="32"/>
      <c r="D29" s="32"/>
      <c r="E29" s="33"/>
    </row>
    <row r="30" spans="1:7" x14ac:dyDescent="0.25">
      <c r="A30" s="51"/>
      <c r="B30" s="34"/>
      <c r="C30" s="35"/>
      <c r="D30" s="35"/>
      <c r="E30" s="36"/>
    </row>
    <row r="31" spans="1:7" x14ac:dyDescent="0.25">
      <c r="A31" s="51"/>
      <c r="B31" s="37"/>
      <c r="C31" s="38"/>
      <c r="D31" s="38"/>
      <c r="E31" s="39"/>
    </row>
    <row r="32" spans="1:7" x14ac:dyDescent="0.25">
      <c r="A32" s="51"/>
      <c r="B32" s="40" t="s">
        <v>101</v>
      </c>
      <c r="C32" s="41"/>
      <c r="D32" s="41"/>
      <c r="E32" s="42"/>
    </row>
    <row r="33" spans="1:5" x14ac:dyDescent="0.25">
      <c r="A33" s="51"/>
      <c r="B33" s="43"/>
      <c r="C33" s="44"/>
      <c r="D33" s="44"/>
      <c r="E33" s="45"/>
    </row>
    <row r="34" spans="1:5" x14ac:dyDescent="0.25">
      <c r="A34" s="51"/>
      <c r="B34" s="43"/>
      <c r="C34" s="44"/>
      <c r="D34" s="44"/>
      <c r="E34" s="45"/>
    </row>
    <row r="35" spans="1:5" x14ac:dyDescent="0.25">
      <c r="A35" s="52"/>
      <c r="B35" s="46"/>
      <c r="C35" s="47"/>
      <c r="D35" s="47"/>
      <c r="E35" s="48"/>
    </row>
    <row r="37" spans="1:5" x14ac:dyDescent="0.25">
      <c r="A37" s="1" t="s">
        <v>108</v>
      </c>
    </row>
    <row r="38" spans="1:5" x14ac:dyDescent="0.25">
      <c r="A38" s="1" t="s">
        <v>109</v>
      </c>
    </row>
  </sheetData>
  <sheetProtection password="B056" sheet="1" objects="1" scenarios="1"/>
  <mergeCells count="7">
    <mergeCell ref="B29:E31"/>
    <mergeCell ref="B32:E35"/>
    <mergeCell ref="A3:A7"/>
    <mergeCell ref="A8:A15"/>
    <mergeCell ref="A16:A20"/>
    <mergeCell ref="A21:A26"/>
    <mergeCell ref="A29:A3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6" sqref="G16"/>
    </sheetView>
  </sheetViews>
  <sheetFormatPr defaultRowHeight="15" customHeight="1" x14ac:dyDescent="0.2"/>
  <cols>
    <col min="1" max="1" width="25.5703125" style="12" bestFit="1" customWidth="1"/>
    <col min="2" max="2" width="24.42578125" style="12" bestFit="1" customWidth="1"/>
    <col min="3" max="3" width="11.42578125" style="12" bestFit="1" customWidth="1"/>
    <col min="4" max="4" width="12.28515625" style="12" bestFit="1" customWidth="1"/>
    <col min="5" max="5" width="11.7109375" style="12" bestFit="1" customWidth="1"/>
    <col min="6" max="7" width="16.5703125" style="12" bestFit="1" customWidth="1"/>
    <col min="8" max="8" width="19.42578125" style="12" bestFit="1" customWidth="1"/>
    <col min="9" max="9" width="31.5703125" style="12" bestFit="1" customWidth="1"/>
    <col min="10" max="16384" width="9.140625" style="12"/>
  </cols>
  <sheetData>
    <row r="1" spans="1:10" ht="15" customHeight="1" x14ac:dyDescent="0.2">
      <c r="A1" s="1" t="s">
        <v>86</v>
      </c>
    </row>
    <row r="2" spans="1:10" ht="15" customHeight="1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52</v>
      </c>
      <c r="F2" s="11" t="s">
        <v>4</v>
      </c>
      <c r="G2" s="11" t="s">
        <v>4</v>
      </c>
      <c r="H2" s="11" t="s">
        <v>5</v>
      </c>
      <c r="I2" s="11" t="s">
        <v>6</v>
      </c>
    </row>
    <row r="3" spans="1:10" ht="15" customHeight="1" x14ac:dyDescent="0.2">
      <c r="A3" s="13" t="s">
        <v>7</v>
      </c>
      <c r="B3" s="13" t="s">
        <v>8</v>
      </c>
      <c r="C3" s="13">
        <v>4</v>
      </c>
      <c r="D3" s="13">
        <v>73</v>
      </c>
      <c r="E3" s="14">
        <f>D3*1.34102</f>
        <v>97.894460000000009</v>
      </c>
      <c r="F3" s="13" t="s">
        <v>9</v>
      </c>
      <c r="G3" s="13">
        <f>176</f>
        <v>176</v>
      </c>
      <c r="H3" s="13" t="s">
        <v>10</v>
      </c>
      <c r="I3" s="13" t="s">
        <v>11</v>
      </c>
      <c r="J3" s="19"/>
    </row>
    <row r="4" spans="1:10" ht="15" customHeight="1" x14ac:dyDescent="0.2">
      <c r="A4" s="13" t="s">
        <v>7</v>
      </c>
      <c r="B4" s="13" t="s">
        <v>12</v>
      </c>
      <c r="C4" s="13">
        <v>2</v>
      </c>
      <c r="D4" s="13">
        <v>73</v>
      </c>
      <c r="E4" s="14">
        <f t="shared" ref="E4:E15" si="0">D4*1.34102</f>
        <v>97.894460000000009</v>
      </c>
      <c r="F4" s="13" t="s">
        <v>9</v>
      </c>
      <c r="G4" s="13">
        <f>176</f>
        <v>176</v>
      </c>
      <c r="H4" s="13" t="s">
        <v>13</v>
      </c>
      <c r="I4" s="13" t="s">
        <v>14</v>
      </c>
      <c r="J4" s="19"/>
    </row>
    <row r="5" spans="1:10" ht="15" customHeight="1" x14ac:dyDescent="0.2">
      <c r="A5" s="13" t="s">
        <v>7</v>
      </c>
      <c r="B5" s="13" t="s">
        <v>15</v>
      </c>
      <c r="C5" s="13">
        <v>2</v>
      </c>
      <c r="D5" s="15">
        <v>120</v>
      </c>
      <c r="E5" s="16">
        <f t="shared" si="0"/>
        <v>160.92240000000001</v>
      </c>
      <c r="F5" s="13" t="s">
        <v>16</v>
      </c>
      <c r="G5" s="13">
        <v>72</v>
      </c>
      <c r="H5" s="15" t="s">
        <v>17</v>
      </c>
      <c r="I5" s="13" t="s">
        <v>18</v>
      </c>
      <c r="J5" s="19"/>
    </row>
    <row r="6" spans="1:10" ht="15" customHeight="1" x14ac:dyDescent="0.2">
      <c r="A6" s="13" t="s">
        <v>19</v>
      </c>
      <c r="B6" s="13" t="s">
        <v>20</v>
      </c>
      <c r="C6" s="13">
        <v>6</v>
      </c>
      <c r="D6" s="13">
        <v>73</v>
      </c>
      <c r="E6" s="14">
        <f t="shared" si="0"/>
        <v>97.894460000000009</v>
      </c>
      <c r="F6" s="13" t="s">
        <v>9</v>
      </c>
      <c r="G6" s="13">
        <v>176</v>
      </c>
      <c r="H6" s="13" t="s">
        <v>21</v>
      </c>
      <c r="I6" s="13" t="s">
        <v>78</v>
      </c>
      <c r="J6" s="19"/>
    </row>
    <row r="7" spans="1:10" ht="15" customHeight="1" x14ac:dyDescent="0.2">
      <c r="A7" s="13" t="s">
        <v>19</v>
      </c>
      <c r="B7" s="13" t="s">
        <v>22</v>
      </c>
      <c r="C7" s="13">
        <v>1</v>
      </c>
      <c r="D7" s="13">
        <v>48</v>
      </c>
      <c r="E7" s="14">
        <f t="shared" si="0"/>
        <v>64.368960000000001</v>
      </c>
      <c r="F7" s="13" t="s">
        <v>16</v>
      </c>
      <c r="G7" s="13">
        <v>72</v>
      </c>
      <c r="H7" s="13" t="s">
        <v>23</v>
      </c>
      <c r="I7" s="13" t="s">
        <v>24</v>
      </c>
      <c r="J7" s="19"/>
    </row>
    <row r="8" spans="1:10" ht="15" customHeight="1" x14ac:dyDescent="0.2">
      <c r="A8" s="13" t="s">
        <v>25</v>
      </c>
      <c r="B8" s="13" t="s">
        <v>26</v>
      </c>
      <c r="C8" s="13">
        <v>1</v>
      </c>
      <c r="D8" s="13">
        <v>127</v>
      </c>
      <c r="E8" s="14">
        <f t="shared" si="0"/>
        <v>170.30954000000003</v>
      </c>
      <c r="F8" s="13" t="s">
        <v>9</v>
      </c>
      <c r="G8" s="13">
        <v>176</v>
      </c>
      <c r="H8" s="13" t="s">
        <v>27</v>
      </c>
      <c r="I8" s="13" t="s">
        <v>28</v>
      </c>
      <c r="J8" s="19"/>
    </row>
    <row r="9" spans="1:10" ht="15" customHeight="1" x14ac:dyDescent="0.2">
      <c r="A9" s="13" t="s">
        <v>25</v>
      </c>
      <c r="B9" s="13" t="s">
        <v>29</v>
      </c>
      <c r="C9" s="13">
        <v>4</v>
      </c>
      <c r="D9" s="13">
        <v>129</v>
      </c>
      <c r="E9" s="14">
        <f t="shared" si="0"/>
        <v>172.99158</v>
      </c>
      <c r="F9" s="13" t="s">
        <v>9</v>
      </c>
      <c r="G9" s="13">
        <v>176</v>
      </c>
      <c r="H9" s="13" t="s">
        <v>17</v>
      </c>
      <c r="I9" s="13" t="s">
        <v>79</v>
      </c>
      <c r="J9" s="19"/>
    </row>
    <row r="10" spans="1:10" ht="15" customHeight="1" x14ac:dyDescent="0.2">
      <c r="A10" s="13" t="s">
        <v>25</v>
      </c>
      <c r="B10" s="13" t="s">
        <v>30</v>
      </c>
      <c r="C10" s="13">
        <v>1</v>
      </c>
      <c r="D10" s="15">
        <v>154</v>
      </c>
      <c r="E10" s="16">
        <f t="shared" si="0"/>
        <v>206.51708000000002</v>
      </c>
      <c r="F10" s="13" t="s">
        <v>16</v>
      </c>
      <c r="G10" s="13">
        <v>72</v>
      </c>
      <c r="H10" s="15" t="s">
        <v>17</v>
      </c>
      <c r="I10" s="13" t="s">
        <v>31</v>
      </c>
      <c r="J10" s="19"/>
    </row>
    <row r="11" spans="1:10" ht="15" customHeight="1" x14ac:dyDescent="0.2">
      <c r="A11" s="13" t="s">
        <v>32</v>
      </c>
      <c r="B11" s="13" t="s">
        <v>33</v>
      </c>
      <c r="C11" s="13">
        <v>3</v>
      </c>
      <c r="D11" s="13">
        <v>256</v>
      </c>
      <c r="E11" s="14">
        <f t="shared" si="0"/>
        <v>343.30112000000003</v>
      </c>
      <c r="F11" s="13" t="s">
        <v>9</v>
      </c>
      <c r="G11" s="13">
        <v>176</v>
      </c>
      <c r="H11" s="13" t="s">
        <v>34</v>
      </c>
      <c r="I11" s="13" t="s">
        <v>80</v>
      </c>
      <c r="J11" s="19"/>
    </row>
    <row r="12" spans="1:10" ht="15" customHeight="1" x14ac:dyDescent="0.2">
      <c r="A12" s="13" t="s">
        <v>32</v>
      </c>
      <c r="B12" s="13" t="s">
        <v>35</v>
      </c>
      <c r="C12" s="13">
        <v>1</v>
      </c>
      <c r="D12" s="15">
        <v>120</v>
      </c>
      <c r="E12" s="16">
        <f t="shared" si="0"/>
        <v>160.92240000000001</v>
      </c>
      <c r="F12" s="13" t="s">
        <v>16</v>
      </c>
      <c r="G12" s="13">
        <v>72</v>
      </c>
      <c r="H12" s="15" t="s">
        <v>36</v>
      </c>
      <c r="I12" s="13" t="s">
        <v>37</v>
      </c>
      <c r="J12" s="19"/>
    </row>
    <row r="13" spans="1:10" ht="15" customHeight="1" x14ac:dyDescent="0.2">
      <c r="A13" s="13" t="s">
        <v>38</v>
      </c>
      <c r="B13" s="13" t="s">
        <v>39</v>
      </c>
      <c r="C13" s="13">
        <v>4</v>
      </c>
      <c r="D13" s="13">
        <v>24.3</v>
      </c>
      <c r="E13" s="14">
        <f t="shared" si="0"/>
        <v>32.586786000000004</v>
      </c>
      <c r="F13" s="13" t="s">
        <v>16</v>
      </c>
      <c r="G13" s="13">
        <v>72</v>
      </c>
      <c r="H13" s="13" t="s">
        <v>40</v>
      </c>
      <c r="I13" s="13" t="s">
        <v>41</v>
      </c>
      <c r="J13" s="19"/>
    </row>
    <row r="14" spans="1:10" ht="15" customHeight="1" x14ac:dyDescent="0.2">
      <c r="A14" s="13" t="s">
        <v>42</v>
      </c>
      <c r="B14" s="13" t="s">
        <v>43</v>
      </c>
      <c r="C14" s="13">
        <v>1</v>
      </c>
      <c r="D14" s="13">
        <v>37</v>
      </c>
      <c r="E14" s="14">
        <f t="shared" si="0"/>
        <v>49.617740000000005</v>
      </c>
      <c r="F14" s="13" t="s">
        <v>9</v>
      </c>
      <c r="G14" s="13">
        <v>176</v>
      </c>
      <c r="H14" s="13" t="s">
        <v>23</v>
      </c>
      <c r="I14" s="13" t="s">
        <v>44</v>
      </c>
      <c r="J14" s="19"/>
    </row>
    <row r="15" spans="1:10" ht="15" customHeight="1" x14ac:dyDescent="0.2">
      <c r="A15" s="13" t="s">
        <v>19</v>
      </c>
      <c r="B15" s="13" t="s">
        <v>45</v>
      </c>
      <c r="C15" s="13">
        <v>2</v>
      </c>
      <c r="D15" s="13">
        <v>119</v>
      </c>
      <c r="E15" s="14">
        <f t="shared" si="0"/>
        <v>159.58138000000002</v>
      </c>
      <c r="F15" s="13" t="s">
        <v>46</v>
      </c>
      <c r="G15" s="13">
        <v>72</v>
      </c>
      <c r="H15" s="15" t="s">
        <v>21</v>
      </c>
      <c r="I15" s="13" t="s">
        <v>47</v>
      </c>
      <c r="J15" s="19"/>
    </row>
    <row r="16" spans="1:10" ht="15" customHeight="1" x14ac:dyDescent="0.2">
      <c r="C16" s="22"/>
      <c r="G16" s="22"/>
      <c r="J16" s="20"/>
    </row>
    <row r="17" spans="5:7" ht="15" customHeight="1" x14ac:dyDescent="0.2">
      <c r="E17" s="17"/>
    </row>
    <row r="18" spans="5:7" ht="15" customHeight="1" x14ac:dyDescent="0.2">
      <c r="E18" s="17"/>
      <c r="G18" s="18"/>
    </row>
    <row r="19" spans="5:7" ht="15" customHeight="1" x14ac:dyDescent="0.2">
      <c r="E19" s="17"/>
      <c r="G19" s="21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workbookViewId="0">
      <selection activeCell="I23" sqref="I23"/>
    </sheetView>
  </sheetViews>
  <sheetFormatPr defaultRowHeight="15" customHeight="1" x14ac:dyDescent="0.2"/>
  <cols>
    <col min="1" max="1" width="30.42578125" style="12" bestFit="1" customWidth="1"/>
    <col min="2" max="2" width="13.7109375" style="12" customWidth="1"/>
    <col min="3" max="3" width="23.7109375" style="12" bestFit="1" customWidth="1"/>
    <col min="4" max="10" width="13.7109375" style="12" customWidth="1"/>
    <col min="11" max="16" width="8.7109375" style="12" customWidth="1"/>
    <col min="17" max="17" width="10.42578125" style="12" bestFit="1" customWidth="1"/>
    <col min="18" max="16384" width="9.140625" style="12"/>
  </cols>
  <sheetData>
    <row r="1" spans="1:17" ht="15" customHeight="1" x14ac:dyDescent="0.2">
      <c r="A1" s="1" t="s">
        <v>84</v>
      </c>
      <c r="B1" s="19"/>
    </row>
    <row r="2" spans="1:17" ht="15" customHeight="1" x14ac:dyDescent="0.2">
      <c r="A2" s="1" t="s">
        <v>107</v>
      </c>
      <c r="B2" s="23">
        <v>8</v>
      </c>
      <c r="D2" s="17"/>
    </row>
    <row r="3" spans="1:17" ht="15" customHeight="1" x14ac:dyDescent="0.2">
      <c r="A3" s="1" t="s">
        <v>106</v>
      </c>
      <c r="B3" s="23">
        <v>4</v>
      </c>
    </row>
    <row r="4" spans="1:17" ht="15" customHeight="1" x14ac:dyDescent="0.2">
      <c r="A4" s="1"/>
      <c r="B4" s="23"/>
    </row>
    <row r="5" spans="1:17" ht="15" customHeight="1" x14ac:dyDescent="0.2">
      <c r="A5" s="12" t="s">
        <v>86</v>
      </c>
    </row>
    <row r="6" spans="1:17" ht="15" customHeight="1" x14ac:dyDescent="0.2">
      <c r="A6" s="54" t="s">
        <v>74</v>
      </c>
      <c r="B6" s="54" t="s">
        <v>52</v>
      </c>
      <c r="C6" s="54" t="s">
        <v>77</v>
      </c>
      <c r="D6" s="54" t="s">
        <v>2</v>
      </c>
      <c r="E6" s="54" t="s">
        <v>75</v>
      </c>
      <c r="F6" s="54" t="s">
        <v>103</v>
      </c>
      <c r="G6" s="54"/>
      <c r="H6" s="54"/>
      <c r="I6" s="54"/>
      <c r="J6" s="54"/>
      <c r="K6" s="54" t="s">
        <v>76</v>
      </c>
      <c r="L6" s="54"/>
      <c r="M6" s="54"/>
      <c r="N6" s="54"/>
      <c r="O6" s="54"/>
      <c r="P6" s="54"/>
      <c r="Q6" s="54"/>
    </row>
    <row r="7" spans="1:17" ht="15" customHeight="1" x14ac:dyDescent="0.2">
      <c r="A7" s="54"/>
      <c r="B7" s="54"/>
      <c r="C7" s="54"/>
      <c r="D7" s="54"/>
      <c r="E7" s="54"/>
      <c r="F7" s="30" t="s">
        <v>51</v>
      </c>
      <c r="G7" s="30" t="s">
        <v>98</v>
      </c>
      <c r="H7" s="30" t="s">
        <v>99</v>
      </c>
      <c r="I7" s="30" t="s">
        <v>50</v>
      </c>
      <c r="J7" s="30" t="s">
        <v>105</v>
      </c>
      <c r="K7" s="30" t="s">
        <v>51</v>
      </c>
      <c r="L7" s="30" t="s">
        <v>96</v>
      </c>
      <c r="M7" s="30" t="s">
        <v>97</v>
      </c>
      <c r="N7" s="30" t="s">
        <v>98</v>
      </c>
      <c r="O7" s="30" t="s">
        <v>99</v>
      </c>
      <c r="P7" s="30" t="s">
        <v>50</v>
      </c>
      <c r="Q7" s="30" t="s">
        <v>105</v>
      </c>
    </row>
    <row r="8" spans="1:17" ht="15" customHeight="1" x14ac:dyDescent="0.2">
      <c r="A8" s="1" t="str">
        <f>Dados!A3</f>
        <v>Empilhadeira</v>
      </c>
      <c r="B8" s="24">
        <f>Dados!E3</f>
        <v>97.894460000000009</v>
      </c>
      <c r="C8" s="1" t="s">
        <v>54</v>
      </c>
      <c r="D8" s="23">
        <f>Dados!C3</f>
        <v>4</v>
      </c>
      <c r="E8" s="25">
        <f>Dados!G3/(30)</f>
        <v>5.8666666666666663</v>
      </c>
      <c r="F8" s="26">
        <f t="shared" ref="F8:F20" si="0">(INDEX(Fator_Emissao,MATCH($C8,Pot_Equip,0),2))</f>
        <v>1.9432717920016346E-2</v>
      </c>
      <c r="G8" s="26">
        <f t="shared" ref="G8:G20" si="1">(INDEX(Fator_Emissao,MATCH($C8,Pot_Equip,0),3))</f>
        <v>0.19770476916405869</v>
      </c>
      <c r="H8" s="26">
        <f t="shared" ref="H8:H20" si="2">(INDEX(Fator_Emissao,MATCH($C8,Pot_Equip,0),4))</f>
        <v>1.6614354833010314E-4</v>
      </c>
      <c r="I8" s="26">
        <f t="shared" ref="I8:I20" si="3">(INDEX(Fator_Emissao,MATCH($C8,Pot_Equip,0),5))</f>
        <v>0.10602299202233414</v>
      </c>
      <c r="J8" s="26">
        <f t="shared" ref="J8:J20" si="4">(INDEX(Fator_Emissao,MATCH($C8,Pot_Equip,0),6))</f>
        <v>3.5663485612068627E-2</v>
      </c>
      <c r="K8" s="26">
        <f>F8*D8*E8/(24)</f>
        <v>1.9000879744015983E-2</v>
      </c>
      <c r="L8" s="26">
        <f>K8</f>
        <v>1.9000879744015983E-2</v>
      </c>
      <c r="M8" s="26">
        <f>K8</f>
        <v>1.9000879744015983E-2</v>
      </c>
      <c r="N8" s="26">
        <f>G8*D8*E8/(24)</f>
        <v>0.1933113298493018</v>
      </c>
      <c r="O8" s="26">
        <f>H8*D8*E8/(24)</f>
        <v>1.6245146947832306E-4</v>
      </c>
      <c r="P8" s="26">
        <f>I8*D8*E8/(24)</f>
        <v>0.10366692553294893</v>
      </c>
      <c r="Q8" s="26">
        <f>J8*D8*E8/(24)</f>
        <v>3.4870963709578214E-2</v>
      </c>
    </row>
    <row r="9" spans="1:17" ht="15" customHeight="1" x14ac:dyDescent="0.2">
      <c r="A9" s="1" t="str">
        <f>Dados!A4</f>
        <v>Empilhadeira</v>
      </c>
      <c r="B9" s="24">
        <f>Dados!E4</f>
        <v>97.894460000000009</v>
      </c>
      <c r="C9" s="1" t="s">
        <v>54</v>
      </c>
      <c r="D9" s="23">
        <f>Dados!C4</f>
        <v>2</v>
      </c>
      <c r="E9" s="25">
        <f>Dados!G4/(30)</f>
        <v>5.8666666666666663</v>
      </c>
      <c r="F9" s="26">
        <f t="shared" si="0"/>
        <v>1.9432717920016346E-2</v>
      </c>
      <c r="G9" s="26">
        <f t="shared" si="1"/>
        <v>0.19770476916405869</v>
      </c>
      <c r="H9" s="26">
        <f t="shared" si="2"/>
        <v>1.6614354833010314E-4</v>
      </c>
      <c r="I9" s="26">
        <f t="shared" si="3"/>
        <v>0.10602299202233414</v>
      </c>
      <c r="J9" s="26">
        <f t="shared" si="4"/>
        <v>3.5663485612068627E-2</v>
      </c>
      <c r="K9" s="26">
        <f t="shared" ref="K9:K20" si="5">F9*D9*E9/(24)</f>
        <v>9.5004398720079913E-3</v>
      </c>
      <c r="L9" s="26">
        <f t="shared" ref="L9:L20" si="6">K9</f>
        <v>9.5004398720079913E-3</v>
      </c>
      <c r="M9" s="26">
        <f t="shared" ref="M9:M20" si="7">K9</f>
        <v>9.5004398720079913E-3</v>
      </c>
      <c r="N9" s="26">
        <f t="shared" ref="N9:N20" si="8">G9*D9*E9/(24)</f>
        <v>9.66556649246509E-2</v>
      </c>
      <c r="O9" s="26">
        <f t="shared" ref="O9:O20" si="9">H9*D9*E9/(24)</f>
        <v>8.122573473916153E-5</v>
      </c>
      <c r="P9" s="26">
        <f t="shared" ref="P9:P20" si="10">I9*D9*E9/(24)</f>
        <v>5.1833462766474464E-2</v>
      </c>
      <c r="Q9" s="26">
        <f t="shared" ref="Q9:Q20" si="11">J9*D9*E9/(24)</f>
        <v>1.7435481854789107E-2</v>
      </c>
    </row>
    <row r="10" spans="1:17" ht="15" customHeight="1" x14ac:dyDescent="0.2">
      <c r="A10" s="1" t="str">
        <f>Dados!A5</f>
        <v>Empilhadeira</v>
      </c>
      <c r="B10" s="24">
        <f>Dados!E5</f>
        <v>160.92240000000001</v>
      </c>
      <c r="C10" s="1" t="s">
        <v>55</v>
      </c>
      <c r="D10" s="23">
        <f>Dados!C5</f>
        <v>2</v>
      </c>
      <c r="E10" s="25">
        <f>Dados!G5/(30)</f>
        <v>2.4</v>
      </c>
      <c r="F10" s="26">
        <f t="shared" si="0"/>
        <v>1.8879850739384012E-2</v>
      </c>
      <c r="G10" s="26">
        <f t="shared" si="1"/>
        <v>0.31861247152656436</v>
      </c>
      <c r="H10" s="26">
        <f t="shared" si="2"/>
        <v>2.8608393717488665E-4</v>
      </c>
      <c r="I10" s="26">
        <f t="shared" si="3"/>
        <v>0.15162091846570119</v>
      </c>
      <c r="J10" s="26">
        <f t="shared" si="4"/>
        <v>4.2373566784726938E-2</v>
      </c>
      <c r="K10" s="26">
        <f t="shared" si="5"/>
        <v>3.7759701478768024E-3</v>
      </c>
      <c r="L10" s="26">
        <f t="shared" si="6"/>
        <v>3.7759701478768024E-3</v>
      </c>
      <c r="M10" s="26">
        <f t="shared" si="7"/>
        <v>3.7759701478768024E-3</v>
      </c>
      <c r="N10" s="26">
        <f t="shared" si="8"/>
        <v>6.3722494305312863E-2</v>
      </c>
      <c r="O10" s="26">
        <f t="shared" si="9"/>
        <v>5.7216787434977326E-5</v>
      </c>
      <c r="P10" s="26">
        <f t="shared" si="10"/>
        <v>3.0324183693140241E-2</v>
      </c>
      <c r="Q10" s="26">
        <f t="shared" si="11"/>
        <v>8.4747133569453865E-3</v>
      </c>
    </row>
    <row r="11" spans="1:17" ht="15" customHeight="1" x14ac:dyDescent="0.2">
      <c r="A11" s="1" t="str">
        <f>Dados!A6</f>
        <v xml:space="preserve">Empilhadeira </v>
      </c>
      <c r="B11" s="24">
        <f>Dados!E6</f>
        <v>97.894460000000009</v>
      </c>
      <c r="C11" s="1" t="s">
        <v>54</v>
      </c>
      <c r="D11" s="23">
        <f>Dados!C6</f>
        <v>6</v>
      </c>
      <c r="E11" s="25">
        <f>Dados!G6/(30)</f>
        <v>5.8666666666666663</v>
      </c>
      <c r="F11" s="26">
        <f t="shared" si="0"/>
        <v>1.9432717920016346E-2</v>
      </c>
      <c r="G11" s="26">
        <f t="shared" si="1"/>
        <v>0.19770476916405869</v>
      </c>
      <c r="H11" s="26">
        <f t="shared" si="2"/>
        <v>1.6614354833010314E-4</v>
      </c>
      <c r="I11" s="26">
        <f t="shared" si="3"/>
        <v>0.10602299202233414</v>
      </c>
      <c r="J11" s="26">
        <f t="shared" si="4"/>
        <v>3.5663485612068627E-2</v>
      </c>
      <c r="K11" s="26">
        <f t="shared" si="5"/>
        <v>2.8501319616023976E-2</v>
      </c>
      <c r="L11" s="26">
        <f t="shared" si="6"/>
        <v>2.8501319616023976E-2</v>
      </c>
      <c r="M11" s="26">
        <f t="shared" si="7"/>
        <v>2.8501319616023976E-2</v>
      </c>
      <c r="N11" s="26">
        <f t="shared" si="8"/>
        <v>0.28996699477395277</v>
      </c>
      <c r="O11" s="26">
        <f t="shared" si="9"/>
        <v>2.4367720421748459E-4</v>
      </c>
      <c r="P11" s="26">
        <f t="shared" si="10"/>
        <v>0.15550038829942342</v>
      </c>
      <c r="Q11" s="26">
        <f t="shared" si="11"/>
        <v>5.2306445564367317E-2</v>
      </c>
    </row>
    <row r="12" spans="1:17" ht="15" customHeight="1" x14ac:dyDescent="0.2">
      <c r="A12" s="1" t="str">
        <f>Dados!A7</f>
        <v xml:space="preserve">Empilhadeira </v>
      </c>
      <c r="B12" s="24">
        <f>Dados!E7</f>
        <v>64.368960000000001</v>
      </c>
      <c r="C12" s="1" t="s">
        <v>54</v>
      </c>
      <c r="D12" s="23">
        <f>Dados!C7</f>
        <v>1</v>
      </c>
      <c r="E12" s="25">
        <f>Dados!G7/(30)</f>
        <v>2.4</v>
      </c>
      <c r="F12" s="26">
        <f t="shared" si="0"/>
        <v>1.9432717920016346E-2</v>
      </c>
      <c r="G12" s="26">
        <f t="shared" si="1"/>
        <v>0.19770476916405869</v>
      </c>
      <c r="H12" s="26">
        <f t="shared" si="2"/>
        <v>1.6614354833010314E-4</v>
      </c>
      <c r="I12" s="26">
        <f t="shared" si="3"/>
        <v>0.10602299202233414</v>
      </c>
      <c r="J12" s="26">
        <f t="shared" si="4"/>
        <v>3.5663485612068627E-2</v>
      </c>
      <c r="K12" s="26">
        <f t="shared" si="5"/>
        <v>1.9432717920016345E-3</v>
      </c>
      <c r="L12" s="26">
        <f t="shared" si="6"/>
        <v>1.9432717920016345E-3</v>
      </c>
      <c r="M12" s="26">
        <f t="shared" si="7"/>
        <v>1.9432717920016345E-3</v>
      </c>
      <c r="N12" s="26">
        <f t="shared" si="8"/>
        <v>1.9770476916405866E-2</v>
      </c>
      <c r="O12" s="26">
        <f t="shared" si="9"/>
        <v>1.6614354833010312E-5</v>
      </c>
      <c r="P12" s="26">
        <f t="shared" si="10"/>
        <v>1.0602299202233413E-2</v>
      </c>
      <c r="Q12" s="26">
        <f t="shared" si="11"/>
        <v>3.5663485612068627E-3</v>
      </c>
    </row>
    <row r="13" spans="1:17" ht="15" customHeight="1" x14ac:dyDescent="0.2">
      <c r="A13" s="1" t="str">
        <f>Dados!A8</f>
        <v>Pá Carregadeira</v>
      </c>
      <c r="B13" s="24">
        <f>Dados!E8</f>
        <v>170.30954000000003</v>
      </c>
      <c r="C13" s="1" t="s">
        <v>61</v>
      </c>
      <c r="D13" s="23">
        <f>Dados!C8</f>
        <v>1</v>
      </c>
      <c r="E13" s="25">
        <f>Dados!G8/(30)</f>
        <v>5.8666666666666663</v>
      </c>
      <c r="F13" s="26">
        <f t="shared" si="0"/>
        <v>3.4873730864910753E-2</v>
      </c>
      <c r="G13" s="26">
        <f t="shared" si="1"/>
        <v>0.62819014565488085</v>
      </c>
      <c r="H13" s="26">
        <f t="shared" si="2"/>
        <v>5.4259968788077681E-4</v>
      </c>
      <c r="I13" s="26">
        <f t="shared" si="3"/>
        <v>0.29143683660988179</v>
      </c>
      <c r="J13" s="26">
        <f t="shared" si="4"/>
        <v>7.9806989940830519E-2</v>
      </c>
      <c r="K13" s="26">
        <f t="shared" si="5"/>
        <v>8.5246897669781826E-3</v>
      </c>
      <c r="L13" s="26">
        <f t="shared" si="6"/>
        <v>8.5246897669781826E-3</v>
      </c>
      <c r="M13" s="26">
        <f t="shared" si="7"/>
        <v>8.5246897669781826E-3</v>
      </c>
      <c r="N13" s="26">
        <f t="shared" si="8"/>
        <v>0.15355759116008197</v>
      </c>
      <c r="O13" s="26">
        <f t="shared" si="9"/>
        <v>1.3263547925974545E-4</v>
      </c>
      <c r="P13" s="26">
        <f t="shared" si="10"/>
        <v>7.1240115615748875E-2</v>
      </c>
      <c r="Q13" s="26">
        <f t="shared" si="11"/>
        <v>1.9508375318869682E-2</v>
      </c>
    </row>
    <row r="14" spans="1:17" ht="15" customHeight="1" x14ac:dyDescent="0.2">
      <c r="A14" s="1" t="str">
        <f>Dados!A9</f>
        <v>Pá Carregadeira</v>
      </c>
      <c r="B14" s="24">
        <f>Dados!E9</f>
        <v>172.99158</v>
      </c>
      <c r="C14" s="1" t="s">
        <v>61</v>
      </c>
      <c r="D14" s="23">
        <f>Dados!C9</f>
        <v>4</v>
      </c>
      <c r="E14" s="25">
        <f>Dados!G9/(30)</f>
        <v>5.8666666666666663</v>
      </c>
      <c r="F14" s="26">
        <f t="shared" si="0"/>
        <v>3.4873730864910753E-2</v>
      </c>
      <c r="G14" s="26">
        <f t="shared" si="1"/>
        <v>0.62819014565488085</v>
      </c>
      <c r="H14" s="26">
        <f t="shared" si="2"/>
        <v>5.4259968788077681E-4</v>
      </c>
      <c r="I14" s="26">
        <f t="shared" si="3"/>
        <v>0.29143683660988179</v>
      </c>
      <c r="J14" s="26">
        <f t="shared" si="4"/>
        <v>7.9806989940830519E-2</v>
      </c>
      <c r="K14" s="26">
        <f t="shared" si="5"/>
        <v>3.409875906791273E-2</v>
      </c>
      <c r="L14" s="26">
        <f t="shared" si="6"/>
        <v>3.409875906791273E-2</v>
      </c>
      <c r="M14" s="26">
        <f t="shared" si="7"/>
        <v>3.409875906791273E-2</v>
      </c>
      <c r="N14" s="26">
        <f t="shared" si="8"/>
        <v>0.61423036464032787</v>
      </c>
      <c r="O14" s="26">
        <f t="shared" si="9"/>
        <v>5.3054191703898179E-4</v>
      </c>
      <c r="P14" s="26">
        <f t="shared" si="10"/>
        <v>0.2849604624629955</v>
      </c>
      <c r="Q14" s="26">
        <f t="shared" si="11"/>
        <v>7.8033501275478728E-2</v>
      </c>
    </row>
    <row r="15" spans="1:17" ht="15" customHeight="1" x14ac:dyDescent="0.2">
      <c r="A15" s="1" t="str">
        <f>Dados!A10</f>
        <v>Pá Carregadeira</v>
      </c>
      <c r="B15" s="24">
        <f>Dados!E10</f>
        <v>206.51708000000002</v>
      </c>
      <c r="C15" s="1" t="s">
        <v>62</v>
      </c>
      <c r="D15" s="23">
        <f>Dados!C10</f>
        <v>1</v>
      </c>
      <c r="E15" s="25">
        <f>Dados!G10/(30)</f>
        <v>2.4</v>
      </c>
      <c r="F15" s="26">
        <f t="shared" si="0"/>
        <v>3.101083119228833E-2</v>
      </c>
      <c r="G15" s="26">
        <f t="shared" si="1"/>
        <v>0.83698143551687265</v>
      </c>
      <c r="H15" s="26">
        <f t="shared" si="2"/>
        <v>7.6033040375300068E-4</v>
      </c>
      <c r="I15" s="26">
        <f t="shared" si="3"/>
        <v>0.22495851814724077</v>
      </c>
      <c r="J15" s="26">
        <f t="shared" si="4"/>
        <v>8.0781384871570633E-2</v>
      </c>
      <c r="K15" s="26">
        <f t="shared" si="5"/>
        <v>3.1010831192288327E-3</v>
      </c>
      <c r="L15" s="26">
        <f t="shared" si="6"/>
        <v>3.1010831192288327E-3</v>
      </c>
      <c r="M15" s="26">
        <f t="shared" si="7"/>
        <v>3.1010831192288327E-3</v>
      </c>
      <c r="N15" s="26">
        <f t="shared" si="8"/>
        <v>8.3698143551687254E-2</v>
      </c>
      <c r="O15" s="26">
        <f t="shared" si="9"/>
        <v>7.6033040375300063E-5</v>
      </c>
      <c r="P15" s="26">
        <f t="shared" si="10"/>
        <v>2.2495851814724077E-2</v>
      </c>
      <c r="Q15" s="26">
        <f t="shared" si="11"/>
        <v>8.0781384871570633E-3</v>
      </c>
    </row>
    <row r="16" spans="1:17" ht="15" customHeight="1" x14ac:dyDescent="0.2">
      <c r="A16" s="1" t="str">
        <f>Dados!A11</f>
        <v>Reach Staker</v>
      </c>
      <c r="B16" s="24">
        <f>Dados!E11</f>
        <v>343.30112000000003</v>
      </c>
      <c r="C16" s="1" t="s">
        <v>70</v>
      </c>
      <c r="D16" s="23">
        <f>Dados!C11</f>
        <v>3</v>
      </c>
      <c r="E16" s="25">
        <f>Dados!G11/(30)</f>
        <v>5.8666666666666663</v>
      </c>
      <c r="F16" s="26">
        <f t="shared" si="0"/>
        <v>4.4127444329666497E-2</v>
      </c>
      <c r="G16" s="26">
        <f t="shared" si="1"/>
        <v>1.2210732315196486</v>
      </c>
      <c r="H16" s="26">
        <f t="shared" si="2"/>
        <v>1.1422936626082438E-3</v>
      </c>
      <c r="I16" s="26">
        <f t="shared" si="3"/>
        <v>0.40802827967425875</v>
      </c>
      <c r="J16" s="26">
        <f t="shared" si="4"/>
        <v>0.11423334973972384</v>
      </c>
      <c r="K16" s="26">
        <f t="shared" si="5"/>
        <v>3.2360125841755426E-2</v>
      </c>
      <c r="L16" s="26">
        <f t="shared" si="6"/>
        <v>3.2360125841755426E-2</v>
      </c>
      <c r="M16" s="26">
        <f t="shared" si="7"/>
        <v>3.2360125841755426E-2</v>
      </c>
      <c r="N16" s="26">
        <f t="shared" si="8"/>
        <v>0.89545370311440908</v>
      </c>
      <c r="O16" s="26">
        <f t="shared" si="9"/>
        <v>8.3768201924604548E-4</v>
      </c>
      <c r="P16" s="26">
        <f t="shared" si="10"/>
        <v>0.29922073842778973</v>
      </c>
      <c r="Q16" s="26">
        <f t="shared" si="11"/>
        <v>8.3771123142464141E-2</v>
      </c>
    </row>
    <row r="17" spans="1:17" ht="15" customHeight="1" x14ac:dyDescent="0.2">
      <c r="A17" s="1" t="str">
        <f>Dados!A12</f>
        <v>Reach Staker</v>
      </c>
      <c r="B17" s="24">
        <f>Dados!E12</f>
        <v>160.92240000000001</v>
      </c>
      <c r="C17" s="1" t="s">
        <v>68</v>
      </c>
      <c r="D17" s="23">
        <f>Dados!C12</f>
        <v>1</v>
      </c>
      <c r="E17" s="25">
        <f>Dados!G12/(30)</f>
        <v>2.4</v>
      </c>
      <c r="F17" s="26">
        <f t="shared" si="0"/>
        <v>3.9485693657102021E-2</v>
      </c>
      <c r="G17" s="26">
        <f t="shared" si="1"/>
        <v>0.71211390028084431</v>
      </c>
      <c r="H17" s="26">
        <f t="shared" si="2"/>
        <v>6.3744895831079952E-4</v>
      </c>
      <c r="I17" s="26">
        <f t="shared" si="3"/>
        <v>0.33518924470890588</v>
      </c>
      <c r="J17" s="26">
        <f t="shared" si="4"/>
        <v>8.9871287717109824E-2</v>
      </c>
      <c r="K17" s="26">
        <f t="shared" si="5"/>
        <v>3.9485693657102016E-3</v>
      </c>
      <c r="L17" s="26">
        <f t="shared" si="6"/>
        <v>3.9485693657102016E-3</v>
      </c>
      <c r="M17" s="26">
        <f t="shared" si="7"/>
        <v>3.9485693657102016E-3</v>
      </c>
      <c r="N17" s="26">
        <f t="shared" si="8"/>
        <v>7.1211390028084423E-2</v>
      </c>
      <c r="O17" s="26">
        <f t="shared" si="9"/>
        <v>6.3744895831079949E-5</v>
      </c>
      <c r="P17" s="26">
        <f t="shared" si="10"/>
        <v>3.3518924470890589E-2</v>
      </c>
      <c r="Q17" s="26">
        <f t="shared" si="11"/>
        <v>8.9871287717109821E-3</v>
      </c>
    </row>
    <row r="18" spans="1:17" ht="15" customHeight="1" x14ac:dyDescent="0.2">
      <c r="A18" s="1" t="str">
        <f>Dados!A13</f>
        <v>Spreader Automático</v>
      </c>
      <c r="B18" s="24">
        <f>Dados!E13</f>
        <v>32.586786000000004</v>
      </c>
      <c r="C18" s="1" t="s">
        <v>66</v>
      </c>
      <c r="D18" s="23">
        <f>Dados!C13</f>
        <v>4</v>
      </c>
      <c r="E18" s="25">
        <f>Dados!G13/(30)</f>
        <v>2.4</v>
      </c>
      <c r="F18" s="26">
        <f t="shared" si="0"/>
        <v>2.0487499581590431E-2</v>
      </c>
      <c r="G18" s="26">
        <f t="shared" si="1"/>
        <v>0.16990078996520613</v>
      </c>
      <c r="H18" s="26">
        <f t="shared" si="2"/>
        <v>1.9853889757801769E-4</v>
      </c>
      <c r="I18" s="26">
        <f t="shared" si="3"/>
        <v>0.21022022336520976</v>
      </c>
      <c r="J18" s="26">
        <f t="shared" si="4"/>
        <v>9.1559894381165477E-2</v>
      </c>
      <c r="K18" s="26">
        <f t="shared" si="5"/>
        <v>8.1949998326361715E-3</v>
      </c>
      <c r="L18" s="26">
        <f t="shared" si="6"/>
        <v>8.1949998326361715E-3</v>
      </c>
      <c r="M18" s="26">
        <f t="shared" si="7"/>
        <v>8.1949998326361715E-3</v>
      </c>
      <c r="N18" s="26">
        <f t="shared" si="8"/>
        <v>6.7960315986082445E-2</v>
      </c>
      <c r="O18" s="26">
        <f t="shared" si="9"/>
        <v>7.9415559031207079E-5</v>
      </c>
      <c r="P18" s="26">
        <f t="shared" si="10"/>
        <v>8.4088089346083902E-2</v>
      </c>
      <c r="Q18" s="26">
        <f t="shared" si="11"/>
        <v>3.6623957752466192E-2</v>
      </c>
    </row>
    <row r="19" spans="1:17" ht="15" customHeight="1" x14ac:dyDescent="0.2">
      <c r="A19" s="1" t="str">
        <f>Dados!A14</f>
        <v>Trator + Varredora Coletora</v>
      </c>
      <c r="B19" s="24">
        <f>Dados!E14</f>
        <v>49.617740000000005</v>
      </c>
      <c r="C19" s="1" t="s">
        <v>90</v>
      </c>
      <c r="D19" s="23">
        <f>Dados!C14</f>
        <v>1</v>
      </c>
      <c r="E19" s="25">
        <f>Dados!G14/(30)</f>
        <v>5.8666666666666663</v>
      </c>
      <c r="F19" s="26">
        <f t="shared" si="0"/>
        <v>1.9678913075419968E-2</v>
      </c>
      <c r="G19" s="26">
        <f t="shared" si="1"/>
        <v>0.15975690453596478</v>
      </c>
      <c r="H19" s="26">
        <f t="shared" si="2"/>
        <v>1.8500886378370628E-4</v>
      </c>
      <c r="I19" s="26">
        <f t="shared" si="3"/>
        <v>0.2008075790366656</v>
      </c>
      <c r="J19" s="26">
        <f t="shared" si="4"/>
        <v>8.9498102465466051E-2</v>
      </c>
      <c r="K19" s="26">
        <f t="shared" si="5"/>
        <v>4.8104009739915474E-3</v>
      </c>
      <c r="L19" s="26">
        <f t="shared" si="6"/>
        <v>4.8104009739915474E-3</v>
      </c>
      <c r="M19" s="26">
        <f t="shared" si="7"/>
        <v>4.8104009739915474E-3</v>
      </c>
      <c r="N19" s="26">
        <f t="shared" si="8"/>
        <v>3.9051687775458054E-2</v>
      </c>
      <c r="O19" s="26">
        <f t="shared" si="9"/>
        <v>4.5224388924905972E-5</v>
      </c>
      <c r="P19" s="26">
        <f t="shared" si="10"/>
        <v>4.9086297097851589E-2</v>
      </c>
      <c r="Q19" s="26">
        <f t="shared" si="11"/>
        <v>2.1877313936002812E-2</v>
      </c>
    </row>
    <row r="20" spans="1:17" ht="15" customHeight="1" x14ac:dyDescent="0.2">
      <c r="A20" s="1" t="str">
        <f>Dados!A15</f>
        <v xml:space="preserve">Empilhadeira </v>
      </c>
      <c r="B20" s="24">
        <f>Dados!E15</f>
        <v>159.58138000000002</v>
      </c>
      <c r="C20" s="1" t="s">
        <v>55</v>
      </c>
      <c r="D20" s="23">
        <f>Dados!C15</f>
        <v>2</v>
      </c>
      <c r="E20" s="25">
        <f>Dados!G15/(30)</f>
        <v>2.4</v>
      </c>
      <c r="F20" s="26">
        <f t="shared" si="0"/>
        <v>1.8879850739384012E-2</v>
      </c>
      <c r="G20" s="26">
        <f t="shared" si="1"/>
        <v>0.31861247152656436</v>
      </c>
      <c r="H20" s="26">
        <f t="shared" si="2"/>
        <v>2.8608393717488665E-4</v>
      </c>
      <c r="I20" s="26">
        <f t="shared" si="3"/>
        <v>0.15162091846570119</v>
      </c>
      <c r="J20" s="26">
        <f t="shared" si="4"/>
        <v>4.2373566784726938E-2</v>
      </c>
      <c r="K20" s="26">
        <f t="shared" si="5"/>
        <v>3.7759701478768024E-3</v>
      </c>
      <c r="L20" s="26">
        <f t="shared" si="6"/>
        <v>3.7759701478768024E-3</v>
      </c>
      <c r="M20" s="26">
        <f t="shared" si="7"/>
        <v>3.7759701478768024E-3</v>
      </c>
      <c r="N20" s="26">
        <f t="shared" si="8"/>
        <v>6.3722494305312863E-2</v>
      </c>
      <c r="O20" s="26">
        <f t="shared" si="9"/>
        <v>5.7216787434977326E-5</v>
      </c>
      <c r="P20" s="26">
        <f t="shared" si="10"/>
        <v>3.0324183693140241E-2</v>
      </c>
      <c r="Q20" s="26">
        <f t="shared" si="11"/>
        <v>8.4747133569453865E-3</v>
      </c>
    </row>
    <row r="21" spans="1:17" ht="15" customHeight="1" x14ac:dyDescent="0.2">
      <c r="A21" s="53" t="s">
        <v>104</v>
      </c>
      <c r="B21" s="53"/>
      <c r="C21" s="53"/>
      <c r="D21" s="53"/>
      <c r="E21" s="53"/>
      <c r="F21" s="53"/>
      <c r="G21" s="53"/>
      <c r="H21" s="53"/>
      <c r="I21" s="53"/>
      <c r="J21" s="53"/>
      <c r="K21" s="29">
        <f>SUM(K8:K20)</f>
        <v>0.16153647928801629</v>
      </c>
      <c r="L21" s="29">
        <f>SUM(L8:L20)</f>
        <v>0.16153647928801629</v>
      </c>
      <c r="M21" s="29">
        <f t="shared" ref="M21:Q21" si="12">SUM(M8:M20)</f>
        <v>0.16153647928801629</v>
      </c>
      <c r="N21" s="29">
        <f t="shared" si="12"/>
        <v>2.6523126513310684</v>
      </c>
      <c r="O21" s="29">
        <f t="shared" si="12"/>
        <v>2.3836796378451999E-3</v>
      </c>
      <c r="P21" s="29">
        <f t="shared" si="12"/>
        <v>1.2268619224234452</v>
      </c>
      <c r="Q21" s="29">
        <f t="shared" si="12"/>
        <v>0.38200820508798183</v>
      </c>
    </row>
    <row r="22" spans="1:17" ht="15" customHeight="1" x14ac:dyDescent="0.2">
      <c r="K22" s="21"/>
      <c r="L22" s="21"/>
      <c r="M22" s="21"/>
      <c r="N22" s="21"/>
      <c r="O22" s="27"/>
      <c r="P22" s="21"/>
      <c r="Q22" s="21"/>
    </row>
    <row r="23" spans="1:17" ht="15" customHeight="1" x14ac:dyDescent="0.2"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7" ht="15" customHeight="1" x14ac:dyDescent="0.2"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7" ht="15" customHeight="1" x14ac:dyDescent="0.2"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ht="15" customHeight="1" x14ac:dyDescent="0.2"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ht="15" customHeight="1" x14ac:dyDescent="0.2"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" customHeight="1" x14ac:dyDescent="0.2"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 ht="15" customHeight="1" x14ac:dyDescent="0.2"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7" ht="15" customHeight="1" x14ac:dyDescent="0.2">
      <c r="K30" s="21"/>
      <c r="L30" s="21"/>
      <c r="M30" s="21"/>
      <c r="N30" s="21"/>
      <c r="O30" s="21"/>
      <c r="P30" s="21"/>
      <c r="Q30" s="21"/>
    </row>
  </sheetData>
  <sheetProtection password="B056" sheet="1" objects="1" scenarios="1"/>
  <dataConsolidate/>
  <mergeCells count="8">
    <mergeCell ref="A21:J21"/>
    <mergeCell ref="K6:Q6"/>
    <mergeCell ref="A6:A7"/>
    <mergeCell ref="B6:B7"/>
    <mergeCell ref="C6:C7"/>
    <mergeCell ref="E6:E7"/>
    <mergeCell ref="D6:D7"/>
    <mergeCell ref="F6:J6"/>
  </mergeCells>
  <dataValidations disablePrompts="1" count="1">
    <dataValidation type="list" allowBlank="1" showInputMessage="1" showErrorMessage="1" sqref="C8:C20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E20" sqref="E20"/>
    </sheetView>
  </sheetViews>
  <sheetFormatPr defaultRowHeight="15" customHeight="1" x14ac:dyDescent="0.25"/>
  <cols>
    <col min="1" max="16384" width="9.140625" style="3"/>
  </cols>
  <sheetData>
    <row r="1" spans="1:13" ht="15" customHeight="1" x14ac:dyDescent="0.25">
      <c r="A1" s="6"/>
      <c r="B1" s="6"/>
      <c r="C1" s="6"/>
      <c r="D1" s="6"/>
      <c r="E1" s="6"/>
      <c r="F1" s="6"/>
    </row>
    <row r="2" spans="1:13" ht="15" customHeight="1" x14ac:dyDescent="0.25">
      <c r="A2" s="55" t="s">
        <v>85</v>
      </c>
      <c r="B2" s="56"/>
      <c r="C2" s="56"/>
      <c r="D2" s="56"/>
      <c r="E2" s="56"/>
      <c r="F2" s="57"/>
      <c r="G2" s="4"/>
      <c r="H2" s="2"/>
      <c r="I2" s="2"/>
      <c r="J2" s="2"/>
      <c r="K2" s="2"/>
      <c r="L2" s="2"/>
      <c r="M2" s="2"/>
    </row>
    <row r="3" spans="1:13" ht="15" customHeight="1" x14ac:dyDescent="0.25">
      <c r="A3" s="58"/>
      <c r="B3" s="59"/>
      <c r="C3" s="59"/>
      <c r="D3" s="59"/>
      <c r="E3" s="59"/>
      <c r="F3" s="60"/>
      <c r="G3" s="4"/>
      <c r="H3" s="2"/>
      <c r="I3" s="2"/>
      <c r="J3" s="2"/>
      <c r="K3" s="2"/>
      <c r="L3" s="2"/>
      <c r="M3" s="2"/>
    </row>
    <row r="4" spans="1:13" ht="15" customHeight="1" x14ac:dyDescent="0.25">
      <c r="A4" s="58"/>
      <c r="B4" s="59"/>
      <c r="C4" s="59"/>
      <c r="D4" s="59"/>
      <c r="E4" s="59"/>
      <c r="F4" s="60"/>
      <c r="G4" s="4"/>
      <c r="H4" s="2"/>
      <c r="I4" s="2"/>
      <c r="J4" s="2"/>
      <c r="K4" s="2"/>
      <c r="L4" s="2"/>
      <c r="M4" s="2"/>
    </row>
    <row r="5" spans="1:13" ht="15" customHeight="1" x14ac:dyDescent="0.25">
      <c r="A5" s="58"/>
      <c r="B5" s="59"/>
      <c r="C5" s="59"/>
      <c r="D5" s="59"/>
      <c r="E5" s="59"/>
      <c r="F5" s="60"/>
      <c r="G5" s="4"/>
      <c r="H5" s="2"/>
      <c r="I5" s="2"/>
      <c r="J5" s="2"/>
      <c r="K5" s="2"/>
      <c r="L5" s="2"/>
      <c r="M5" s="2"/>
    </row>
    <row r="6" spans="1:13" ht="15" customHeight="1" x14ac:dyDescent="0.25">
      <c r="A6" s="61"/>
      <c r="B6" s="62"/>
      <c r="C6" s="62"/>
      <c r="D6" s="62"/>
      <c r="E6" s="62"/>
      <c r="F6" s="63"/>
      <c r="G6" s="5"/>
    </row>
    <row r="7" spans="1:13" ht="15" customHeight="1" x14ac:dyDescent="0.25">
      <c r="A7" s="7"/>
      <c r="B7" s="7"/>
      <c r="C7" s="7"/>
      <c r="D7" s="7"/>
      <c r="E7" s="7"/>
      <c r="F7" s="7"/>
    </row>
  </sheetData>
  <sheetProtection password="B056" sheet="1" objects="1" scenarios="1"/>
  <mergeCells count="1">
    <mergeCell ref="A2:F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FE-Maq e Equip</vt:lpstr>
      <vt:lpstr>Dados</vt:lpstr>
      <vt:lpstr>Emissão Maq e Equip</vt:lpstr>
      <vt:lpstr>Emissão Veículos Pesados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2016-12-21T16:41:28Z</dcterms:created>
  <dcterms:modified xsi:type="dcterms:W3CDTF">2019-06-06T20:52:28Z</dcterms:modified>
</cp:coreProperties>
</file>