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Multilift Vila Velha\"/>
    </mc:Choice>
  </mc:AlternateContent>
  <bookViews>
    <workbookView xWindow="0" yWindow="0" windowWidth="24000" windowHeight="9135" tabRatio="831" activeTab="6"/>
  </bookViews>
  <sheets>
    <sheet name="FE-Transferências" sheetId="9" r:id="rId1"/>
    <sheet name="FE-Maq e Equip" sheetId="2" r:id="rId2"/>
    <sheet name="Dados" sheetId="1" r:id="rId3"/>
    <sheet name="Emissão Maq e Equip" sheetId="3" r:id="rId4"/>
    <sheet name="Emissão Veículos Pesados" sheetId="6" r:id="rId5"/>
    <sheet name="Emissão Transferências" sheetId="10" r:id="rId6"/>
    <sheet name="Resumo" sheetId="12" r:id="rId7"/>
  </sheets>
  <externalReferences>
    <externalReference r:id="rId8"/>
  </externalReferences>
  <definedNames>
    <definedName name="Fator_Emissao">'FE-Maq e Equip'!$B$4:$I$11</definedName>
    <definedName name="Pot_Equip">'FE-Maq e Equip'!$B$4:$B$11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2" l="1"/>
  <c r="B4" i="12"/>
  <c r="O27" i="10"/>
  <c r="P25" i="10"/>
  <c r="N20" i="10"/>
  <c r="P20" i="10"/>
  <c r="M20" i="10"/>
  <c r="M18" i="10"/>
  <c r="M19" i="10"/>
  <c r="M21" i="10"/>
  <c r="M22" i="10"/>
  <c r="M23" i="10"/>
  <c r="M24" i="10"/>
  <c r="M25" i="10"/>
  <c r="M26" i="10"/>
  <c r="M17" i="10"/>
  <c r="L18" i="10"/>
  <c r="L19" i="10"/>
  <c r="L20" i="10"/>
  <c r="L21" i="10"/>
  <c r="L22" i="10"/>
  <c r="L23" i="10"/>
  <c r="L24" i="10"/>
  <c r="L25" i="10"/>
  <c r="L26" i="10"/>
  <c r="L17" i="10"/>
  <c r="K18" i="10"/>
  <c r="K19" i="10"/>
  <c r="K20" i="10"/>
  <c r="K21" i="10"/>
  <c r="K22" i="10"/>
  <c r="K23" i="10"/>
  <c r="K24" i="10"/>
  <c r="K25" i="10"/>
  <c r="K26" i="10"/>
  <c r="K17" i="10"/>
  <c r="P8" i="3" l="1"/>
  <c r="O8" i="3"/>
  <c r="M8" i="3"/>
  <c r="L8" i="3"/>
  <c r="K8" i="3"/>
  <c r="Q7" i="3"/>
  <c r="M7" i="3"/>
  <c r="L7" i="3"/>
  <c r="H8" i="3"/>
  <c r="G8" i="3"/>
  <c r="F8" i="3"/>
  <c r="I7" i="3"/>
  <c r="G7" i="3"/>
  <c r="D5" i="12" l="1"/>
  <c r="C5" i="12"/>
  <c r="B5" i="12"/>
  <c r="E8" i="3" l="1"/>
  <c r="E7" i="3"/>
  <c r="I8" i="3"/>
  <c r="J8" i="3"/>
  <c r="J7" i="3"/>
  <c r="H7" i="3"/>
  <c r="F7" i="3"/>
  <c r="J26" i="10" l="1"/>
  <c r="J25" i="10"/>
  <c r="J24" i="10"/>
  <c r="J23" i="10"/>
  <c r="J22" i="10"/>
  <c r="J21" i="10"/>
  <c r="D26" i="10"/>
  <c r="D23" i="10"/>
  <c r="D25" i="10"/>
  <c r="D22" i="10"/>
  <c r="D24" i="10"/>
  <c r="D21" i="10"/>
  <c r="J20" i="10"/>
  <c r="J19" i="10"/>
  <c r="J18" i="10"/>
  <c r="J17" i="10"/>
  <c r="D20" i="10"/>
  <c r="D18" i="10"/>
  <c r="D19" i="10"/>
  <c r="D17" i="10"/>
  <c r="J62" i="1" l="1"/>
  <c r="D62" i="1"/>
  <c r="J38" i="1"/>
  <c r="D38" i="1"/>
  <c r="H87" i="1" l="1"/>
  <c r="B9" i="10" s="1"/>
  <c r="I86" i="1"/>
  <c r="H86" i="1"/>
  <c r="H63" i="1"/>
  <c r="B8" i="10" s="1"/>
  <c r="I62" i="1"/>
  <c r="H62" i="1"/>
  <c r="B63" i="1"/>
  <c r="B5" i="10" s="1"/>
  <c r="C62" i="1"/>
  <c r="B62" i="1"/>
  <c r="H39" i="1"/>
  <c r="B7" i="10" s="1"/>
  <c r="I38" i="1"/>
  <c r="H38" i="1"/>
  <c r="B39" i="1"/>
  <c r="B4" i="10" s="1"/>
  <c r="C38" i="1"/>
  <c r="B38" i="1"/>
  <c r="G23" i="10" l="1"/>
  <c r="G26" i="10"/>
  <c r="G22" i="10"/>
  <c r="G25" i="10"/>
  <c r="G24" i="10"/>
  <c r="G21" i="10"/>
  <c r="G20" i="10"/>
  <c r="G18" i="10"/>
  <c r="G19" i="10"/>
  <c r="G17" i="10"/>
  <c r="D8" i="3"/>
  <c r="D7" i="3"/>
  <c r="P26" i="10" l="1"/>
  <c r="O26" i="10"/>
  <c r="N26" i="10"/>
  <c r="O23" i="10"/>
  <c r="N23" i="10"/>
  <c r="P23" i="10"/>
  <c r="N25" i="10"/>
  <c r="O25" i="10"/>
  <c r="O22" i="10"/>
  <c r="N22" i="10"/>
  <c r="P22" i="10"/>
  <c r="O21" i="10"/>
  <c r="N21" i="10"/>
  <c r="P21" i="10"/>
  <c r="P24" i="10"/>
  <c r="N24" i="10"/>
  <c r="O24" i="10"/>
  <c r="N18" i="10"/>
  <c r="O18" i="10"/>
  <c r="P18" i="10"/>
  <c r="O20" i="10"/>
  <c r="O17" i="10"/>
  <c r="P17" i="10"/>
  <c r="N17" i="10"/>
  <c r="O19" i="10"/>
  <c r="N19" i="10"/>
  <c r="P19" i="10"/>
  <c r="P7" i="3"/>
  <c r="N7" i="3"/>
  <c r="O7" i="3"/>
  <c r="K7" i="3"/>
  <c r="Q8" i="3"/>
  <c r="N8" i="3"/>
  <c r="A8" i="3"/>
  <c r="A7" i="3"/>
  <c r="P27" i="10" l="1"/>
  <c r="D3" i="12" s="1"/>
  <c r="N27" i="10"/>
  <c r="B3" i="12" s="1"/>
  <c r="C3" i="12"/>
  <c r="O9" i="3"/>
  <c r="F4" i="12" s="1"/>
  <c r="F6" i="12" s="1"/>
  <c r="N9" i="3"/>
  <c r="E4" i="12" s="1"/>
  <c r="E6" i="12" s="1"/>
  <c r="Q9" i="3"/>
  <c r="H4" i="12" s="1"/>
  <c r="H6" i="12" s="1"/>
  <c r="M9" i="3"/>
  <c r="D4" i="12" s="1"/>
  <c r="D6" i="12" s="1"/>
  <c r="K9" i="3"/>
  <c r="P9" i="3"/>
  <c r="G4" i="12" s="1"/>
  <c r="G6" i="12" s="1"/>
  <c r="E4" i="1"/>
  <c r="B8" i="3" s="1"/>
  <c r="E3" i="1"/>
  <c r="B7" i="3" s="1"/>
  <c r="B6" i="12" l="1"/>
  <c r="L9" i="3"/>
  <c r="C4" i="12" s="1"/>
</calcChain>
</file>

<file path=xl/comments1.xml><?xml version="1.0" encoding="utf-8"?>
<comments xmlns="http://schemas.openxmlformats.org/spreadsheetml/2006/main">
  <authors>
    <author>Andrielly Moutinho Knupp</author>
  </authors>
  <commentList>
    <comment ref="A6" authorId="0" shapeId="0">
      <text>
        <r>
          <rPr>
            <b/>
            <sz val="9"/>
            <color indexed="81"/>
            <rFont val="Segoe UI"/>
            <family val="2"/>
          </rPr>
          <t>Rating A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Gabriel Aarão Gonçalves</author>
  </authors>
  <commentList>
    <comment ref="B2" authorId="0" shapeId="0">
      <text>
        <r>
          <rPr>
            <sz val="9"/>
            <color indexed="81"/>
            <rFont val="Segoe UI"/>
            <family val="2"/>
          </rPr>
          <t>Ano de fabricação dos equipamentos do empreendimento não informado. Portanto, foi considerado o ano de 2007 (mais conservador)</t>
        </r>
      </text>
    </comment>
  </commentList>
</comments>
</file>

<file path=xl/comments3.xml><?xml version="1.0" encoding="utf-8"?>
<comments xmlns="http://schemas.openxmlformats.org/spreadsheetml/2006/main">
  <authors>
    <author>Gabriel Aarão Gonçalves</author>
  </authors>
  <commentList>
    <comment ref="B7" authorId="0" shapeId="0">
      <text>
        <r>
          <rPr>
            <sz val="9"/>
            <color indexed="81"/>
            <rFont val="Segoe UI"/>
            <family val="2"/>
          </rPr>
          <t xml:space="preserve">O enlonamento da pilha foi realizado após o ano de 2015. Observando por imagens de satélite, as pilhas estavem à céu aberto durante 2015.  Portanto, essa medida de controle não foi considerada. </t>
        </r>
      </text>
    </comment>
    <comment ref="H21" authorId="0" shapeId="0">
      <text>
        <r>
          <rPr>
            <sz val="9"/>
            <color indexed="81"/>
            <rFont val="Segoe UI"/>
            <family val="2"/>
          </rPr>
          <t xml:space="preserve">O empreendimento forneceu o valor de umidade entre 0,3 a 0,5%. Portanto, foi considerado o valor médio de 0,4%
</t>
        </r>
      </text>
    </comment>
    <comment ref="B22" authorId="0" shapeId="0">
      <text>
        <r>
          <rPr>
            <sz val="9"/>
            <color indexed="81"/>
            <rFont val="Segoe UI"/>
            <family val="2"/>
          </rPr>
          <t xml:space="preserve">Empreendimento forneceu o valor entre 5 a 11 cm como granulometria do carvão. Portanto, foi considerado o valor médio de 8 cm
</t>
        </r>
      </text>
    </comment>
    <comment ref="H22" authorId="0" shapeId="0">
      <text>
        <r>
          <rPr>
            <sz val="9"/>
            <color indexed="81"/>
            <rFont val="Segoe UI"/>
            <family val="2"/>
          </rPr>
          <t xml:space="preserve">Empreendimento forneceu o valor entre 5 a 10 mm como granulometria dos fertilizantes. Portanto, foi considerado o valor médio de 7,5 mm
</t>
        </r>
      </text>
    </comment>
    <comment ref="H46" authorId="0" shapeId="0">
      <text>
        <r>
          <rPr>
            <sz val="9"/>
            <color indexed="81"/>
            <rFont val="Segoe UI"/>
            <family val="2"/>
          </rPr>
          <t xml:space="preserve">Empreendimento forneceu o valor entre 5 a 15 cm como granulometria do coque verde de petróleo. Portanto, foi considerado o valor médio de 10 cm
</t>
        </r>
      </text>
    </comment>
    <comment ref="H70" authorId="0" shapeId="0">
      <text>
        <r>
          <rPr>
            <sz val="9"/>
            <color indexed="81"/>
            <rFont val="Segoe UI"/>
            <family val="2"/>
          </rPr>
          <t xml:space="preserve">Empreendimento forneceu o valor entre 8 a 13 cm como granulometria da gipsita  Portanto, foi considerado o valor médio de 10,5 cm
</t>
        </r>
      </text>
    </comment>
    <comment ref="J74" authorId="0" shapeId="0">
      <text>
        <r>
          <rPr>
            <sz val="9"/>
            <color indexed="81"/>
            <rFont val="Segoe UI"/>
            <family val="2"/>
          </rPr>
          <t xml:space="preserve">Quantitativo para a Gipsta não fornecido
</t>
        </r>
      </text>
    </comment>
  </commentList>
</comments>
</file>

<file path=xl/comments4.xml><?xml version="1.0" encoding="utf-8"?>
<comments xmlns="http://schemas.openxmlformats.org/spreadsheetml/2006/main">
  <authors>
    <author>Andrielly Moutinho Knupp</author>
  </authors>
  <commentList>
    <comment ref="L6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M6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</commentList>
</comments>
</file>

<file path=xl/comments5.xml><?xml version="1.0" encoding="utf-8"?>
<comments xmlns="http://schemas.openxmlformats.org/spreadsheetml/2006/main">
  <authors>
    <author>Gabriel Aarão Gonçalves</author>
  </authors>
  <commentList>
    <comment ref="B1" authorId="0" shapeId="0">
      <text>
        <r>
          <rPr>
            <sz val="9"/>
            <color indexed="81"/>
            <rFont val="Segoe UI"/>
            <family val="2"/>
          </rPr>
          <t xml:space="preserve">Segunda a sexta
</t>
        </r>
      </text>
    </comment>
    <comment ref="A11" authorId="0" shapeId="0">
      <text>
        <r>
          <rPr>
            <sz val="9"/>
            <color indexed="81"/>
            <rFont val="Segoe UI"/>
            <family val="2"/>
          </rPr>
          <t xml:space="preserve">Velocidade média do ano de 2015 da Estação Aeroporto
</t>
        </r>
      </text>
    </comment>
    <comment ref="F17" authorId="0" shapeId="0">
      <text>
        <r>
          <rPr>
            <sz val="9"/>
            <color indexed="81"/>
            <rFont val="Segoe UI"/>
            <family val="2"/>
          </rPr>
          <t>WRAP (2006) - Fugitive Dust Handobook</t>
        </r>
      </text>
    </comment>
    <comment ref="F18" authorId="0" shapeId="0">
      <text>
        <r>
          <rPr>
            <sz val="9"/>
            <color indexed="81"/>
            <rFont val="Segoe UI"/>
            <family val="2"/>
          </rPr>
          <t>WRAP (2006) - Fugitive Dust Handobook</t>
        </r>
      </text>
    </comment>
    <comment ref="F19" authorId="0" shapeId="0">
      <text>
        <r>
          <rPr>
            <sz val="9"/>
            <color indexed="81"/>
            <rFont val="Segoe UI"/>
            <family val="2"/>
          </rPr>
          <t>WRAP (2006) - Fugitive Dust Handobook</t>
        </r>
      </text>
    </comment>
    <comment ref="F20" authorId="0" shapeId="0">
      <text>
        <r>
          <rPr>
            <sz val="9"/>
            <color indexed="81"/>
            <rFont val="Segoe UI"/>
            <family val="2"/>
          </rPr>
          <t>WRAP (2006) - Fugitive Dust Handobook</t>
        </r>
      </text>
    </comment>
    <comment ref="F21" authorId="0" shapeId="0">
      <text>
        <r>
          <rPr>
            <sz val="9"/>
            <color indexed="81"/>
            <rFont val="Segoe UI"/>
            <family val="2"/>
          </rPr>
          <t>Valor observado no
WRAP (2006)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22" authorId="0" shapeId="0">
      <text>
        <r>
          <rPr>
            <sz val="9"/>
            <color indexed="81"/>
            <rFont val="Segoe UI"/>
            <family val="2"/>
          </rPr>
          <t>Valor observado no
WRAP (2006)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23" authorId="0" shapeId="0">
      <text>
        <r>
          <rPr>
            <sz val="9"/>
            <color indexed="81"/>
            <rFont val="Segoe UI"/>
            <family val="2"/>
          </rPr>
          <t>Valor observado no
WRAP (2006)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24" authorId="0" shapeId="0">
      <text>
        <r>
          <rPr>
            <sz val="9"/>
            <color indexed="81"/>
            <rFont val="Segoe UI"/>
            <family val="2"/>
          </rPr>
          <t>Valor observado no
WRAP (2006)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25" authorId="0" shapeId="0">
      <text>
        <r>
          <rPr>
            <sz val="9"/>
            <color indexed="81"/>
            <rFont val="Segoe UI"/>
            <family val="2"/>
          </rPr>
          <t>Valor observado no
WRAP (2006)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26" authorId="0" shapeId="0">
      <text>
        <r>
          <rPr>
            <sz val="9"/>
            <color indexed="81"/>
            <rFont val="Segoe UI"/>
            <family val="2"/>
          </rPr>
          <t>Valor observado no
WRAP (2006)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27" authorId="0" shapeId="0">
      <text>
        <r>
          <rPr>
            <sz val="9"/>
            <color indexed="81"/>
            <rFont val="Segoe UI"/>
            <family val="2"/>
          </rPr>
          <t xml:space="preserve">Coordenada média para os locais de transferências do Pátio de Estocagem e do Armazém I
</t>
        </r>
      </text>
    </comment>
    <comment ref="I27" authorId="0" shapeId="0">
      <text>
        <r>
          <rPr>
            <sz val="9"/>
            <color indexed="81"/>
            <rFont val="Segoe UI"/>
            <family val="2"/>
          </rPr>
          <t xml:space="preserve">Coordenada média para os locais de transferências do Pátio de Estocagem e do Armazém I
</t>
        </r>
      </text>
    </comment>
  </commentList>
</comments>
</file>

<file path=xl/comments6.xml><?xml version="1.0" encoding="utf-8"?>
<comments xmlns="http://schemas.openxmlformats.org/spreadsheetml/2006/main">
  <authors>
    <author>Alinie Rossi dos Santos</author>
  </authors>
  <commentList>
    <comment ref="A5" authorId="0" shapeId="0">
      <text>
        <r>
          <rPr>
            <sz val="9"/>
            <color indexed="81"/>
            <rFont val="Segoe UI"/>
            <family val="2"/>
          </rPr>
          <t>Memorial de Cálculo na Planilha: Memorial_Multilift_Erosao_Eolica</t>
        </r>
      </text>
    </comment>
  </commentList>
</comments>
</file>

<file path=xl/sharedStrings.xml><?xml version="1.0" encoding="utf-8"?>
<sst xmlns="http://schemas.openxmlformats.org/spreadsheetml/2006/main" count="375" uniqueCount="174">
  <si>
    <t>Equipamento</t>
  </si>
  <si>
    <t>Modelo</t>
  </si>
  <si>
    <t>Quantidade</t>
  </si>
  <si>
    <t>Potência [Kw]</t>
  </si>
  <si>
    <t>Consumo Combustível</t>
  </si>
  <si>
    <t>Denominação Interna</t>
  </si>
  <si>
    <t>13.0 l/h ***</t>
  </si>
  <si>
    <t>Pá Carregadeira</t>
  </si>
  <si>
    <t>Volvo L 70</t>
  </si>
  <si>
    <t>7.5 l/h ***</t>
  </si>
  <si>
    <t>P219</t>
  </si>
  <si>
    <t>Volvo L 90</t>
  </si>
  <si>
    <t>Equipment</t>
  </si>
  <si>
    <t>MaxHP</t>
  </si>
  <si>
    <t>CO</t>
  </si>
  <si>
    <t>PM</t>
  </si>
  <si>
    <t>Potência [hp]</t>
  </si>
  <si>
    <t>Fonte Emissora</t>
  </si>
  <si>
    <t>Horas/dia</t>
  </si>
  <si>
    <t>Taxa de Emissão [kg/h]</t>
  </si>
  <si>
    <t>Equipamento [hp]</t>
  </si>
  <si>
    <t>P234/P235/P236/P246</t>
  </si>
  <si>
    <t>PM [kg/h]</t>
  </si>
  <si>
    <t>CO [kg/h]</t>
  </si>
  <si>
    <t>ROG [kg/h]</t>
  </si>
  <si>
    <t>Fonte: AQMD (2016) - http://www.aqmd.gov/home/regulations/ceqa/air-quality-analysis-handbook/off-road-mobile-source-emission-factors</t>
  </si>
  <si>
    <t>07:00-11:00h (Sábados)</t>
  </si>
  <si>
    <t xml:space="preserve">Funcionamento: </t>
  </si>
  <si>
    <t>07:00-17:00h (Segunda a Sexta)</t>
  </si>
  <si>
    <t>As emissões atmosféricas dos veículos pesados não serão contabilizadas, pois os mesmos já serão considerados no inventário de emissões veiculares, e também,  a área de abrangência interna no empreendimento é pequena.</t>
  </si>
  <si>
    <t>Área (m²)</t>
  </si>
  <si>
    <t>Capacidade (t)</t>
  </si>
  <si>
    <t>Pátio de Estocagem</t>
  </si>
  <si>
    <t>Função</t>
  </si>
  <si>
    <t>Armazenagem de produtos à granéis</t>
  </si>
  <si>
    <t>Armazenagem de granéis sólidos</t>
  </si>
  <si>
    <t>MÊS</t>
  </si>
  <si>
    <t>DESCARGA RODOVIÁRIA (TONS)</t>
  </si>
  <si>
    <t>QUANT. TONS SAÍDA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</si>
  <si>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</si>
  <si>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</si>
  <si>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</si>
  <si>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</si>
  <si>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</si>
  <si>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</si>
  <si>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</si>
  <si>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</si>
  <si>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</si>
  <si>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</si>
  <si>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</si>
  <si>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</si>
  <si>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</si>
  <si>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TOTAL RECEBIDO NO ANO DE 2015</t>
  </si>
  <si>
    <t>Informações sobre armazenamento e movimentação de materiais</t>
  </si>
  <si>
    <t>Medidas de controle</t>
  </si>
  <si>
    <t>Umidade (%):</t>
  </si>
  <si>
    <t>Granulometria (cm)</t>
  </si>
  <si>
    <t>Granulometria (mm)</t>
  </si>
  <si>
    <t>Altura média da pilha (m):</t>
  </si>
  <si>
    <t>Altura média do armazenamento (m):</t>
  </si>
  <si>
    <t>Armazém I</t>
  </si>
  <si>
    <t>Área útil (m²)</t>
  </si>
  <si>
    <t>-</t>
  </si>
  <si>
    <t>Quantativo de dias Trabalhados / Mês</t>
  </si>
  <si>
    <t>Pátio</t>
  </si>
  <si>
    <r>
      <t>Local de Movimentação:</t>
    </r>
    <r>
      <rPr>
        <sz val="8"/>
        <color indexed="8"/>
        <rFont val="Arial"/>
        <family val="2"/>
      </rPr>
      <t xml:space="preserve"> </t>
    </r>
  </si>
  <si>
    <t>Estocagem</t>
  </si>
  <si>
    <t>Carga:</t>
  </si>
  <si>
    <t>Carvão Mineral</t>
  </si>
  <si>
    <t>Processo:</t>
  </si>
  <si>
    <t>Área útil (m²):</t>
  </si>
  <si>
    <t xml:space="preserve"> Estocagem</t>
  </si>
  <si>
    <t xml:space="preserve">Carga: </t>
  </si>
  <si>
    <t>Fertilizantes</t>
  </si>
  <si>
    <r>
      <rPr>
        <b/>
        <sz val="8"/>
        <color indexed="8"/>
        <rFont val="Arial"/>
        <family val="2"/>
      </rPr>
      <t>Local de Movimentação:</t>
    </r>
    <r>
      <rPr>
        <sz val="8"/>
        <color indexed="8"/>
        <rFont val="Arial"/>
        <family val="2"/>
      </rPr>
      <t xml:space="preserve"> </t>
    </r>
  </si>
  <si>
    <r>
      <rPr>
        <b/>
        <sz val="8"/>
        <rFont val="Arial"/>
        <family val="2"/>
      </rPr>
      <t>Processo:</t>
    </r>
    <r>
      <rPr>
        <sz val="8"/>
        <rFont val="Arial"/>
        <family val="2"/>
      </rPr>
      <t xml:space="preserve"> </t>
    </r>
  </si>
  <si>
    <t>Armazengem tempóraria para formação de lotes e posterior embarque em navio</t>
  </si>
  <si>
    <t>Ferro Gusa</t>
  </si>
  <si>
    <t>* Quantitativo de carga retroativo do ano de 2014</t>
  </si>
  <si>
    <t xml:space="preserve">Processo: </t>
  </si>
  <si>
    <t>Coque Verde de Petróleo</t>
  </si>
  <si>
    <t>Gipsita</t>
  </si>
  <si>
    <t>Número de Distúrbios / Mês</t>
  </si>
  <si>
    <t>Referências: AP-42 (USEPA, 2006) - https://www3.epa.gov/ttn/chief/ap42/ch13/final/c13s0204.pdf</t>
  </si>
  <si>
    <t>Aerodynamic Particle Size Multiplier (k) For Equation 1</t>
  </si>
  <si>
    <t xml:space="preserve">Table 13.2.4-1. TYPICAL SILT AND MOISTURE CONTENTS OF MATERIALS AT VARIOUS INDUSTRIES </t>
  </si>
  <si>
    <t>&lt; 30 µm</t>
  </si>
  <si>
    <t>&lt; 15 µm</t>
  </si>
  <si>
    <t>&lt; 10 µm</t>
  </si>
  <si>
    <t>&lt; 5 µm</t>
  </si>
  <si>
    <t>&lt; 2.5 µm</t>
  </si>
  <si>
    <t>Industry</t>
  </si>
  <si>
    <t>Material</t>
  </si>
  <si>
    <t>Silt Content (%)</t>
  </si>
  <si>
    <t>Moisture Content (%)</t>
  </si>
  <si>
    <t>Range</t>
  </si>
  <si>
    <t>Mean</t>
  </si>
  <si>
    <t>Municipal solid waste landfills</t>
  </si>
  <si>
    <t>Sand</t>
  </si>
  <si>
    <t>Equação Geral:</t>
  </si>
  <si>
    <t>Slag</t>
  </si>
  <si>
    <t>3,0 - 4,7</t>
  </si>
  <si>
    <t>2,3 - 4,9</t>
  </si>
  <si>
    <t>Cover</t>
  </si>
  <si>
    <t>5,0 - 16</t>
  </si>
  <si>
    <t>8,9 - 16</t>
  </si>
  <si>
    <t>Clay/dirty mix</t>
  </si>
  <si>
    <t>Clay</t>
  </si>
  <si>
    <t>4,5 - 7,4</t>
  </si>
  <si>
    <t>8,9 - 11</t>
  </si>
  <si>
    <t>Fly ash</t>
  </si>
  <si>
    <t>78 - 81</t>
  </si>
  <si>
    <t>26 - 29</t>
  </si>
  <si>
    <t>Onde:
E - emissão
k - particle size multiplier (dimensionless)
U - mean wind speed, meters per second (m/s) (miles per hour [mph]) 
M - material moisture content (%)</t>
  </si>
  <si>
    <t>Misc. Fill materials</t>
  </si>
  <si>
    <t>Velocidade do Vento (m/s)</t>
  </si>
  <si>
    <t>Umidade do Material [%]</t>
  </si>
  <si>
    <t>Controle</t>
  </si>
  <si>
    <t>Controle [%]</t>
  </si>
  <si>
    <t>Quantidade [t/h]</t>
  </si>
  <si>
    <t>Fator de Emissão [kg/t]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</si>
  <si>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</si>
  <si>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</si>
  <si>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>Aspersão em água</t>
  </si>
  <si>
    <t>Enclausuramento</t>
  </si>
  <si>
    <t xml:space="preserve">Funcionamento (07:00h - 17:00) (horas): </t>
  </si>
  <si>
    <t>Quantidade Carvão Mineral (t/h):</t>
  </si>
  <si>
    <t>Local</t>
  </si>
  <si>
    <t>Quantidade Ferro Gusa (t/h):</t>
  </si>
  <si>
    <t>Quantidade Fertilizantes (t/h):</t>
  </si>
  <si>
    <t>Quantidade Coque Verde de Petróleo (t/h):</t>
  </si>
  <si>
    <t>Quantidade Gipsita (t/h):</t>
  </si>
  <si>
    <t>Fonte: Informações enviadas pelo empreendimento através do Ofício N° 027/2017</t>
  </si>
  <si>
    <t>TR - Caminhão / Pátio de Estocagem</t>
  </si>
  <si>
    <t>TR - Pá Carregadeira / Caminhão</t>
  </si>
  <si>
    <t>TR - Caminhão / Armazém I</t>
  </si>
  <si>
    <r>
      <t>NO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</si>
  <si>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r>
      <t>SO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</si>
  <si>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r>
      <t>CO</t>
    </r>
    <r>
      <rPr>
        <vertAlign val="subscript"/>
        <sz val="8"/>
        <rFont val="Arial"/>
        <family val="2"/>
      </rPr>
      <t xml:space="preserve">2 </t>
    </r>
    <r>
      <rPr>
        <sz val="8"/>
        <rFont val="Arial"/>
        <family val="2"/>
      </rPr>
      <t>[kg/h]</t>
    </r>
  </si>
  <si>
    <r>
      <t>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[kg/h]</t>
    </r>
  </si>
  <si>
    <t>Rubber Tired Loaders
(Pá Carregadeira)</t>
  </si>
  <si>
    <t>Rubber Tired Loaders - 25</t>
  </si>
  <si>
    <t>Rubber Tired Loaders - 50</t>
  </si>
  <si>
    <t>Rubber Tired Loaders - 120</t>
  </si>
  <si>
    <t>Rubber Tired Loaders - 175</t>
  </si>
  <si>
    <t>Rubber Tired Loaders - 250</t>
  </si>
  <si>
    <t>Rubber Tired Loaders - 500</t>
  </si>
  <si>
    <t>Rubber Tired Loaders - 750</t>
  </si>
  <si>
    <t>Rubber Tired Loaders - 1000</t>
  </si>
  <si>
    <t>Onde:
E - emissão (lb/dia)
n - número de equipamentos de cada categoria
H - número de horas diárias de operação do equipamento
EF - fator de emissão (lb/h)</t>
  </si>
  <si>
    <t>COV</t>
  </si>
  <si>
    <t>Fator de Emissão [kg/h]</t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</si>
  <si>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</si>
  <si>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Total</t>
  </si>
  <si>
    <t>Ano de fabricação considerado:</t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</si>
  <si>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</si>
  <si>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</si>
  <si>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Fontes Emissoras</t>
  </si>
  <si>
    <t>Transferências</t>
  </si>
  <si>
    <t>Máquinas e Equipamentos</t>
  </si>
  <si>
    <t>Erosão Eólica</t>
  </si>
  <si>
    <t>Local:</t>
  </si>
  <si>
    <t>Horas Trabalhadas 
(horas/mês)</t>
  </si>
  <si>
    <t>Nota:</t>
  </si>
  <si>
    <t>Sistema mecânico de aspersão no pátio
Enlonamento da pilha</t>
  </si>
  <si>
    <t>VOC</t>
  </si>
  <si>
    <t>1) Carvão Mineral recebido apenas nos meses de outubro e novembro de 2015</t>
  </si>
  <si>
    <t>2) Ferro Gusa recebido nos meses de setembro, outubro, novembro e dezembro de 2015</t>
  </si>
  <si>
    <t>3) Fertilizantes recebido nos meses de julho e agosto de 2015</t>
  </si>
  <si>
    <t>4) Coque verde de petróleo recebido apenas no mês de janeiro de 2015</t>
  </si>
  <si>
    <t>5) Gipsita recebido apenas no mês de julho de 2015</t>
  </si>
  <si>
    <t>Latitude [º]</t>
  </si>
  <si>
    <t>Longitude [º]</t>
  </si>
  <si>
    <t>Altura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</si>
</sst>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#,##0.000"/>
    <numFmt numFmtId="166" formatCode="0.0"/>
    <numFmt numFmtId="167" formatCode="#,##0.0000"/>
    <numFmt numFmtId="168" formatCode="[&gt;=0.005]\ #,##0.00;[&lt;0.005]&quot;&lt;0,01&quot;"/>
  </numFmts>
  <fonts count="1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indexed="12"/>
      <name val="Arial"/>
      <family val="2"/>
    </font>
    <font>
      <sz val="11"/>
      <color rgb="FFFF0000"/>
      <name val="Calibri"/>
      <family val="2"/>
    </font>
    <font>
      <b/>
      <i/>
      <sz val="8"/>
      <color theme="1"/>
      <name val="Arial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vertAlign val="subscript"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118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/>
    <xf numFmtId="1" fontId="4" fillId="0" borderId="0" xfId="0" applyNumberFormat="1" applyFont="1"/>
    <xf numFmtId="0" fontId="4" fillId="0" borderId="0" xfId="0" applyFont="1" applyAlignment="1">
      <alignment wrapText="1"/>
    </xf>
    <xf numFmtId="0" fontId="4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/>
    <xf numFmtId="0" fontId="4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vertical="center"/>
    </xf>
    <xf numFmtId="2" fontId="4" fillId="0" borderId="0" xfId="0" applyNumberFormat="1" applyFont="1"/>
    <xf numFmtId="2" fontId="0" fillId="0" borderId="0" xfId="0" applyNumberFormat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vertical="center"/>
    </xf>
    <xf numFmtId="0" fontId="15" fillId="3" borderId="4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1" fontId="4" fillId="0" borderId="0" xfId="0" applyNumberFormat="1" applyFont="1" applyFill="1" applyAlignment="1">
      <alignment horizontal="center" vertical="center"/>
    </xf>
    <xf numFmtId="167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4" fontId="5" fillId="5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15" fillId="3" borderId="1" xfId="0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8" fontId="4" fillId="2" borderId="0" xfId="0" applyNumberFormat="1" applyFont="1" applyFill="1" applyAlignment="1">
      <alignment horizontal="center" vertical="center"/>
    </xf>
    <xf numFmtId="4" fontId="4" fillId="0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3" fontId="4" fillId="0" borderId="0" xfId="0" applyNumberFormat="1" applyFont="1" applyAlignment="1">
      <alignment horizontal="center"/>
    </xf>
    <xf numFmtId="168" fontId="4" fillId="0" borderId="0" xfId="0" applyNumberFormat="1" applyFont="1" applyFill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10" fillId="5" borderId="0" xfId="1" applyFont="1" applyFill="1" applyBorder="1" applyAlignment="1">
      <alignment horizontal="center" vertical="center"/>
    </xf>
    <xf numFmtId="0" fontId="0" fillId="0" borderId="0" xfId="0" applyBorder="1"/>
    <xf numFmtId="0" fontId="10" fillId="0" borderId="0" xfId="1" applyFont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/>
    </xf>
    <xf numFmtId="165" fontId="11" fillId="0" borderId="0" xfId="1" applyNumberFormat="1" applyFont="1" applyFill="1" applyBorder="1" applyAlignment="1">
      <alignment horizontal="center" vertical="center" wrapText="1"/>
    </xf>
    <xf numFmtId="0" fontId="11" fillId="0" borderId="0" xfId="1" applyNumberFormat="1" applyFont="1" applyFill="1" applyBorder="1" applyAlignment="1">
      <alignment horizontal="center" vertical="center" wrapText="1"/>
    </xf>
    <xf numFmtId="0" fontId="6" fillId="0" borderId="0" xfId="1" applyNumberFormat="1" applyFont="1" applyFill="1" applyBorder="1" applyAlignment="1">
      <alignment horizontal="center" vertical="center" wrapText="1"/>
    </xf>
    <xf numFmtId="165" fontId="12" fillId="0" borderId="0" xfId="1" applyNumberFormat="1" applyFont="1" applyFill="1" applyBorder="1" applyAlignment="1">
      <alignment vertical="center"/>
    </xf>
    <xf numFmtId="0" fontId="3" fillId="0" borderId="0" xfId="0" applyFont="1" applyBorder="1"/>
    <xf numFmtId="0" fontId="13" fillId="0" borderId="0" xfId="1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168" fontId="4" fillId="0" borderId="0" xfId="0" applyNumberFormat="1" applyFont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1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left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left" vertical="center" wrapText="1"/>
    </xf>
    <xf numFmtId="0" fontId="4" fillId="4" borderId="15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6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18" xfId="0" applyFont="1" applyFill="1" applyBorder="1" applyAlignment="1">
      <alignment horizontal="left" vertical="center" wrapText="1"/>
    </xf>
    <xf numFmtId="0" fontId="11" fillId="0" borderId="0" xfId="1" applyFont="1" applyBorder="1" applyAlignment="1">
      <alignment horizontal="center" vertical="center" wrapText="1"/>
    </xf>
    <xf numFmtId="0" fontId="11" fillId="5" borderId="0" xfId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5" fillId="5" borderId="0" xfId="0" applyFont="1" applyFill="1" applyAlignment="1">
      <alignment horizontal="center"/>
    </xf>
    <xf numFmtId="0" fontId="15" fillId="3" borderId="19" xfId="0" applyFont="1" applyFill="1" applyBorder="1" applyAlignment="1">
      <alignment horizontal="center" vertical="center"/>
    </xf>
    <xf numFmtId="0" fontId="15" fillId="3" borderId="20" xfId="0" applyFont="1" applyFill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/>
    </xf>
    <xf numFmtId="0" fontId="15" fillId="3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 wrapText="1"/>
    </xf>
    <xf numFmtId="0" fontId="15" fillId="3" borderId="10" xfId="0" applyNumberFormat="1" applyFont="1" applyFill="1" applyBorder="1" applyAlignment="1" applyProtection="1">
      <alignment horizontal="center" vertical="center" wrapText="1"/>
    </xf>
    <xf numFmtId="0" fontId="15" fillId="3" borderId="9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5" fillId="3" borderId="4" xfId="0" applyNumberFormat="1" applyFont="1" applyFill="1" applyBorder="1" applyAlignment="1" applyProtection="1">
      <alignment horizontal="center" vertical="center" wrapText="1"/>
    </xf>
    <xf numFmtId="0" fontId="15" fillId="3" borderId="24" xfId="0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_Plan1" xfId="1"/>
  </cellStyles>
  <dxfs count="0"/>
  <tableStyles count="0" defaultTableStyle="TableStyleMedium2" defaultPivotStyle="PivotStyleLight16"/>
  <colors>
    <mruColors>
      <color rgb="FFDCE6F1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320386</xdr:colOff>
      <xdr:row>5</xdr:row>
      <xdr:rowOff>146771</xdr:rowOff>
    </xdr:from>
    <xdr:ext cx="1609725" cy="6739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282411" y="1099271"/>
              <a:ext cx="1609725" cy="6739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𝑘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0,0016</m:t>
                        </m:r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𝑈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2,2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1,3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1,4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282411" y="1099271"/>
              <a:ext cx="1609725" cy="6739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𝐸=𝑘(0,0016)   (𝑈/2,2)^1,3/(𝑀/2)^1,4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15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2990850" y="28717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990850" y="28717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es/PRJ1301096-Estudo%20QAr%20RGV/02-Invent&#225;rio/Memorial%20de%20C&#225;lculo/Multilift%20Vila%20Velha/Memorial_Multilift_Erosao_Eol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"/>
      <sheetName val="Info"/>
      <sheetName val="Série Vento-Bruta"/>
      <sheetName val="Serie Vento - 7 dias "/>
      <sheetName val="FE-Área Exposta"/>
      <sheetName val="TE - Total"/>
    </sheetNames>
    <sheetDataSet>
      <sheetData sheetId="0"/>
      <sheetData sheetId="1"/>
      <sheetData sheetId="2"/>
      <sheetData sheetId="3"/>
      <sheetData sheetId="4"/>
      <sheetData sheetId="5">
        <row r="5">
          <cell r="L5">
            <v>1.2274346133469309E-5</v>
          </cell>
          <cell r="O5">
            <v>6.1371730667346543E-6</v>
          </cell>
          <cell r="R5">
            <v>9.2057596001019813E-7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"/>
  <sheetViews>
    <sheetView zoomScaleNormal="100" workbookViewId="0">
      <selection activeCell="E30" sqref="E30"/>
    </sheetView>
  </sheetViews>
  <sheetFormatPr defaultRowHeight="15" x14ac:dyDescent="0.25"/>
  <cols>
    <col min="1" max="1" width="14.42578125" customWidth="1"/>
    <col min="7" max="7" width="26.42578125" bestFit="1" customWidth="1"/>
    <col min="8" max="8" width="20.140625" bestFit="1" customWidth="1"/>
  </cols>
  <sheetData>
    <row r="1" spans="1:14" x14ac:dyDescent="0.25">
      <c r="A1" s="3" t="s">
        <v>83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5">
      <c r="A2" s="64" t="s">
        <v>84</v>
      </c>
      <c r="B2" s="65"/>
      <c r="C2" s="65"/>
      <c r="D2" s="65"/>
      <c r="E2" s="66"/>
      <c r="F2" s="5"/>
      <c r="G2" s="64" t="s">
        <v>85</v>
      </c>
      <c r="H2" s="65"/>
      <c r="I2" s="65"/>
      <c r="J2" s="65"/>
      <c r="K2" s="65"/>
      <c r="L2" s="66"/>
      <c r="M2" s="5"/>
      <c r="N2" s="5"/>
    </row>
    <row r="3" spans="1:14" x14ac:dyDescent="0.25">
      <c r="A3" s="12" t="s">
        <v>86</v>
      </c>
      <c r="B3" s="12" t="s">
        <v>87</v>
      </c>
      <c r="C3" s="12" t="s">
        <v>88</v>
      </c>
      <c r="D3" s="12" t="s">
        <v>89</v>
      </c>
      <c r="E3" s="12" t="s">
        <v>90</v>
      </c>
      <c r="F3" s="5"/>
      <c r="G3" s="67" t="s">
        <v>91</v>
      </c>
      <c r="H3" s="67" t="s">
        <v>92</v>
      </c>
      <c r="I3" s="64" t="s">
        <v>93</v>
      </c>
      <c r="J3" s="66"/>
      <c r="K3" s="64" t="s">
        <v>94</v>
      </c>
      <c r="L3" s="66"/>
      <c r="M3" s="5"/>
      <c r="N3" s="5"/>
    </row>
    <row r="4" spans="1:14" x14ac:dyDescent="0.25">
      <c r="A4" s="13">
        <v>0.74</v>
      </c>
      <c r="B4" s="14">
        <v>0.48</v>
      </c>
      <c r="C4" s="13">
        <v>0.35</v>
      </c>
      <c r="D4" s="14">
        <v>0.2</v>
      </c>
      <c r="E4" s="13">
        <v>5.2999999999999999E-2</v>
      </c>
      <c r="F4" s="5"/>
      <c r="G4" s="68"/>
      <c r="H4" s="68"/>
      <c r="I4" s="12" t="s">
        <v>95</v>
      </c>
      <c r="J4" s="12" t="s">
        <v>96</v>
      </c>
      <c r="K4" s="12" t="s">
        <v>95</v>
      </c>
      <c r="L4" s="12" t="s">
        <v>96</v>
      </c>
      <c r="M4" s="5"/>
      <c r="N4" s="67"/>
    </row>
    <row r="5" spans="1:14" x14ac:dyDescent="0.25">
      <c r="A5" s="5"/>
      <c r="B5" s="5"/>
      <c r="C5" s="5"/>
      <c r="D5" s="5"/>
      <c r="E5" s="5"/>
      <c r="F5" s="5"/>
      <c r="G5" s="69" t="s">
        <v>97</v>
      </c>
      <c r="H5" s="15" t="s">
        <v>98</v>
      </c>
      <c r="I5" s="16" t="s">
        <v>62</v>
      </c>
      <c r="J5" s="16">
        <v>2.6</v>
      </c>
      <c r="K5" s="16" t="s">
        <v>62</v>
      </c>
      <c r="L5" s="16">
        <v>7.4</v>
      </c>
      <c r="M5" s="5"/>
      <c r="N5" s="68"/>
    </row>
    <row r="6" spans="1:14" ht="15" customHeight="1" x14ac:dyDescent="0.25">
      <c r="A6" s="70" t="s">
        <v>99</v>
      </c>
      <c r="B6" s="71"/>
      <c r="C6" s="71"/>
      <c r="D6" s="71"/>
      <c r="E6" s="71"/>
      <c r="F6" s="5"/>
      <c r="G6" s="69"/>
      <c r="H6" s="15" t="s">
        <v>100</v>
      </c>
      <c r="I6" s="16" t="s">
        <v>101</v>
      </c>
      <c r="J6" s="16">
        <v>3.8</v>
      </c>
      <c r="K6" s="16" t="s">
        <v>102</v>
      </c>
      <c r="L6" s="16">
        <v>3.6</v>
      </c>
      <c r="M6" s="5"/>
      <c r="N6" s="5"/>
    </row>
    <row r="7" spans="1:14" x14ac:dyDescent="0.25">
      <c r="A7" s="70"/>
      <c r="B7" s="71"/>
      <c r="C7" s="71"/>
      <c r="D7" s="71"/>
      <c r="E7" s="71"/>
      <c r="F7" s="5"/>
      <c r="G7" s="69"/>
      <c r="H7" s="15" t="s">
        <v>103</v>
      </c>
      <c r="I7" s="16" t="s">
        <v>104</v>
      </c>
      <c r="J7" s="16">
        <v>9</v>
      </c>
      <c r="K7" s="16" t="s">
        <v>105</v>
      </c>
      <c r="L7" s="16">
        <v>12</v>
      </c>
      <c r="M7" s="5"/>
      <c r="N7" s="5"/>
    </row>
    <row r="8" spans="1:14" x14ac:dyDescent="0.25">
      <c r="A8" s="70"/>
      <c r="B8" s="71"/>
      <c r="C8" s="71"/>
      <c r="D8" s="71"/>
      <c r="E8" s="71"/>
      <c r="F8" s="5"/>
      <c r="G8" s="69"/>
      <c r="H8" s="15" t="s">
        <v>106</v>
      </c>
      <c r="I8" s="16" t="s">
        <v>62</v>
      </c>
      <c r="J8" s="16">
        <v>9.1999999999999993</v>
      </c>
      <c r="K8" s="16" t="s">
        <v>62</v>
      </c>
      <c r="L8" s="16">
        <v>14</v>
      </c>
      <c r="M8" s="5"/>
      <c r="N8" s="5"/>
    </row>
    <row r="9" spans="1:14" ht="15" customHeight="1" x14ac:dyDescent="0.25">
      <c r="A9" s="70"/>
      <c r="B9" s="71"/>
      <c r="C9" s="71"/>
      <c r="D9" s="71"/>
      <c r="E9" s="71"/>
      <c r="F9" s="5"/>
      <c r="G9" s="69"/>
      <c r="H9" s="15" t="s">
        <v>107</v>
      </c>
      <c r="I9" s="16" t="s">
        <v>108</v>
      </c>
      <c r="J9" s="16">
        <v>6</v>
      </c>
      <c r="K9" s="16" t="s">
        <v>109</v>
      </c>
      <c r="L9" s="16">
        <v>10</v>
      </c>
      <c r="M9" s="5"/>
      <c r="N9" s="5"/>
    </row>
    <row r="10" spans="1:14" x14ac:dyDescent="0.25">
      <c r="A10" s="70"/>
      <c r="B10" s="71"/>
      <c r="C10" s="71"/>
      <c r="D10" s="71"/>
      <c r="E10" s="71"/>
      <c r="F10" s="5"/>
      <c r="G10" s="69"/>
      <c r="H10" s="15" t="s">
        <v>110</v>
      </c>
      <c r="I10" s="16" t="s">
        <v>111</v>
      </c>
      <c r="J10" s="16">
        <v>80</v>
      </c>
      <c r="K10" s="16" t="s">
        <v>112</v>
      </c>
      <c r="L10" s="16">
        <v>27</v>
      </c>
      <c r="M10" s="5"/>
      <c r="N10" s="5"/>
    </row>
    <row r="11" spans="1:14" ht="15" customHeight="1" x14ac:dyDescent="0.25">
      <c r="A11" s="70"/>
      <c r="B11" s="72" t="s">
        <v>113</v>
      </c>
      <c r="C11" s="72"/>
      <c r="D11" s="72"/>
      <c r="E11" s="72"/>
      <c r="F11" s="5"/>
      <c r="G11" s="69"/>
      <c r="H11" s="15" t="s">
        <v>114</v>
      </c>
      <c r="I11" s="16" t="s">
        <v>62</v>
      </c>
      <c r="J11" s="16">
        <v>12</v>
      </c>
      <c r="K11" s="16" t="s">
        <v>62</v>
      </c>
      <c r="L11" s="16">
        <v>11</v>
      </c>
      <c r="M11" s="5"/>
      <c r="N11" s="5"/>
    </row>
    <row r="12" spans="1:14" x14ac:dyDescent="0.25">
      <c r="A12" s="70"/>
      <c r="B12" s="72"/>
      <c r="C12" s="72"/>
      <c r="D12" s="72"/>
      <c r="E12" s="72"/>
      <c r="F12" s="5"/>
      <c r="G12" s="17"/>
      <c r="H12" s="15"/>
      <c r="I12" s="16"/>
      <c r="J12" s="16"/>
      <c r="K12" s="16"/>
      <c r="L12" s="16"/>
      <c r="M12" s="5"/>
      <c r="N12" s="5"/>
    </row>
    <row r="13" spans="1:14" x14ac:dyDescent="0.25">
      <c r="A13" s="70"/>
      <c r="B13" s="72"/>
      <c r="C13" s="72"/>
      <c r="D13" s="72"/>
      <c r="E13" s="72"/>
      <c r="F13" s="5"/>
      <c r="G13" s="17"/>
      <c r="H13" s="15"/>
      <c r="I13" s="16"/>
      <c r="J13" s="16"/>
      <c r="K13" s="16"/>
      <c r="L13" s="16"/>
      <c r="M13" s="5"/>
      <c r="N13" s="5"/>
    </row>
    <row r="14" spans="1:14" x14ac:dyDescent="0.25">
      <c r="A14" s="70"/>
      <c r="B14" s="72"/>
      <c r="C14" s="72"/>
      <c r="D14" s="72"/>
      <c r="E14" s="72"/>
      <c r="F14" s="5"/>
      <c r="I14" s="16"/>
      <c r="J14" s="16"/>
      <c r="K14" s="16"/>
      <c r="L14" s="16"/>
      <c r="M14" s="5"/>
      <c r="N14" s="5"/>
    </row>
    <row r="15" spans="1:14" x14ac:dyDescent="0.25">
      <c r="A15" s="70"/>
      <c r="B15" s="72"/>
      <c r="C15" s="72"/>
      <c r="D15" s="72"/>
      <c r="E15" s="72"/>
      <c r="F15" s="5"/>
      <c r="I15" s="16"/>
      <c r="J15" s="16"/>
      <c r="K15" s="16"/>
      <c r="L15" s="16"/>
      <c r="M15" s="5"/>
      <c r="N15" s="5"/>
    </row>
    <row r="16" spans="1:14" x14ac:dyDescent="0.25">
      <c r="A16" s="3"/>
      <c r="B16" s="5"/>
      <c r="C16" s="5"/>
      <c r="D16" s="5"/>
      <c r="E16" s="5"/>
      <c r="F16" s="5"/>
      <c r="I16" s="16"/>
      <c r="J16" s="16"/>
      <c r="K16" s="16"/>
      <c r="L16" s="16"/>
      <c r="M16" s="5"/>
      <c r="N16" s="5"/>
    </row>
    <row r="17" spans="1:14" x14ac:dyDescent="0.25">
      <c r="A17" s="5"/>
      <c r="B17" s="5"/>
      <c r="C17" s="5"/>
      <c r="D17" s="5"/>
      <c r="E17" s="5"/>
      <c r="F17" s="5"/>
      <c r="G17" s="5"/>
      <c r="H17" s="5"/>
      <c r="I17" s="16"/>
      <c r="J17" s="16"/>
      <c r="K17" s="16"/>
      <c r="L17" s="16"/>
      <c r="M17" s="5"/>
      <c r="N17" s="5"/>
    </row>
    <row r="18" spans="1:14" x14ac:dyDescent="0.25">
      <c r="A18" s="5"/>
      <c r="B18" s="5"/>
      <c r="C18" s="5"/>
      <c r="D18" s="5"/>
      <c r="E18" s="5"/>
      <c r="F18" s="5"/>
      <c r="G18" s="17"/>
      <c r="H18" s="15"/>
      <c r="I18" s="16"/>
      <c r="J18" s="16"/>
      <c r="K18" s="16"/>
      <c r="L18" s="16"/>
      <c r="M18" s="5"/>
      <c r="N18" s="5"/>
    </row>
    <row r="19" spans="1:14" x14ac:dyDescent="0.25">
      <c r="A19" s="5"/>
      <c r="B19" s="5"/>
      <c r="C19" s="5"/>
      <c r="D19" s="18"/>
      <c r="E19" s="5"/>
      <c r="F19" s="5"/>
      <c r="G19" s="17"/>
      <c r="H19" s="15"/>
      <c r="I19" s="16"/>
      <c r="J19" s="16"/>
      <c r="K19" s="16"/>
      <c r="L19" s="16"/>
      <c r="M19" s="5"/>
      <c r="N19" s="5"/>
    </row>
    <row r="20" spans="1:14" x14ac:dyDescent="0.25">
      <c r="D20" s="19"/>
      <c r="G20" s="17"/>
      <c r="H20" s="15"/>
      <c r="I20" s="16"/>
      <c r="J20" s="16"/>
      <c r="K20" s="16"/>
      <c r="L20" s="16"/>
    </row>
    <row r="21" spans="1:14" x14ac:dyDescent="0.25">
      <c r="G21" s="15"/>
      <c r="H21" s="15"/>
      <c r="I21" s="16"/>
      <c r="J21" s="16"/>
      <c r="K21" s="16"/>
      <c r="L21" s="16"/>
    </row>
  </sheetData>
  <sheetProtection password="B056" sheet="1" objects="1" scenarios="1"/>
  <mergeCells count="11">
    <mergeCell ref="N4:N5"/>
    <mergeCell ref="G5:G11"/>
    <mergeCell ref="A6:A15"/>
    <mergeCell ref="B6:E10"/>
    <mergeCell ref="B11:E15"/>
    <mergeCell ref="A2:E2"/>
    <mergeCell ref="G2:L2"/>
    <mergeCell ref="G3:G4"/>
    <mergeCell ref="H3:H4"/>
    <mergeCell ref="I3:J3"/>
    <mergeCell ref="K3:L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selection activeCell="A3" sqref="A3"/>
    </sheetView>
  </sheetViews>
  <sheetFormatPr defaultRowHeight="15" x14ac:dyDescent="0.25"/>
  <cols>
    <col min="1" max="1" width="25.5703125" customWidth="1"/>
    <col min="2" max="2" width="26.140625" customWidth="1"/>
  </cols>
  <sheetData>
    <row r="1" spans="1:9" x14ac:dyDescent="0.25">
      <c r="A1" s="3" t="s">
        <v>25</v>
      </c>
    </row>
    <row r="2" spans="1:9" x14ac:dyDescent="0.25">
      <c r="A2" s="3" t="s">
        <v>154</v>
      </c>
      <c r="B2" s="9">
        <v>2007</v>
      </c>
    </row>
    <row r="3" spans="1:9" x14ac:dyDescent="0.25">
      <c r="A3" s="12" t="s">
        <v>12</v>
      </c>
      <c r="B3" s="12" t="s">
        <v>13</v>
      </c>
      <c r="C3" s="12" t="s">
        <v>22</v>
      </c>
      <c r="D3" s="12" t="s">
        <v>136</v>
      </c>
      <c r="E3" s="12" t="s">
        <v>137</v>
      </c>
      <c r="F3" s="12" t="s">
        <v>23</v>
      </c>
      <c r="G3" s="12" t="s">
        <v>24</v>
      </c>
      <c r="H3" s="12" t="s">
        <v>138</v>
      </c>
      <c r="I3" s="12" t="s">
        <v>139</v>
      </c>
    </row>
    <row r="4" spans="1:9" ht="15.75" customHeight="1" x14ac:dyDescent="0.25">
      <c r="A4" s="73" t="s">
        <v>140</v>
      </c>
      <c r="B4" s="41" t="s">
        <v>141</v>
      </c>
      <c r="C4" s="42">
        <v>4.1647481574952775E-3</v>
      </c>
      <c r="D4" s="42">
        <v>6.5318933034944765E-2</v>
      </c>
      <c r="E4" s="42">
        <v>9.7431139391112798E-5</v>
      </c>
      <c r="F4" s="42">
        <v>3.2117661168667613E-2</v>
      </c>
      <c r="G4" s="42">
        <v>1.0013560541894806E-2</v>
      </c>
      <c r="H4" s="42">
        <v>7.6789363702976381</v>
      </c>
      <c r="I4" s="42">
        <v>9.0350737078986789E-4</v>
      </c>
    </row>
    <row r="5" spans="1:9" x14ac:dyDescent="0.25">
      <c r="A5" s="74"/>
      <c r="B5" s="41" t="s">
        <v>142</v>
      </c>
      <c r="C5" s="42">
        <v>1.9389461005136124E-2</v>
      </c>
      <c r="D5" s="42">
        <v>0.15850781980120351</v>
      </c>
      <c r="E5" s="42">
        <v>1.8265581631205882E-4</v>
      </c>
      <c r="F5" s="42">
        <v>0.19953638186759515</v>
      </c>
      <c r="G5" s="42">
        <v>8.7889870552575564E-2</v>
      </c>
      <c r="H5" s="42">
        <v>14.129238189499569</v>
      </c>
      <c r="I5" s="42">
        <v>7.9301638618412291E-3</v>
      </c>
    </row>
    <row r="6" spans="1:9" x14ac:dyDescent="0.25">
      <c r="A6" s="74"/>
      <c r="B6" s="41" t="s">
        <v>143</v>
      </c>
      <c r="C6" s="42">
        <v>3.5159649405128737E-2</v>
      </c>
      <c r="D6" s="42">
        <v>0.39013010201093185</v>
      </c>
      <c r="E6" s="42">
        <v>3.1347091665644508E-4</v>
      </c>
      <c r="F6" s="42">
        <v>0.2004419223709539</v>
      </c>
      <c r="G6" s="42">
        <v>6.7138814469940591E-2</v>
      </c>
      <c r="H6" s="42">
        <v>26.722695910514073</v>
      </c>
      <c r="I6" s="42">
        <v>6.0578280967871325E-3</v>
      </c>
    </row>
    <row r="7" spans="1:9" x14ac:dyDescent="0.25">
      <c r="A7" s="74"/>
      <c r="B7" s="41" t="s">
        <v>144</v>
      </c>
      <c r="C7" s="42">
        <v>3.4873730864910753E-2</v>
      </c>
      <c r="D7" s="42">
        <v>0.62819014565488085</v>
      </c>
      <c r="E7" s="42">
        <v>5.4259968788077681E-4</v>
      </c>
      <c r="F7" s="42">
        <v>0.29143683660988179</v>
      </c>
      <c r="G7" s="42">
        <v>7.9806989940830519E-2</v>
      </c>
      <c r="H7" s="42">
        <v>48.223729179933819</v>
      </c>
      <c r="I7" s="42">
        <v>7.2008552575325378E-3</v>
      </c>
    </row>
    <row r="8" spans="1:9" x14ac:dyDescent="0.25">
      <c r="A8" s="74"/>
      <c r="B8" s="41" t="s">
        <v>145</v>
      </c>
      <c r="C8" s="42">
        <v>3.101083119228833E-2</v>
      </c>
      <c r="D8" s="42">
        <v>0.83698143551687265</v>
      </c>
      <c r="E8" s="42">
        <v>7.6033040375300068E-4</v>
      </c>
      <c r="F8" s="42">
        <v>0.22495851814724077</v>
      </c>
      <c r="G8" s="42">
        <v>8.0781384871570633E-2</v>
      </c>
      <c r="H8" s="42">
        <v>67.57462749683539</v>
      </c>
      <c r="I8" s="42">
        <v>7.2887737155482657E-3</v>
      </c>
    </row>
    <row r="9" spans="1:9" x14ac:dyDescent="0.25">
      <c r="A9" s="74"/>
      <c r="B9" s="41" t="s">
        <v>146</v>
      </c>
      <c r="C9" s="42">
        <v>4.4312637095619792E-2</v>
      </c>
      <c r="D9" s="42">
        <v>1.1811178567160983</v>
      </c>
      <c r="E9" s="42">
        <v>1.0551972934755545E-3</v>
      </c>
      <c r="F9" s="42">
        <v>0.44023160723795168</v>
      </c>
      <c r="G9" s="42">
        <v>0.11468313954524458</v>
      </c>
      <c r="H9" s="42">
        <v>107.50511325477065</v>
      </c>
      <c r="I9" s="42">
        <v>1.0347677695252593E-2</v>
      </c>
    </row>
    <row r="10" spans="1:9" x14ac:dyDescent="0.25">
      <c r="A10" s="74"/>
      <c r="B10" s="41" t="s">
        <v>147</v>
      </c>
      <c r="C10" s="42">
        <v>9.1699292295937748E-2</v>
      </c>
      <c r="D10" s="42">
        <v>2.4816495823931239</v>
      </c>
      <c r="E10" s="42">
        <v>2.2143711863278365E-3</v>
      </c>
      <c r="F10" s="42">
        <v>0.8977989810489746</v>
      </c>
      <c r="G10" s="42">
        <v>0.2376690359121682</v>
      </c>
      <c r="H10" s="42">
        <v>220.23193257962103</v>
      </c>
      <c r="I10" s="42">
        <v>2.1444490325478866E-2</v>
      </c>
    </row>
    <row r="11" spans="1:9" x14ac:dyDescent="0.25">
      <c r="A11" s="74"/>
      <c r="B11" s="41" t="s">
        <v>148</v>
      </c>
      <c r="C11" s="42">
        <v>0.11281698418835924</v>
      </c>
      <c r="D11" s="42">
        <v>3.6320533542247149</v>
      </c>
      <c r="E11" s="42">
        <v>2.708513011176045E-3</v>
      </c>
      <c r="F11" s="42">
        <v>1.2834306373108464</v>
      </c>
      <c r="G11" s="42">
        <v>0.33188731556128104</v>
      </c>
      <c r="H11" s="42">
        <v>269.37717766866973</v>
      </c>
      <c r="I11" s="42">
        <v>2.9945664738985911E-2</v>
      </c>
    </row>
    <row r="14" spans="1:9" x14ac:dyDescent="0.25">
      <c r="A14" s="3" t="s">
        <v>25</v>
      </c>
      <c r="B14" s="5"/>
      <c r="C14" s="5"/>
      <c r="D14" s="5"/>
      <c r="E14" s="5"/>
    </row>
    <row r="15" spans="1:9" x14ac:dyDescent="0.25">
      <c r="A15" s="75" t="s">
        <v>99</v>
      </c>
      <c r="B15" s="78"/>
      <c r="C15" s="79"/>
      <c r="D15" s="79"/>
      <c r="E15" s="80"/>
    </row>
    <row r="16" spans="1:9" x14ac:dyDescent="0.25">
      <c r="A16" s="76"/>
      <c r="B16" s="81"/>
      <c r="C16" s="82"/>
      <c r="D16" s="82"/>
      <c r="E16" s="83"/>
    </row>
    <row r="17" spans="1:5" x14ac:dyDescent="0.25">
      <c r="A17" s="76"/>
      <c r="B17" s="84"/>
      <c r="C17" s="85"/>
      <c r="D17" s="85"/>
      <c r="E17" s="86"/>
    </row>
    <row r="18" spans="1:5" x14ac:dyDescent="0.25">
      <c r="A18" s="76"/>
      <c r="B18" s="87" t="s">
        <v>149</v>
      </c>
      <c r="C18" s="88"/>
      <c r="D18" s="88"/>
      <c r="E18" s="89"/>
    </row>
    <row r="19" spans="1:5" x14ac:dyDescent="0.25">
      <c r="A19" s="76"/>
      <c r="B19" s="90"/>
      <c r="C19" s="91"/>
      <c r="D19" s="91"/>
      <c r="E19" s="92"/>
    </row>
    <row r="20" spans="1:5" x14ac:dyDescent="0.25">
      <c r="A20" s="76"/>
      <c r="B20" s="90"/>
      <c r="C20" s="91"/>
      <c r="D20" s="91"/>
      <c r="E20" s="92"/>
    </row>
    <row r="21" spans="1:5" x14ac:dyDescent="0.25">
      <c r="A21" s="77"/>
      <c r="B21" s="93"/>
      <c r="C21" s="94"/>
      <c r="D21" s="94"/>
      <c r="E21" s="95"/>
    </row>
  </sheetData>
  <sheetProtection password="B056" sheet="1" objects="1" scenarios="1"/>
  <mergeCells count="4">
    <mergeCell ref="A4:A11"/>
    <mergeCell ref="A15:A21"/>
    <mergeCell ref="B15:E17"/>
    <mergeCell ref="B18:E2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7"/>
  <sheetViews>
    <sheetView zoomScale="85" zoomScaleNormal="85" workbookViewId="0">
      <selection activeCell="E8" sqref="E8"/>
    </sheetView>
  </sheetViews>
  <sheetFormatPr defaultRowHeight="15" customHeight="1" x14ac:dyDescent="0.2"/>
  <cols>
    <col min="1" max="1" width="33.42578125" style="1" customWidth="1"/>
    <col min="2" max="2" width="27.5703125" style="1" customWidth="1"/>
    <col min="3" max="3" width="21.85546875" style="1" customWidth="1"/>
    <col min="4" max="5" width="38.140625" style="1" customWidth="1"/>
    <col min="6" max="6" width="25.7109375" style="1" customWidth="1"/>
    <col min="7" max="7" width="44" style="1" customWidth="1"/>
    <col min="8" max="8" width="31.7109375" style="1" customWidth="1"/>
    <col min="9" max="9" width="23.28515625" style="1" customWidth="1"/>
    <col min="10" max="10" width="48.7109375" style="1" customWidth="1"/>
    <col min="11" max="11" width="38.140625" style="1" customWidth="1"/>
    <col min="12" max="16384" width="9.140625" style="1"/>
  </cols>
  <sheetData>
    <row r="1" spans="1:10" ht="15" customHeight="1" x14ac:dyDescent="0.2">
      <c r="A1" s="3" t="s">
        <v>132</v>
      </c>
      <c r="B1" s="5"/>
      <c r="C1" s="5"/>
      <c r="D1" s="5"/>
      <c r="E1" s="5"/>
      <c r="F1" s="5"/>
      <c r="G1" s="5"/>
      <c r="H1" s="5"/>
      <c r="I1" s="5"/>
      <c r="J1" s="5"/>
    </row>
    <row r="2" spans="1:10" ht="28.5" customHeight="1" x14ac:dyDescent="0.2">
      <c r="A2" s="12" t="s">
        <v>0</v>
      </c>
      <c r="B2" s="12" t="s">
        <v>1</v>
      </c>
      <c r="C2" s="12" t="s">
        <v>2</v>
      </c>
      <c r="D2" s="12" t="s">
        <v>3</v>
      </c>
      <c r="E2" s="12" t="s">
        <v>16</v>
      </c>
      <c r="F2" s="12" t="s">
        <v>162</v>
      </c>
      <c r="G2" s="12" t="s">
        <v>4</v>
      </c>
      <c r="H2" s="12" t="s">
        <v>5</v>
      </c>
    </row>
    <row r="3" spans="1:10" ht="15" customHeight="1" x14ac:dyDescent="0.2">
      <c r="A3" s="9" t="s">
        <v>7</v>
      </c>
      <c r="B3" s="9" t="s">
        <v>8</v>
      </c>
      <c r="C3" s="9">
        <v>1</v>
      </c>
      <c r="D3" s="9">
        <v>127</v>
      </c>
      <c r="E3" s="9">
        <f>D3*1.34102</f>
        <v>170.30954000000003</v>
      </c>
      <c r="F3" s="9">
        <v>176</v>
      </c>
      <c r="G3" s="9" t="s">
        <v>9</v>
      </c>
      <c r="H3" s="9" t="s">
        <v>10</v>
      </c>
    </row>
    <row r="4" spans="1:10" ht="15" customHeight="1" x14ac:dyDescent="0.2">
      <c r="A4" s="9" t="s">
        <v>7</v>
      </c>
      <c r="B4" s="9" t="s">
        <v>11</v>
      </c>
      <c r="C4" s="9">
        <v>4</v>
      </c>
      <c r="D4" s="9">
        <v>129</v>
      </c>
      <c r="E4" s="9">
        <f>D4*1.34102</f>
        <v>172.99158</v>
      </c>
      <c r="F4" s="51">
        <v>176</v>
      </c>
      <c r="G4" s="9" t="s">
        <v>6</v>
      </c>
      <c r="H4" s="9" t="s">
        <v>21</v>
      </c>
    </row>
    <row r="5" spans="1:10" ht="1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ht="15" customHeight="1" x14ac:dyDescent="0.2">
      <c r="A6" s="5"/>
      <c r="B6" s="5"/>
      <c r="C6" s="5"/>
      <c r="D6" s="5"/>
      <c r="E6" s="5"/>
      <c r="F6" s="6"/>
      <c r="G6" s="5"/>
      <c r="H6" s="5"/>
      <c r="I6" s="5"/>
      <c r="J6" s="5"/>
    </row>
    <row r="7" spans="1:10" ht="33.75" x14ac:dyDescent="0.2">
      <c r="A7" s="12" t="s">
        <v>54</v>
      </c>
      <c r="B7" s="7" t="s">
        <v>164</v>
      </c>
      <c r="C7" s="5"/>
      <c r="D7" s="5"/>
      <c r="E7" s="5"/>
      <c r="F7" s="6"/>
      <c r="G7" s="5"/>
      <c r="H7" s="5"/>
      <c r="I7" s="5"/>
      <c r="J7" s="5"/>
    </row>
    <row r="8" spans="1:10" ht="15" customHeight="1" x14ac:dyDescent="0.2">
      <c r="A8" s="5"/>
      <c r="B8" s="5"/>
      <c r="C8" s="5"/>
      <c r="D8" s="5"/>
      <c r="E8" s="5"/>
      <c r="F8" s="6"/>
      <c r="G8" s="5"/>
      <c r="H8" s="5"/>
      <c r="I8" s="5"/>
      <c r="J8" s="5"/>
    </row>
    <row r="9" spans="1:10" ht="15" customHeight="1" x14ac:dyDescent="0.2">
      <c r="A9" s="5"/>
      <c r="B9" s="5"/>
      <c r="C9" s="5"/>
      <c r="D9" s="5"/>
      <c r="E9" s="5"/>
      <c r="F9" s="6"/>
      <c r="G9" s="5"/>
      <c r="H9" s="5"/>
      <c r="I9" s="5"/>
      <c r="J9" s="5"/>
    </row>
    <row r="10" spans="1:10" ht="15" customHeight="1" x14ac:dyDescent="0.2">
      <c r="C10" s="5"/>
      <c r="D10" s="5"/>
      <c r="E10" s="5"/>
      <c r="F10" s="6"/>
      <c r="G10" s="5"/>
      <c r="H10" s="5"/>
      <c r="I10" s="5"/>
      <c r="J10" s="5"/>
    </row>
    <row r="11" spans="1:10" ht="15" customHeight="1" x14ac:dyDescent="0.2">
      <c r="A11" s="64" t="s">
        <v>53</v>
      </c>
      <c r="B11" s="65"/>
      <c r="C11" s="65"/>
      <c r="D11" s="65"/>
      <c r="E11" s="65"/>
      <c r="F11" s="65"/>
      <c r="G11" s="65"/>
      <c r="H11" s="65"/>
      <c r="I11" s="65"/>
      <c r="J11" s="66"/>
    </row>
    <row r="12" spans="1:10" ht="15" customHeight="1" x14ac:dyDescent="0.25">
      <c r="A12" s="99" t="s">
        <v>32</v>
      </c>
      <c r="B12" s="99"/>
      <c r="C12" s="99"/>
      <c r="D12" s="99"/>
      <c r="E12" s="8"/>
      <c r="F12"/>
      <c r="G12" s="99" t="s">
        <v>60</v>
      </c>
      <c r="H12" s="99"/>
      <c r="I12" s="99"/>
      <c r="J12" s="99"/>
    </row>
    <row r="13" spans="1:10" ht="15" customHeight="1" x14ac:dyDescent="0.25">
      <c r="A13" s="9" t="s">
        <v>30</v>
      </c>
      <c r="B13" s="49">
        <v>20000</v>
      </c>
      <c r="C13" s="5"/>
      <c r="D13" s="5"/>
      <c r="E13" s="5"/>
      <c r="F13"/>
      <c r="G13" s="9" t="s">
        <v>30</v>
      </c>
      <c r="H13" s="49">
        <v>2400</v>
      </c>
      <c r="I13" s="5"/>
      <c r="J13" s="5"/>
    </row>
    <row r="14" spans="1:10" ht="15" customHeight="1" x14ac:dyDescent="0.25">
      <c r="A14" s="9" t="s">
        <v>31</v>
      </c>
      <c r="B14" s="49">
        <v>80000</v>
      </c>
      <c r="C14" s="5"/>
      <c r="D14" s="5"/>
      <c r="E14" s="5"/>
      <c r="F14"/>
      <c r="G14" s="9" t="s">
        <v>33</v>
      </c>
      <c r="H14" s="9" t="s">
        <v>34</v>
      </c>
      <c r="I14" s="5"/>
      <c r="J14" s="5"/>
    </row>
    <row r="15" spans="1:10" x14ac:dyDescent="0.25">
      <c r="A15" s="9" t="s">
        <v>33</v>
      </c>
      <c r="B15" s="5" t="s">
        <v>35</v>
      </c>
      <c r="C15" s="5"/>
      <c r="D15" s="5"/>
      <c r="E15" s="5"/>
      <c r="F15"/>
      <c r="G15" s="5"/>
      <c r="H15" s="5"/>
      <c r="I15" s="5"/>
      <c r="J15" s="5"/>
    </row>
    <row r="16" spans="1:10" ht="15" customHeight="1" x14ac:dyDescent="0.25">
      <c r="C16" s="5"/>
      <c r="D16" s="5"/>
      <c r="E16" s="5"/>
      <c r="F16"/>
      <c r="G16" s="5"/>
      <c r="H16" s="5"/>
      <c r="I16" s="5"/>
      <c r="J16" s="5"/>
    </row>
    <row r="17" spans="1:11" ht="15" customHeight="1" x14ac:dyDescent="0.25">
      <c r="A17" s="5"/>
      <c r="B17" s="5"/>
      <c r="C17" s="5"/>
      <c r="D17" s="5"/>
      <c r="E17" s="5"/>
      <c r="F17" s="53"/>
      <c r="G17" s="11"/>
      <c r="H17" s="11"/>
      <c r="I17" s="11"/>
      <c r="J17" s="11"/>
      <c r="K17" s="60"/>
    </row>
    <row r="18" spans="1:11" ht="15" customHeight="1" x14ac:dyDescent="0.25">
      <c r="A18" s="52" t="s">
        <v>67</v>
      </c>
      <c r="B18" s="97" t="s">
        <v>68</v>
      </c>
      <c r="C18" s="97"/>
      <c r="D18" s="97"/>
      <c r="E18" s="97"/>
      <c r="F18" s="53"/>
      <c r="G18" s="52" t="s">
        <v>72</v>
      </c>
      <c r="H18" s="97" t="s">
        <v>73</v>
      </c>
      <c r="I18" s="97"/>
      <c r="J18" s="97"/>
      <c r="K18" s="97"/>
    </row>
    <row r="19" spans="1:11" ht="15" customHeight="1" x14ac:dyDescent="0.25">
      <c r="A19" s="54" t="s">
        <v>69</v>
      </c>
      <c r="B19" s="96" t="s">
        <v>66</v>
      </c>
      <c r="C19" s="96"/>
      <c r="D19" s="96"/>
      <c r="E19" s="96"/>
      <c r="F19" s="53"/>
      <c r="G19" s="54" t="s">
        <v>69</v>
      </c>
      <c r="H19" s="96" t="s">
        <v>71</v>
      </c>
      <c r="I19" s="96"/>
      <c r="J19" s="96"/>
      <c r="K19" s="96"/>
    </row>
    <row r="20" spans="1:11" ht="15" customHeight="1" x14ac:dyDescent="0.25">
      <c r="A20" s="54" t="s">
        <v>65</v>
      </c>
      <c r="B20" s="96" t="s">
        <v>64</v>
      </c>
      <c r="C20" s="96"/>
      <c r="D20" s="96"/>
      <c r="E20" s="96"/>
      <c r="F20" s="53"/>
      <c r="G20" s="54" t="s">
        <v>74</v>
      </c>
      <c r="H20" s="96" t="s">
        <v>60</v>
      </c>
      <c r="I20" s="96"/>
      <c r="J20" s="96"/>
      <c r="K20" s="96"/>
    </row>
    <row r="21" spans="1:11" ht="15" customHeight="1" x14ac:dyDescent="0.25">
      <c r="A21" s="54" t="s">
        <v>55</v>
      </c>
      <c r="B21" s="96">
        <v>5</v>
      </c>
      <c r="C21" s="96"/>
      <c r="D21" s="96"/>
      <c r="E21" s="96"/>
      <c r="F21" s="53"/>
      <c r="G21" s="54" t="s">
        <v>55</v>
      </c>
      <c r="H21" s="96">
        <v>0.4</v>
      </c>
      <c r="I21" s="96"/>
      <c r="J21" s="96"/>
      <c r="K21" s="96"/>
    </row>
    <row r="22" spans="1:11" ht="15" customHeight="1" x14ac:dyDescent="0.25">
      <c r="A22" s="54" t="s">
        <v>56</v>
      </c>
      <c r="B22" s="96">
        <v>8</v>
      </c>
      <c r="C22" s="96"/>
      <c r="D22" s="96"/>
      <c r="E22" s="96"/>
      <c r="F22" s="53"/>
      <c r="G22" s="54" t="s">
        <v>57</v>
      </c>
      <c r="H22" s="96">
        <v>7.5</v>
      </c>
      <c r="I22" s="96"/>
      <c r="J22" s="96"/>
      <c r="K22" s="96"/>
    </row>
    <row r="23" spans="1:11" ht="15" customHeight="1" x14ac:dyDescent="0.25">
      <c r="A23" s="54" t="s">
        <v>58</v>
      </c>
      <c r="B23" s="96">
        <v>8</v>
      </c>
      <c r="C23" s="96"/>
      <c r="D23" s="96"/>
      <c r="E23" s="96"/>
      <c r="F23" s="53"/>
      <c r="G23" s="54" t="s">
        <v>59</v>
      </c>
      <c r="H23" s="96">
        <v>7</v>
      </c>
      <c r="I23" s="96"/>
      <c r="J23" s="96"/>
      <c r="K23" s="96"/>
    </row>
    <row r="24" spans="1:11" ht="15" customHeight="1" x14ac:dyDescent="0.25">
      <c r="A24" s="54" t="s">
        <v>70</v>
      </c>
      <c r="B24" s="96">
        <v>11000</v>
      </c>
      <c r="C24" s="96"/>
      <c r="D24" s="96"/>
      <c r="E24" s="96"/>
      <c r="F24" s="53"/>
      <c r="G24" s="54" t="s">
        <v>61</v>
      </c>
      <c r="H24" s="96">
        <v>4000</v>
      </c>
      <c r="I24" s="96"/>
      <c r="J24" s="96"/>
      <c r="K24" s="96"/>
    </row>
    <row r="25" spans="1:11" ht="15" customHeight="1" x14ac:dyDescent="0.25">
      <c r="A25" s="55" t="s">
        <v>36</v>
      </c>
      <c r="B25" s="55" t="s">
        <v>37</v>
      </c>
      <c r="C25" s="55" t="s">
        <v>38</v>
      </c>
      <c r="D25" s="55" t="s">
        <v>63</v>
      </c>
      <c r="E25" s="55" t="s">
        <v>82</v>
      </c>
      <c r="F25" s="53"/>
      <c r="G25" s="55" t="s">
        <v>36</v>
      </c>
      <c r="H25" s="55" t="s">
        <v>37</v>
      </c>
      <c r="I25" s="55" t="s">
        <v>38</v>
      </c>
      <c r="J25" s="55" t="s">
        <v>63</v>
      </c>
      <c r="K25" s="55" t="s">
        <v>82</v>
      </c>
    </row>
    <row r="26" spans="1:11" ht="15" customHeight="1" x14ac:dyDescent="0.25">
      <c r="A26" s="62" t="s">
        <v>39</v>
      </c>
      <c r="B26" s="62">
        <v>0</v>
      </c>
      <c r="C26" s="62">
        <v>0</v>
      </c>
      <c r="D26" s="62">
        <v>0</v>
      </c>
      <c r="E26" s="62">
        <v>0</v>
      </c>
      <c r="F26" s="53"/>
      <c r="G26" s="62" t="s">
        <v>39</v>
      </c>
      <c r="H26" s="62">
        <v>0</v>
      </c>
      <c r="I26" s="56">
        <v>0</v>
      </c>
      <c r="J26" s="58">
        <v>0</v>
      </c>
      <c r="K26" s="57">
        <v>0</v>
      </c>
    </row>
    <row r="27" spans="1:11" ht="15" customHeight="1" x14ac:dyDescent="0.25">
      <c r="A27" s="62" t="s">
        <v>40</v>
      </c>
      <c r="B27" s="62">
        <v>0</v>
      </c>
      <c r="C27" s="62">
        <v>0</v>
      </c>
      <c r="D27" s="62">
        <v>0</v>
      </c>
      <c r="E27" s="62">
        <v>0</v>
      </c>
      <c r="F27" s="53"/>
      <c r="G27" s="62" t="s">
        <v>40</v>
      </c>
      <c r="H27" s="62">
        <v>0</v>
      </c>
      <c r="I27" s="56">
        <v>0</v>
      </c>
      <c r="J27" s="58">
        <v>0</v>
      </c>
      <c r="K27" s="57">
        <v>0</v>
      </c>
    </row>
    <row r="28" spans="1:11" ht="15" customHeight="1" x14ac:dyDescent="0.25">
      <c r="A28" s="9" t="s">
        <v>41</v>
      </c>
      <c r="B28" s="9">
        <v>0</v>
      </c>
      <c r="C28" s="9">
        <v>0</v>
      </c>
      <c r="D28" s="9">
        <v>0</v>
      </c>
      <c r="E28" s="9">
        <v>0</v>
      </c>
      <c r="F28" s="53"/>
      <c r="G28" s="9" t="s">
        <v>41</v>
      </c>
      <c r="H28" s="9">
        <v>0</v>
      </c>
      <c r="I28" s="56">
        <v>0</v>
      </c>
      <c r="J28" s="58">
        <v>0</v>
      </c>
      <c r="K28" s="57">
        <v>0</v>
      </c>
    </row>
    <row r="29" spans="1:11" ht="15" customHeight="1" x14ac:dyDescent="0.25">
      <c r="A29" s="9" t="s">
        <v>42</v>
      </c>
      <c r="B29" s="9">
        <v>0</v>
      </c>
      <c r="C29" s="9">
        <v>0</v>
      </c>
      <c r="D29" s="9">
        <v>0</v>
      </c>
      <c r="E29" s="9">
        <v>0</v>
      </c>
      <c r="F29" s="53"/>
      <c r="G29" s="9" t="s">
        <v>42</v>
      </c>
      <c r="H29" s="9">
        <v>0</v>
      </c>
      <c r="I29" s="56">
        <v>0</v>
      </c>
      <c r="J29" s="58">
        <v>0</v>
      </c>
      <c r="K29" s="57">
        <v>0</v>
      </c>
    </row>
    <row r="30" spans="1:11" ht="15" customHeight="1" x14ac:dyDescent="0.25">
      <c r="A30" s="9" t="s">
        <v>43</v>
      </c>
      <c r="B30" s="9">
        <v>0</v>
      </c>
      <c r="C30" s="9">
        <v>0</v>
      </c>
      <c r="D30" s="9">
        <v>0</v>
      </c>
      <c r="E30" s="9">
        <v>0</v>
      </c>
      <c r="F30" s="53"/>
      <c r="G30" s="9" t="s">
        <v>43</v>
      </c>
      <c r="H30" s="9">
        <v>0</v>
      </c>
      <c r="I30" s="56">
        <v>0</v>
      </c>
      <c r="J30" s="58">
        <v>0</v>
      </c>
      <c r="K30" s="57">
        <v>0</v>
      </c>
    </row>
    <row r="31" spans="1:11" ht="15" customHeight="1" x14ac:dyDescent="0.25">
      <c r="A31" s="9" t="s">
        <v>44</v>
      </c>
      <c r="B31" s="9">
        <v>0</v>
      </c>
      <c r="C31" s="9">
        <v>0</v>
      </c>
      <c r="D31" s="9">
        <v>0</v>
      </c>
      <c r="E31" s="9">
        <v>0</v>
      </c>
      <c r="F31" s="53"/>
      <c r="G31" s="9" t="s">
        <v>44</v>
      </c>
      <c r="H31" s="9">
        <v>0</v>
      </c>
      <c r="I31" s="56">
        <v>0</v>
      </c>
      <c r="J31" s="58">
        <v>0</v>
      </c>
      <c r="K31" s="57">
        <v>0</v>
      </c>
    </row>
    <row r="32" spans="1:11" ht="15" customHeight="1" x14ac:dyDescent="0.25">
      <c r="A32" s="9" t="s">
        <v>45</v>
      </c>
      <c r="B32" s="9">
        <v>0</v>
      </c>
      <c r="C32" s="9">
        <v>0</v>
      </c>
      <c r="D32" s="9">
        <v>0</v>
      </c>
      <c r="E32" s="9">
        <v>0</v>
      </c>
      <c r="F32" s="53"/>
      <c r="G32" s="9" t="s">
        <v>45</v>
      </c>
      <c r="H32" s="9">
        <v>4818.41</v>
      </c>
      <c r="I32" s="56">
        <v>605.92999999999995</v>
      </c>
      <c r="J32" s="58">
        <v>12</v>
      </c>
      <c r="K32" s="57">
        <v>0</v>
      </c>
    </row>
    <row r="33" spans="1:11" ht="15" customHeight="1" x14ac:dyDescent="0.25">
      <c r="A33" s="9" t="s">
        <v>46</v>
      </c>
      <c r="B33" s="9">
        <v>0</v>
      </c>
      <c r="C33" s="9">
        <v>0</v>
      </c>
      <c r="D33" s="9">
        <v>0</v>
      </c>
      <c r="E33" s="9">
        <v>0</v>
      </c>
      <c r="F33" s="53"/>
      <c r="G33" s="9" t="s">
        <v>46</v>
      </c>
      <c r="H33" s="9">
        <v>2975.97</v>
      </c>
      <c r="I33" s="56">
        <v>996.03</v>
      </c>
      <c r="J33" s="58">
        <v>9</v>
      </c>
      <c r="K33" s="57">
        <v>0</v>
      </c>
    </row>
    <row r="34" spans="1:11" ht="15" customHeight="1" x14ac:dyDescent="0.25">
      <c r="A34" s="9" t="s">
        <v>47</v>
      </c>
      <c r="B34" s="9">
        <v>0</v>
      </c>
      <c r="C34" s="9">
        <v>0</v>
      </c>
      <c r="D34" s="9">
        <v>0</v>
      </c>
      <c r="E34" s="9">
        <v>0</v>
      </c>
      <c r="F34" s="53"/>
      <c r="G34" s="9" t="s">
        <v>47</v>
      </c>
      <c r="H34" s="9">
        <v>0</v>
      </c>
      <c r="I34" s="56">
        <v>2100.65</v>
      </c>
      <c r="J34" s="58">
        <v>16</v>
      </c>
      <c r="K34" s="57">
        <v>0</v>
      </c>
    </row>
    <row r="35" spans="1:11" ht="15" customHeight="1" x14ac:dyDescent="0.25">
      <c r="A35" s="9" t="s">
        <v>48</v>
      </c>
      <c r="B35" s="9">
        <v>32089.05</v>
      </c>
      <c r="C35" s="9">
        <v>0</v>
      </c>
      <c r="D35" s="9">
        <v>10</v>
      </c>
      <c r="E35" s="9">
        <v>0</v>
      </c>
      <c r="F35" s="53"/>
      <c r="G35" s="9" t="s">
        <v>48</v>
      </c>
      <c r="H35" s="9">
        <v>0</v>
      </c>
      <c r="I35" s="56">
        <v>4091.77</v>
      </c>
      <c r="J35" s="58">
        <v>19</v>
      </c>
      <c r="K35" s="57">
        <v>0</v>
      </c>
    </row>
    <row r="36" spans="1:11" ht="15" customHeight="1" x14ac:dyDescent="0.25">
      <c r="A36" s="9" t="s">
        <v>49</v>
      </c>
      <c r="B36" s="9">
        <v>33130.65</v>
      </c>
      <c r="C36" s="9">
        <v>22148.98</v>
      </c>
      <c r="D36" s="9">
        <v>20</v>
      </c>
      <c r="E36" s="9">
        <v>0</v>
      </c>
      <c r="F36" s="53"/>
      <c r="G36" s="9" t="s">
        <v>49</v>
      </c>
      <c r="H36" s="9">
        <v>0</v>
      </c>
      <c r="I36" s="56">
        <v>0</v>
      </c>
      <c r="J36" s="58">
        <v>0</v>
      </c>
      <c r="K36" s="57">
        <v>0</v>
      </c>
    </row>
    <row r="37" spans="1:11" ht="15" customHeight="1" x14ac:dyDescent="0.25">
      <c r="A37" s="62" t="s">
        <v>50</v>
      </c>
      <c r="B37" s="62">
        <v>0</v>
      </c>
      <c r="C37" s="62">
        <v>28329.91</v>
      </c>
      <c r="D37" s="62">
        <v>16</v>
      </c>
      <c r="E37" s="62">
        <v>0</v>
      </c>
      <c r="F37" s="53"/>
      <c r="G37" s="62" t="s">
        <v>50</v>
      </c>
      <c r="H37" s="62">
        <v>0</v>
      </c>
      <c r="I37" s="56">
        <v>0</v>
      </c>
      <c r="J37" s="58">
        <v>0</v>
      </c>
      <c r="K37" s="57">
        <v>0</v>
      </c>
    </row>
    <row r="38" spans="1:11" ht="15" customHeight="1" x14ac:dyDescent="0.25">
      <c r="A38" s="9" t="s">
        <v>51</v>
      </c>
      <c r="B38" s="9">
        <f>SUM(B26:B37)</f>
        <v>65219.7</v>
      </c>
      <c r="C38" s="9">
        <f>SUM(C26:C37)</f>
        <v>50478.89</v>
      </c>
      <c r="D38" s="9">
        <f>SUM(D26:D37)</f>
        <v>46</v>
      </c>
      <c r="E38" s="9">
        <v>0</v>
      </c>
      <c r="F38" s="53"/>
      <c r="G38" s="9" t="s">
        <v>51</v>
      </c>
      <c r="H38" s="9">
        <f>SUM(H26:H37)</f>
        <v>7794.3799999999992</v>
      </c>
      <c r="I38" s="9">
        <f>SUM(I26:I37)</f>
        <v>7794.38</v>
      </c>
      <c r="J38" s="9">
        <f>SUM(J26:J37)</f>
        <v>56</v>
      </c>
      <c r="K38" s="9">
        <v>0</v>
      </c>
    </row>
    <row r="39" spans="1:11" ht="15" customHeight="1" x14ac:dyDescent="0.25">
      <c r="A39" s="9" t="s">
        <v>52</v>
      </c>
      <c r="B39" s="9">
        <f>SUM(B26:B37)</f>
        <v>65219.7</v>
      </c>
      <c r="C39" s="9"/>
      <c r="D39" s="9"/>
      <c r="E39" s="9"/>
      <c r="F39" s="53"/>
      <c r="G39" s="9" t="s">
        <v>52</v>
      </c>
      <c r="H39" s="62">
        <f>SUM(H26:H37)</f>
        <v>7794.3799999999992</v>
      </c>
      <c r="I39" s="59"/>
      <c r="J39" s="11"/>
      <c r="K39" s="60"/>
    </row>
    <row r="40" spans="1:11" ht="15" customHeight="1" x14ac:dyDescent="0.25">
      <c r="A40" s="9"/>
      <c r="B40" s="9"/>
      <c r="C40" s="9"/>
      <c r="D40" s="9"/>
      <c r="E40" s="9"/>
      <c r="F40" s="53"/>
      <c r="G40" s="11"/>
      <c r="H40" s="62"/>
      <c r="I40" s="11"/>
      <c r="J40" s="11"/>
      <c r="K40" s="60"/>
    </row>
    <row r="41" spans="1:11" ht="15" customHeight="1" x14ac:dyDescent="0.25">
      <c r="A41" s="11"/>
      <c r="B41" s="11"/>
      <c r="C41" s="11"/>
      <c r="D41" s="11"/>
      <c r="E41" s="11"/>
      <c r="F41" s="53"/>
      <c r="G41" s="11"/>
      <c r="H41" s="11"/>
      <c r="I41" s="11"/>
      <c r="J41" s="11"/>
      <c r="K41" s="60"/>
    </row>
    <row r="42" spans="1:11" ht="15" customHeight="1" x14ac:dyDescent="0.25">
      <c r="A42" s="52" t="s">
        <v>72</v>
      </c>
      <c r="B42" s="97" t="s">
        <v>77</v>
      </c>
      <c r="C42" s="97"/>
      <c r="D42" s="97"/>
      <c r="E42" s="97"/>
      <c r="F42" s="53"/>
      <c r="G42" s="52" t="s">
        <v>72</v>
      </c>
      <c r="H42" s="97" t="s">
        <v>80</v>
      </c>
      <c r="I42" s="97"/>
      <c r="J42" s="97"/>
      <c r="K42" s="97"/>
    </row>
    <row r="43" spans="1:11" ht="15" customHeight="1" x14ac:dyDescent="0.25">
      <c r="A43" s="54" t="s">
        <v>75</v>
      </c>
      <c r="B43" s="96" t="s">
        <v>76</v>
      </c>
      <c r="C43" s="96"/>
      <c r="D43" s="96"/>
      <c r="E43" s="96"/>
      <c r="F43" s="53"/>
      <c r="G43" s="54" t="s">
        <v>79</v>
      </c>
      <c r="H43" s="96" t="s">
        <v>66</v>
      </c>
      <c r="I43" s="96"/>
      <c r="J43" s="96"/>
      <c r="K43" s="96"/>
    </row>
    <row r="44" spans="1:11" ht="15" customHeight="1" x14ac:dyDescent="0.25">
      <c r="A44" s="54" t="s">
        <v>74</v>
      </c>
      <c r="B44" s="96" t="s">
        <v>64</v>
      </c>
      <c r="C44" s="96"/>
      <c r="D44" s="96"/>
      <c r="E44" s="96"/>
      <c r="F44" s="53"/>
      <c r="G44" s="54" t="s">
        <v>74</v>
      </c>
      <c r="H44" s="96" t="s">
        <v>60</v>
      </c>
      <c r="I44" s="96"/>
      <c r="J44" s="96"/>
      <c r="K44" s="96"/>
    </row>
    <row r="45" spans="1:11" ht="15" customHeight="1" x14ac:dyDescent="0.25">
      <c r="A45" s="54" t="s">
        <v>55</v>
      </c>
      <c r="B45" s="96">
        <v>3</v>
      </c>
      <c r="C45" s="96"/>
      <c r="D45" s="96"/>
      <c r="E45" s="96"/>
      <c r="F45" s="53"/>
      <c r="G45" s="54" t="s">
        <v>55</v>
      </c>
      <c r="H45" s="96">
        <v>5</v>
      </c>
      <c r="I45" s="96"/>
      <c r="J45" s="96"/>
      <c r="K45" s="96"/>
    </row>
    <row r="46" spans="1:11" ht="15" customHeight="1" x14ac:dyDescent="0.25">
      <c r="A46" s="54" t="s">
        <v>56</v>
      </c>
      <c r="B46" s="96" t="s">
        <v>62</v>
      </c>
      <c r="C46" s="96"/>
      <c r="D46" s="96"/>
      <c r="E46" s="96"/>
      <c r="F46" s="53"/>
      <c r="G46" s="54" t="s">
        <v>56</v>
      </c>
      <c r="H46" s="96">
        <v>10</v>
      </c>
      <c r="I46" s="96"/>
      <c r="J46" s="96"/>
      <c r="K46" s="96"/>
    </row>
    <row r="47" spans="1:11" ht="15" customHeight="1" x14ac:dyDescent="0.25">
      <c r="A47" s="54" t="s">
        <v>58</v>
      </c>
      <c r="B47" s="96">
        <v>3</v>
      </c>
      <c r="C47" s="96"/>
      <c r="D47" s="96"/>
      <c r="E47" s="96"/>
      <c r="F47" s="53"/>
      <c r="G47" s="54" t="s">
        <v>58</v>
      </c>
      <c r="H47" s="96">
        <v>8</v>
      </c>
      <c r="I47" s="96"/>
      <c r="J47" s="96"/>
      <c r="K47" s="96"/>
    </row>
    <row r="48" spans="1:11" ht="15" customHeight="1" x14ac:dyDescent="0.25">
      <c r="A48" s="54" t="s">
        <v>61</v>
      </c>
      <c r="B48" s="96">
        <v>3000</v>
      </c>
      <c r="C48" s="96"/>
      <c r="D48" s="96"/>
      <c r="E48" s="96"/>
      <c r="F48" s="53"/>
      <c r="G48" s="54" t="s">
        <v>61</v>
      </c>
      <c r="H48" s="96">
        <v>11000</v>
      </c>
      <c r="I48" s="96"/>
      <c r="J48" s="96"/>
      <c r="K48" s="96"/>
    </row>
    <row r="49" spans="1:11" ht="15" customHeight="1" x14ac:dyDescent="0.25">
      <c r="A49" s="55" t="s">
        <v>36</v>
      </c>
      <c r="B49" s="55" t="s">
        <v>37</v>
      </c>
      <c r="C49" s="55" t="s">
        <v>38</v>
      </c>
      <c r="D49" s="55" t="s">
        <v>63</v>
      </c>
      <c r="E49" s="55" t="s">
        <v>82</v>
      </c>
      <c r="F49" s="53"/>
      <c r="G49" s="55" t="s">
        <v>36</v>
      </c>
      <c r="H49" s="55" t="s">
        <v>37</v>
      </c>
      <c r="I49" s="55" t="s">
        <v>38</v>
      </c>
      <c r="J49" s="55" t="s">
        <v>63</v>
      </c>
      <c r="K49" s="55" t="s">
        <v>82</v>
      </c>
    </row>
    <row r="50" spans="1:11" ht="15" customHeight="1" x14ac:dyDescent="0.25">
      <c r="A50" s="62" t="s">
        <v>39</v>
      </c>
      <c r="B50" s="62">
        <v>0</v>
      </c>
      <c r="C50" s="62">
        <v>0</v>
      </c>
      <c r="D50" s="62">
        <v>0</v>
      </c>
      <c r="E50" s="62">
        <v>0</v>
      </c>
      <c r="F50" s="53"/>
      <c r="G50" s="62" t="s">
        <v>39</v>
      </c>
      <c r="H50" s="62">
        <v>6269</v>
      </c>
      <c r="I50" s="56">
        <v>0</v>
      </c>
      <c r="J50" s="61" t="s">
        <v>78</v>
      </c>
      <c r="K50" s="57">
        <v>2</v>
      </c>
    </row>
    <row r="51" spans="1:11" ht="15" customHeight="1" x14ac:dyDescent="0.25">
      <c r="A51" s="62" t="s">
        <v>40</v>
      </c>
      <c r="B51" s="62">
        <v>0</v>
      </c>
      <c r="C51" s="62">
        <v>0</v>
      </c>
      <c r="D51" s="62">
        <v>0</v>
      </c>
      <c r="E51" s="62">
        <v>0</v>
      </c>
      <c r="F51" s="53"/>
      <c r="G51" s="62" t="s">
        <v>40</v>
      </c>
      <c r="H51" s="62">
        <v>0</v>
      </c>
      <c r="I51" s="56">
        <v>0</v>
      </c>
      <c r="J51" s="58">
        <v>0</v>
      </c>
      <c r="K51" s="57">
        <v>0</v>
      </c>
    </row>
    <row r="52" spans="1:11" ht="15" customHeight="1" x14ac:dyDescent="0.25">
      <c r="A52" s="9" t="s">
        <v>41</v>
      </c>
      <c r="B52" s="9">
        <v>0</v>
      </c>
      <c r="C52" s="9">
        <v>0</v>
      </c>
      <c r="D52" s="9">
        <v>0</v>
      </c>
      <c r="E52" s="9">
        <v>0</v>
      </c>
      <c r="F52" s="53"/>
      <c r="G52" s="9" t="s">
        <v>41</v>
      </c>
      <c r="H52" s="9">
        <v>0</v>
      </c>
      <c r="I52" s="56">
        <v>0</v>
      </c>
      <c r="J52" s="58">
        <v>0</v>
      </c>
      <c r="K52" s="57">
        <v>1</v>
      </c>
    </row>
    <row r="53" spans="1:11" ht="15" customHeight="1" x14ac:dyDescent="0.25">
      <c r="A53" s="9" t="s">
        <v>42</v>
      </c>
      <c r="B53" s="9">
        <v>0</v>
      </c>
      <c r="C53" s="9">
        <v>0</v>
      </c>
      <c r="D53" s="9">
        <v>0</v>
      </c>
      <c r="E53" s="9">
        <v>0</v>
      </c>
      <c r="F53" s="53"/>
      <c r="G53" s="9" t="s">
        <v>42</v>
      </c>
      <c r="H53" s="9">
        <v>0</v>
      </c>
      <c r="I53" s="56">
        <v>0</v>
      </c>
      <c r="J53" s="58">
        <v>0</v>
      </c>
      <c r="K53" s="57">
        <v>0</v>
      </c>
    </row>
    <row r="54" spans="1:11" ht="15" customHeight="1" x14ac:dyDescent="0.25">
      <c r="A54" s="9" t="s">
        <v>43</v>
      </c>
      <c r="B54" s="9">
        <v>0</v>
      </c>
      <c r="C54" s="9">
        <v>0</v>
      </c>
      <c r="D54" s="9">
        <v>0</v>
      </c>
      <c r="E54" s="9">
        <v>0</v>
      </c>
      <c r="F54" s="53"/>
      <c r="G54" s="9" t="s">
        <v>43</v>
      </c>
      <c r="H54" s="9">
        <v>0</v>
      </c>
      <c r="I54" s="56">
        <v>0</v>
      </c>
      <c r="J54" s="58">
        <v>0</v>
      </c>
      <c r="K54" s="57">
        <v>0</v>
      </c>
    </row>
    <row r="55" spans="1:11" ht="15" customHeight="1" x14ac:dyDescent="0.25">
      <c r="A55" s="9" t="s">
        <v>44</v>
      </c>
      <c r="B55" s="9">
        <v>0</v>
      </c>
      <c r="C55" s="9">
        <v>0</v>
      </c>
      <c r="D55" s="9">
        <v>0</v>
      </c>
      <c r="E55" s="9">
        <v>0</v>
      </c>
      <c r="F55" s="53"/>
      <c r="G55" s="9" t="s">
        <v>44</v>
      </c>
      <c r="H55" s="9">
        <v>0</v>
      </c>
      <c r="I55" s="56">
        <v>0</v>
      </c>
      <c r="J55" s="58">
        <v>0</v>
      </c>
      <c r="K55" s="57">
        <v>0</v>
      </c>
    </row>
    <row r="56" spans="1:11" ht="15" customHeight="1" x14ac:dyDescent="0.25">
      <c r="A56" s="9" t="s">
        <v>45</v>
      </c>
      <c r="B56" s="9">
        <v>0</v>
      </c>
      <c r="C56" s="9">
        <v>0</v>
      </c>
      <c r="D56" s="9">
        <v>0</v>
      </c>
      <c r="E56" s="9">
        <v>0</v>
      </c>
      <c r="F56" s="53"/>
      <c r="G56" s="9" t="s">
        <v>45</v>
      </c>
      <c r="H56" s="9">
        <v>0</v>
      </c>
      <c r="I56" s="56">
        <v>6269</v>
      </c>
      <c r="J56" s="58">
        <v>12</v>
      </c>
      <c r="K56" s="57">
        <v>0</v>
      </c>
    </row>
    <row r="57" spans="1:11" ht="15" customHeight="1" x14ac:dyDescent="0.25">
      <c r="A57" s="9" t="s">
        <v>46</v>
      </c>
      <c r="B57" s="9">
        <v>0</v>
      </c>
      <c r="C57" s="9">
        <v>0</v>
      </c>
      <c r="D57" s="9">
        <v>0</v>
      </c>
      <c r="E57" s="9">
        <v>0</v>
      </c>
      <c r="F57" s="53"/>
      <c r="G57" s="9" t="s">
        <v>46</v>
      </c>
      <c r="H57" s="9">
        <v>0</v>
      </c>
      <c r="I57" s="56">
        <v>0</v>
      </c>
      <c r="J57" s="58">
        <v>0</v>
      </c>
      <c r="K57" s="57">
        <v>0</v>
      </c>
    </row>
    <row r="58" spans="1:11" ht="15" customHeight="1" x14ac:dyDescent="0.25">
      <c r="A58" s="9" t="s">
        <v>47</v>
      </c>
      <c r="B58" s="9">
        <v>4185.3100000000004</v>
      </c>
      <c r="C58" s="9">
        <v>0</v>
      </c>
      <c r="D58" s="9">
        <v>4</v>
      </c>
      <c r="E58" s="9">
        <v>0</v>
      </c>
      <c r="F58" s="53"/>
      <c r="G58" s="9" t="s">
        <v>47</v>
      </c>
      <c r="H58" s="9">
        <v>0</v>
      </c>
      <c r="I58" s="56">
        <v>0</v>
      </c>
      <c r="J58" s="58">
        <v>0</v>
      </c>
      <c r="K58" s="57">
        <v>0</v>
      </c>
    </row>
    <row r="59" spans="1:11" ht="15" customHeight="1" x14ac:dyDescent="0.25">
      <c r="A59" s="9" t="s">
        <v>48</v>
      </c>
      <c r="B59" s="9">
        <v>7073.95</v>
      </c>
      <c r="C59" s="9">
        <v>10473.9</v>
      </c>
      <c r="D59" s="9">
        <v>10</v>
      </c>
      <c r="E59" s="9">
        <v>0</v>
      </c>
      <c r="F59" s="53"/>
      <c r="G59" s="9" t="s">
        <v>48</v>
      </c>
      <c r="H59" s="9">
        <v>0</v>
      </c>
      <c r="I59" s="56">
        <v>0</v>
      </c>
      <c r="J59" s="58">
        <v>0</v>
      </c>
      <c r="K59" s="57">
        <v>0</v>
      </c>
    </row>
    <row r="60" spans="1:11" ht="15" customHeight="1" x14ac:dyDescent="0.25">
      <c r="A60" s="9" t="s">
        <v>49</v>
      </c>
      <c r="B60" s="9">
        <v>6548.1</v>
      </c>
      <c r="C60" s="9">
        <v>0</v>
      </c>
      <c r="D60" s="9">
        <v>5</v>
      </c>
      <c r="E60" s="9">
        <v>0</v>
      </c>
      <c r="F60" s="53"/>
      <c r="G60" s="9" t="s">
        <v>49</v>
      </c>
      <c r="H60" s="9">
        <v>0</v>
      </c>
      <c r="I60" s="56">
        <v>0</v>
      </c>
      <c r="J60" s="58">
        <v>0</v>
      </c>
      <c r="K60" s="57">
        <v>0</v>
      </c>
    </row>
    <row r="61" spans="1:11" ht="15" customHeight="1" x14ac:dyDescent="0.25">
      <c r="A61" s="62" t="s">
        <v>50</v>
      </c>
      <c r="B61" s="62">
        <v>6504.24</v>
      </c>
      <c r="C61" s="62">
        <v>0</v>
      </c>
      <c r="D61" s="62">
        <v>5</v>
      </c>
      <c r="E61" s="62">
        <v>0</v>
      </c>
      <c r="F61" s="53"/>
      <c r="G61" s="62" t="s">
        <v>50</v>
      </c>
      <c r="H61" s="62">
        <v>0</v>
      </c>
      <c r="I61" s="56">
        <v>0</v>
      </c>
      <c r="J61" s="58">
        <v>0</v>
      </c>
      <c r="K61" s="57">
        <v>0</v>
      </c>
    </row>
    <row r="62" spans="1:11" ht="15" customHeight="1" x14ac:dyDescent="0.25">
      <c r="A62" s="9" t="s">
        <v>51</v>
      </c>
      <c r="B62" s="9">
        <f>SUM(B50:B61)</f>
        <v>24311.599999999999</v>
      </c>
      <c r="C62" s="9">
        <f>SUM(C50:C61)</f>
        <v>10473.9</v>
      </c>
      <c r="D62" s="9">
        <f>SUM(D50:D61)</f>
        <v>24</v>
      </c>
      <c r="E62" s="9">
        <v>0</v>
      </c>
      <c r="F62" s="53"/>
      <c r="G62" s="9" t="s">
        <v>51</v>
      </c>
      <c r="H62" s="9">
        <f>SUM(H50:H61)</f>
        <v>6269</v>
      </c>
      <c r="I62" s="9">
        <f>SUM(I50:I61)</f>
        <v>6269</v>
      </c>
      <c r="J62" s="9">
        <f>SUM(J50:J61)</f>
        <v>12</v>
      </c>
      <c r="K62" s="9">
        <v>3</v>
      </c>
    </row>
    <row r="63" spans="1:11" ht="15" customHeight="1" x14ac:dyDescent="0.25">
      <c r="A63" s="9" t="s">
        <v>52</v>
      </c>
      <c r="B63" s="9">
        <f>SUM(B50:B61)</f>
        <v>24311.599999999999</v>
      </c>
      <c r="C63" s="9"/>
      <c r="D63" s="9"/>
      <c r="E63" s="9"/>
      <c r="F63" s="53"/>
      <c r="G63" s="9" t="s">
        <v>52</v>
      </c>
      <c r="H63" s="62">
        <f>SUM(H50:H61)</f>
        <v>6269</v>
      </c>
      <c r="I63" s="59"/>
      <c r="J63" s="11"/>
      <c r="K63" s="60"/>
    </row>
    <row r="64" spans="1:11" ht="15" customHeight="1" x14ac:dyDescent="0.25">
      <c r="A64"/>
      <c r="B64"/>
      <c r="C64"/>
      <c r="D64"/>
      <c r="E64"/>
      <c r="F64" s="53"/>
      <c r="G64" s="11"/>
      <c r="H64" s="62"/>
      <c r="I64" s="11"/>
      <c r="J64" s="11"/>
      <c r="K64" s="60"/>
    </row>
    <row r="65" spans="1:11" ht="15" customHeight="1" x14ac:dyDescent="0.25">
      <c r="A65"/>
      <c r="B65"/>
      <c r="C65"/>
      <c r="D65"/>
      <c r="E65"/>
      <c r="F65" s="53"/>
      <c r="G65" s="11"/>
      <c r="H65" s="11"/>
      <c r="I65" s="11"/>
      <c r="J65" s="11"/>
      <c r="K65" s="60"/>
    </row>
    <row r="66" spans="1:11" ht="15" customHeight="1" x14ac:dyDescent="0.25">
      <c r="A66" s="5"/>
      <c r="B66" s="5"/>
      <c r="C66" s="5"/>
      <c r="D66" s="5"/>
      <c r="E66" s="5"/>
      <c r="F66" s="53"/>
      <c r="G66" s="52" t="s">
        <v>72</v>
      </c>
      <c r="H66" s="97" t="s">
        <v>81</v>
      </c>
      <c r="I66" s="97"/>
      <c r="J66" s="97"/>
      <c r="K66" s="97"/>
    </row>
    <row r="67" spans="1:11" ht="15" customHeight="1" x14ac:dyDescent="0.25">
      <c r="A67" s="5"/>
      <c r="B67" s="5"/>
      <c r="C67" s="5"/>
      <c r="D67" s="5"/>
      <c r="E67" s="5"/>
      <c r="F67" s="53"/>
      <c r="G67" s="54" t="s">
        <v>75</v>
      </c>
      <c r="H67" s="96" t="s">
        <v>66</v>
      </c>
      <c r="I67" s="96"/>
      <c r="J67" s="96"/>
      <c r="K67" s="96"/>
    </row>
    <row r="68" spans="1:11" ht="15" customHeight="1" x14ac:dyDescent="0.25">
      <c r="A68" s="5"/>
      <c r="B68" s="5"/>
      <c r="C68" s="5"/>
      <c r="D68" s="5"/>
      <c r="E68" s="5"/>
      <c r="F68" s="53"/>
      <c r="G68" s="54" t="s">
        <v>74</v>
      </c>
      <c r="H68" s="96" t="s">
        <v>60</v>
      </c>
      <c r="I68" s="96"/>
      <c r="J68" s="96"/>
      <c r="K68" s="96"/>
    </row>
    <row r="69" spans="1:11" ht="15" customHeight="1" x14ac:dyDescent="0.25">
      <c r="A69" s="5"/>
      <c r="B69" s="5"/>
      <c r="C69" s="5"/>
      <c r="D69" s="5"/>
      <c r="E69" s="5"/>
      <c r="F69" s="53"/>
      <c r="G69" s="54" t="s">
        <v>55</v>
      </c>
      <c r="H69" s="96">
        <v>4</v>
      </c>
      <c r="I69" s="96"/>
      <c r="J69" s="96"/>
      <c r="K69" s="96"/>
    </row>
    <row r="70" spans="1:11" ht="15" customHeight="1" x14ac:dyDescent="0.25">
      <c r="A70" s="5"/>
      <c r="B70" s="5"/>
      <c r="C70" s="5"/>
      <c r="D70" s="5"/>
      <c r="E70" s="5"/>
      <c r="F70" s="53"/>
      <c r="G70" s="54" t="s">
        <v>56</v>
      </c>
      <c r="H70" s="96">
        <v>10.5</v>
      </c>
      <c r="I70" s="96"/>
      <c r="J70" s="96"/>
      <c r="K70" s="96"/>
    </row>
    <row r="71" spans="1:11" ht="15" customHeight="1" x14ac:dyDescent="0.25">
      <c r="A71" s="5"/>
      <c r="B71" s="5"/>
      <c r="C71" s="5"/>
      <c r="D71" s="5"/>
      <c r="E71" s="5"/>
      <c r="F71" s="53"/>
      <c r="G71" s="54" t="s">
        <v>58</v>
      </c>
      <c r="H71" s="96">
        <v>3</v>
      </c>
      <c r="I71" s="96"/>
      <c r="J71" s="96"/>
      <c r="K71" s="96"/>
    </row>
    <row r="72" spans="1:11" ht="15" customHeight="1" x14ac:dyDescent="0.25">
      <c r="A72" s="5"/>
      <c r="B72" s="5"/>
      <c r="C72" s="5"/>
      <c r="D72" s="5"/>
      <c r="E72" s="5"/>
      <c r="F72" s="53"/>
      <c r="G72" s="54" t="s">
        <v>61</v>
      </c>
      <c r="H72" s="96">
        <v>3000</v>
      </c>
      <c r="I72" s="96"/>
      <c r="J72" s="96"/>
      <c r="K72" s="96"/>
    </row>
    <row r="73" spans="1:11" ht="15" customHeight="1" x14ac:dyDescent="0.25">
      <c r="A73" s="5"/>
      <c r="B73" s="5"/>
      <c r="C73" s="5"/>
      <c r="D73" s="5"/>
      <c r="E73" s="5"/>
      <c r="F73" s="53"/>
      <c r="G73" s="55" t="s">
        <v>36</v>
      </c>
      <c r="H73" s="55" t="s">
        <v>37</v>
      </c>
      <c r="I73" s="55" t="s">
        <v>38</v>
      </c>
      <c r="J73" s="55" t="s">
        <v>63</v>
      </c>
      <c r="K73" s="55" t="s">
        <v>82</v>
      </c>
    </row>
    <row r="74" spans="1:11" ht="15" customHeight="1" x14ac:dyDescent="0.25">
      <c r="A74" s="5"/>
      <c r="B74" s="5"/>
      <c r="C74" s="5"/>
      <c r="D74" s="5"/>
      <c r="E74" s="5"/>
      <c r="F74" s="53"/>
      <c r="G74" s="62" t="s">
        <v>39</v>
      </c>
      <c r="H74" s="62">
        <v>0</v>
      </c>
      <c r="I74" s="56">
        <v>0</v>
      </c>
      <c r="J74" s="98"/>
      <c r="K74" s="57">
        <v>0</v>
      </c>
    </row>
    <row r="75" spans="1:11" ht="15" customHeight="1" x14ac:dyDescent="0.25">
      <c r="A75" s="5"/>
      <c r="B75" s="5"/>
      <c r="C75" s="5"/>
      <c r="D75" s="5"/>
      <c r="E75" s="5"/>
      <c r="F75" s="53"/>
      <c r="G75" s="62" t="s">
        <v>40</v>
      </c>
      <c r="H75" s="62">
        <v>0</v>
      </c>
      <c r="I75" s="56">
        <v>0</v>
      </c>
      <c r="J75" s="98"/>
      <c r="K75" s="57">
        <v>0</v>
      </c>
    </row>
    <row r="76" spans="1:11" ht="15" customHeight="1" x14ac:dyDescent="0.25">
      <c r="A76" s="5"/>
      <c r="B76" s="5"/>
      <c r="C76" s="5"/>
      <c r="D76" s="5"/>
      <c r="E76" s="5"/>
      <c r="F76" s="53"/>
      <c r="G76" s="9" t="s">
        <v>41</v>
      </c>
      <c r="H76" s="9">
        <v>0</v>
      </c>
      <c r="I76" s="56">
        <v>0</v>
      </c>
      <c r="J76" s="98"/>
      <c r="K76" s="57">
        <v>0</v>
      </c>
    </row>
    <row r="77" spans="1:11" ht="15" customHeight="1" x14ac:dyDescent="0.25">
      <c r="A77" s="5"/>
      <c r="B77" s="5"/>
      <c r="C77" s="5"/>
      <c r="D77" s="5"/>
      <c r="E77" s="5"/>
      <c r="F77" s="53"/>
      <c r="G77" s="9" t="s">
        <v>42</v>
      </c>
      <c r="H77" s="9">
        <v>0</v>
      </c>
      <c r="I77" s="56">
        <v>0</v>
      </c>
      <c r="J77" s="98"/>
      <c r="K77" s="57">
        <v>0</v>
      </c>
    </row>
    <row r="78" spans="1:11" ht="15" customHeight="1" x14ac:dyDescent="0.25">
      <c r="A78" s="5"/>
      <c r="B78" s="5"/>
      <c r="C78" s="5"/>
      <c r="D78" s="5"/>
      <c r="E78" s="5"/>
      <c r="F78" s="53"/>
      <c r="G78" s="9" t="s">
        <v>43</v>
      </c>
      <c r="H78" s="9">
        <v>0</v>
      </c>
      <c r="I78" s="56">
        <v>0</v>
      </c>
      <c r="J78" s="98"/>
      <c r="K78" s="57">
        <v>0</v>
      </c>
    </row>
    <row r="79" spans="1:11" ht="15" customHeight="1" x14ac:dyDescent="0.25">
      <c r="A79" s="5"/>
      <c r="B79" s="5"/>
      <c r="C79" s="5"/>
      <c r="D79" s="5"/>
      <c r="E79" s="5"/>
      <c r="F79" s="53"/>
      <c r="G79" s="9" t="s">
        <v>44</v>
      </c>
      <c r="H79" s="9">
        <v>0</v>
      </c>
      <c r="I79" s="56">
        <v>0</v>
      </c>
      <c r="J79" s="98"/>
      <c r="K79" s="57">
        <v>0</v>
      </c>
    </row>
    <row r="80" spans="1:11" ht="15" customHeight="1" x14ac:dyDescent="0.25">
      <c r="A80" s="5"/>
      <c r="B80" s="5"/>
      <c r="C80" s="5"/>
      <c r="D80" s="5"/>
      <c r="E80" s="5"/>
      <c r="F80" s="53"/>
      <c r="G80" s="9" t="s">
        <v>45</v>
      </c>
      <c r="H80" s="9">
        <v>7007.58</v>
      </c>
      <c r="I80" s="56">
        <v>0</v>
      </c>
      <c r="J80" s="98"/>
      <c r="K80" s="57">
        <v>0</v>
      </c>
    </row>
    <row r="81" spans="1:11" ht="15" customHeight="1" x14ac:dyDescent="0.25">
      <c r="A81" s="5"/>
      <c r="B81" s="5"/>
      <c r="C81" s="5"/>
      <c r="D81" s="5"/>
      <c r="E81" s="5"/>
      <c r="F81" s="53"/>
      <c r="G81" s="9" t="s">
        <v>46</v>
      </c>
      <c r="H81" s="9">
        <v>0</v>
      </c>
      <c r="I81" s="56">
        <v>7007.58</v>
      </c>
      <c r="J81" s="98"/>
      <c r="K81" s="57">
        <v>0</v>
      </c>
    </row>
    <row r="82" spans="1:11" ht="15" customHeight="1" x14ac:dyDescent="0.25">
      <c r="A82" s="5"/>
      <c r="B82" s="5"/>
      <c r="C82" s="5"/>
      <c r="D82" s="5"/>
      <c r="E82" s="5"/>
      <c r="F82" s="53"/>
      <c r="G82" s="9" t="s">
        <v>47</v>
      </c>
      <c r="H82" s="9">
        <v>0</v>
      </c>
      <c r="I82" s="56">
        <v>0</v>
      </c>
      <c r="J82" s="98"/>
      <c r="K82" s="57">
        <v>0</v>
      </c>
    </row>
    <row r="83" spans="1:11" ht="15" customHeight="1" x14ac:dyDescent="0.25">
      <c r="A83" s="5"/>
      <c r="B83" s="5"/>
      <c r="C83" s="5"/>
      <c r="D83" s="5"/>
      <c r="E83" s="5"/>
      <c r="F83" s="53"/>
      <c r="G83" s="9" t="s">
        <v>48</v>
      </c>
      <c r="H83" s="9">
        <v>0</v>
      </c>
      <c r="I83" s="56">
        <v>0</v>
      </c>
      <c r="J83" s="98"/>
      <c r="K83" s="57">
        <v>0</v>
      </c>
    </row>
    <row r="84" spans="1:11" ht="15" customHeight="1" x14ac:dyDescent="0.25">
      <c r="A84" s="5"/>
      <c r="B84" s="5"/>
      <c r="C84" s="5"/>
      <c r="D84" s="5"/>
      <c r="E84" s="5"/>
      <c r="F84" s="53"/>
      <c r="G84" s="9" t="s">
        <v>49</v>
      </c>
      <c r="H84" s="9">
        <v>0</v>
      </c>
      <c r="I84" s="56">
        <v>0</v>
      </c>
      <c r="J84" s="98"/>
      <c r="K84" s="57">
        <v>0</v>
      </c>
    </row>
    <row r="85" spans="1:11" ht="15" customHeight="1" x14ac:dyDescent="0.25">
      <c r="A85" s="5"/>
      <c r="B85" s="5"/>
      <c r="C85" s="5"/>
      <c r="D85" s="5"/>
      <c r="E85" s="5"/>
      <c r="F85" s="53"/>
      <c r="G85" s="62" t="s">
        <v>50</v>
      </c>
      <c r="H85" s="62">
        <v>0</v>
      </c>
      <c r="I85" s="56">
        <v>0</v>
      </c>
      <c r="J85" s="98"/>
      <c r="K85" s="57">
        <v>0</v>
      </c>
    </row>
    <row r="86" spans="1:11" ht="15" customHeight="1" x14ac:dyDescent="0.25">
      <c r="A86" s="5"/>
      <c r="B86" s="5"/>
      <c r="C86" s="5"/>
      <c r="D86" s="5"/>
      <c r="E86" s="5"/>
      <c r="F86" s="53"/>
      <c r="G86" s="9" t="s">
        <v>51</v>
      </c>
      <c r="H86" s="9">
        <f>SUM(H74:H85)</f>
        <v>7007.58</v>
      </c>
      <c r="I86" s="9">
        <f>SUM(I74:I85)</f>
        <v>7007.58</v>
      </c>
      <c r="J86" s="98"/>
      <c r="K86" s="57">
        <v>3</v>
      </c>
    </row>
    <row r="87" spans="1:11" ht="15" customHeight="1" x14ac:dyDescent="0.25">
      <c r="A87" s="5"/>
      <c r="B87" s="5"/>
      <c r="C87" s="5"/>
      <c r="D87" s="5"/>
      <c r="E87" s="5"/>
      <c r="F87" s="53"/>
      <c r="G87" s="9" t="s">
        <v>52</v>
      </c>
      <c r="H87" s="62">
        <f>SUM(H74:H85)</f>
        <v>7007.58</v>
      </c>
      <c r="I87" s="59"/>
      <c r="J87" s="98"/>
      <c r="K87" s="60"/>
    </row>
    <row r="88" spans="1:11" ht="15" customHeight="1" x14ac:dyDescent="0.2">
      <c r="A88" s="5"/>
      <c r="B88" s="5"/>
      <c r="C88" s="5"/>
      <c r="D88" s="5"/>
      <c r="E88" s="5"/>
      <c r="F88" s="11"/>
      <c r="G88" s="11"/>
      <c r="H88" s="11"/>
      <c r="I88" s="11"/>
      <c r="J88" s="11"/>
      <c r="K88" s="60"/>
    </row>
    <row r="89" spans="1:11" ht="15" customHeight="1" x14ac:dyDescent="0.2">
      <c r="A89" s="5"/>
      <c r="B89" s="5"/>
      <c r="C89" s="5"/>
      <c r="D89" s="5"/>
      <c r="E89" s="5"/>
      <c r="F89" s="11"/>
      <c r="G89" s="11"/>
      <c r="H89" s="11"/>
      <c r="I89" s="11"/>
      <c r="J89" s="11"/>
      <c r="K89" s="60"/>
    </row>
    <row r="90" spans="1:11" ht="15" customHeight="1" x14ac:dyDescent="0.2">
      <c r="A90" s="5"/>
      <c r="B90" s="5"/>
      <c r="C90" s="5"/>
      <c r="D90" s="5"/>
      <c r="E90" s="5"/>
      <c r="F90" s="11"/>
      <c r="G90" s="11"/>
      <c r="H90" s="11"/>
      <c r="I90" s="11"/>
      <c r="J90" s="11"/>
      <c r="K90" s="60"/>
    </row>
    <row r="91" spans="1:11" ht="1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spans="1:11" ht="1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spans="1:11" ht="1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spans="1:11" ht="1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spans="1:11" ht="1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spans="1:11" ht="1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spans="1:10" ht="1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spans="1:10" ht="1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spans="1:10" ht="1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spans="1:10" ht="1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spans="1:10" ht="1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spans="1:10" ht="1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spans="1:10" ht="1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spans="1:10" ht="1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spans="1:10" ht="1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spans="1:10" ht="1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spans="1:10" ht="1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spans="1:10" ht="1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spans="1:10" ht="1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spans="1:10" ht="1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spans="1:10" ht="1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spans="1:10" ht="1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spans="1:10" ht="1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spans="1:10" ht="1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spans="1:10" ht="1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spans="1:10" ht="1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spans="1:10" ht="1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spans="1:10" ht="1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spans="1:10" ht="1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spans="1:10" ht="1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spans="1:10" ht="1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spans="1:10" ht="1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spans="1:10" ht="1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spans="1:10" ht="1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spans="1:10" ht="1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spans="1:10" ht="1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spans="1:10" ht="1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spans="1:10" ht="1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spans="1:10" ht="1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spans="1:10" ht="1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spans="1:10" ht="1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spans="1:10" ht="1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spans="1:10" ht="1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spans="1:10" ht="1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spans="1:10" ht="1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ht="1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ht="1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spans="1:10" ht="1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spans="1:10" ht="1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spans="1:10" ht="1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spans="1:10" ht="1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spans="1:10" ht="1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spans="1:10" ht="1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spans="1:10" ht="1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spans="1:10" ht="1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ht="1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spans="1:10" ht="1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spans="1:10" ht="1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spans="1:10" ht="1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spans="1:10" ht="1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spans="1:10" ht="1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spans="1:10" ht="1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spans="1:10" ht="1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spans="1:10" ht="1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spans="1:10" ht="1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spans="1:10" ht="1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spans="1:10" ht="1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spans="1:10" ht="1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spans="1:10" ht="1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spans="1:10" ht="1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spans="1:10" ht="1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spans="1:10" ht="1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spans="1:10" ht="1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spans="1:10" ht="1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spans="1:10" ht="1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spans="1:10" ht="1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spans="1:10" ht="1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spans="1:10" ht="1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spans="1:10" ht="1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spans="1:10" ht="1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spans="1:10" ht="1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spans="1:10" ht="1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spans="1:10" ht="1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spans="1:10" ht="1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spans="1:10" ht="1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spans="1:10" ht="1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spans="1:10" ht="1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spans="1:10" ht="1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 spans="1:10" ht="1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spans="1:10" ht="1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spans="1:10" ht="1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spans="1:10" ht="1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spans="1:10" ht="1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spans="1:10" ht="1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spans="1:10" ht="1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spans="1:10" ht="1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spans="1:10" ht="1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spans="1:10" ht="1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spans="1:10" ht="1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spans="1:10" ht="1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spans="1:10" ht="1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spans="1:10" ht="1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spans="1:10" ht="1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spans="1:10" ht="1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spans="1:10" ht="1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spans="1:10" ht="1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spans="1:10" ht="1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spans="1:10" ht="1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spans="1:10" ht="1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spans="1:10" ht="1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spans="1:10" ht="1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spans="1:10" ht="1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spans="1:10" ht="1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spans="1:10" ht="1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spans="1:10" ht="1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spans="1:10" ht="1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spans="1:10" ht="1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</row>
  </sheetData>
  <sheetProtection password="B056" sheet="1" objects="1" scenarios="1"/>
  <mergeCells count="39">
    <mergeCell ref="G12:J12"/>
    <mergeCell ref="A11:J11"/>
    <mergeCell ref="A12:D12"/>
    <mergeCell ref="B42:E42"/>
    <mergeCell ref="H42:K42"/>
    <mergeCell ref="J74:J87"/>
    <mergeCell ref="B24:E24"/>
    <mergeCell ref="B18:E18"/>
    <mergeCell ref="B19:E19"/>
    <mergeCell ref="B20:E20"/>
    <mergeCell ref="B21:E21"/>
    <mergeCell ref="B22:E22"/>
    <mergeCell ref="B23:E23"/>
    <mergeCell ref="H18:K18"/>
    <mergeCell ref="H19:K19"/>
    <mergeCell ref="H20:K20"/>
    <mergeCell ref="H21:K21"/>
    <mergeCell ref="H22:K22"/>
    <mergeCell ref="H23:K23"/>
    <mergeCell ref="H24:K24"/>
    <mergeCell ref="H48:K48"/>
    <mergeCell ref="B48:E48"/>
    <mergeCell ref="H43:K43"/>
    <mergeCell ref="H44:K44"/>
    <mergeCell ref="H45:K45"/>
    <mergeCell ref="H46:K46"/>
    <mergeCell ref="H47:K47"/>
    <mergeCell ref="B43:E43"/>
    <mergeCell ref="B44:E44"/>
    <mergeCell ref="B45:E45"/>
    <mergeCell ref="B46:E46"/>
    <mergeCell ref="B47:E47"/>
    <mergeCell ref="H72:K72"/>
    <mergeCell ref="H66:K66"/>
    <mergeCell ref="H67:K67"/>
    <mergeCell ref="H68:K68"/>
    <mergeCell ref="H69:K69"/>
    <mergeCell ref="H70:K70"/>
    <mergeCell ref="H71:K7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"/>
  <sheetViews>
    <sheetView topLeftCell="B1" zoomScaleNormal="100" workbookViewId="0">
      <selection activeCell="Q9" sqref="Q9"/>
    </sheetView>
  </sheetViews>
  <sheetFormatPr defaultRowHeight="15" customHeight="1" x14ac:dyDescent="0.2"/>
  <cols>
    <col min="1" max="1" width="26.85546875" style="1" bestFit="1" customWidth="1"/>
    <col min="2" max="2" width="13.7109375" style="1" customWidth="1"/>
    <col min="3" max="3" width="24.5703125" style="1" customWidth="1"/>
    <col min="4" max="5" width="13.7109375" style="1" customWidth="1"/>
    <col min="6" max="10" width="12" style="1" customWidth="1"/>
    <col min="11" max="16" width="8.7109375" style="1" customWidth="1"/>
    <col min="17" max="16384" width="9.140625" style="1"/>
  </cols>
  <sheetData>
    <row r="1" spans="1:17" ht="15" customHeight="1" x14ac:dyDescent="0.2">
      <c r="A1" s="5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15" customHeight="1" x14ac:dyDescent="0.2">
      <c r="A2" s="5" t="s">
        <v>28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ht="15" customHeight="1" x14ac:dyDescent="0.2">
      <c r="A3" s="5" t="s">
        <v>26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ht="15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5" customHeight="1" x14ac:dyDescent="0.2">
      <c r="A5" s="106" t="s">
        <v>17</v>
      </c>
      <c r="B5" s="106" t="s">
        <v>16</v>
      </c>
      <c r="C5" s="106" t="s">
        <v>20</v>
      </c>
      <c r="D5" s="106" t="s">
        <v>2</v>
      </c>
      <c r="E5" s="106" t="s">
        <v>18</v>
      </c>
      <c r="F5" s="102" t="s">
        <v>151</v>
      </c>
      <c r="G5" s="103"/>
      <c r="H5" s="103"/>
      <c r="I5" s="103"/>
      <c r="J5" s="104"/>
      <c r="K5" s="100" t="s">
        <v>19</v>
      </c>
      <c r="L5" s="101"/>
      <c r="M5" s="101"/>
      <c r="N5" s="101"/>
      <c r="O5" s="101"/>
      <c r="P5" s="101"/>
      <c r="Q5" s="101"/>
    </row>
    <row r="6" spans="1:17" ht="15" customHeight="1" x14ac:dyDescent="0.2">
      <c r="A6" s="107"/>
      <c r="B6" s="107"/>
      <c r="C6" s="107"/>
      <c r="D6" s="107"/>
      <c r="E6" s="107"/>
      <c r="F6" s="43" t="s">
        <v>15</v>
      </c>
      <c r="G6" s="43" t="s">
        <v>155</v>
      </c>
      <c r="H6" s="43" t="s">
        <v>156</v>
      </c>
      <c r="I6" s="43" t="s">
        <v>14</v>
      </c>
      <c r="J6" s="43" t="s">
        <v>150</v>
      </c>
      <c r="K6" s="43" t="s">
        <v>15</v>
      </c>
      <c r="L6" s="43" t="s">
        <v>121</v>
      </c>
      <c r="M6" s="43" t="s">
        <v>152</v>
      </c>
      <c r="N6" s="43" t="s">
        <v>155</v>
      </c>
      <c r="O6" s="43" t="s">
        <v>156</v>
      </c>
      <c r="P6" s="43" t="s">
        <v>14</v>
      </c>
      <c r="Q6" s="43" t="s">
        <v>165</v>
      </c>
    </row>
    <row r="7" spans="1:17" ht="15" customHeight="1" x14ac:dyDescent="0.2">
      <c r="A7" s="3" t="str">
        <f>Dados!A3</f>
        <v>Pá Carregadeira</v>
      </c>
      <c r="B7" s="22">
        <f>Dados!E3</f>
        <v>170.30954000000003</v>
      </c>
      <c r="C7" s="5" t="s">
        <v>144</v>
      </c>
      <c r="D7" s="9">
        <f>Dados!C3</f>
        <v>1</v>
      </c>
      <c r="E7" s="44">
        <f>Dados!F3/30</f>
        <v>5.8666666666666663</v>
      </c>
      <c r="F7" s="45">
        <f>(INDEX(Fator_Emissao,MATCH($C7,Pot_Equip,0),2))</f>
        <v>3.4873730864910753E-2</v>
      </c>
      <c r="G7" s="45">
        <f>(INDEX(Fator_Emissao,MATCH($C7,Pot_Equip,0),3))</f>
        <v>0.62819014565488085</v>
      </c>
      <c r="H7" s="45">
        <f>(INDEX(Fator_Emissao,MATCH($C7,Pot_Equip,0),4))</f>
        <v>5.4259968788077681E-4</v>
      </c>
      <c r="I7" s="45">
        <f>(INDEX(Fator_Emissao,MATCH($C7,Pot_Equip,0),5))</f>
        <v>0.29143683660988179</v>
      </c>
      <c r="J7" s="45">
        <f>(INDEX(Fator_Emissao,MATCH($C7,Pot_Equip,0),6))</f>
        <v>7.9806989940830519E-2</v>
      </c>
      <c r="K7" s="45">
        <f>F7*D7*E7/24</f>
        <v>8.5246897669781826E-3</v>
      </c>
      <c r="L7" s="45">
        <f>K7</f>
        <v>8.5246897669781826E-3</v>
      </c>
      <c r="M7" s="45">
        <f>K7</f>
        <v>8.5246897669781826E-3</v>
      </c>
      <c r="N7" s="45">
        <f>G7*$D7*$E7/24</f>
        <v>0.15355759116008197</v>
      </c>
      <c r="O7" s="45">
        <f t="shared" ref="O7:P7" si="0">H7*$D7*$E7/24</f>
        <v>1.3263547925974545E-4</v>
      </c>
      <c r="P7" s="45">
        <f t="shared" si="0"/>
        <v>7.1240115615748875E-2</v>
      </c>
      <c r="Q7" s="45">
        <f>J7*$D7*$E7/24</f>
        <v>1.9508375318869682E-2</v>
      </c>
    </row>
    <row r="8" spans="1:17" ht="15" customHeight="1" x14ac:dyDescent="0.2">
      <c r="A8" s="3" t="str">
        <f>Dados!A4</f>
        <v>Pá Carregadeira</v>
      </c>
      <c r="B8" s="22">
        <f>Dados!E4</f>
        <v>172.99158</v>
      </c>
      <c r="C8" s="5" t="s">
        <v>144</v>
      </c>
      <c r="D8" s="9">
        <f>Dados!C4</f>
        <v>4</v>
      </c>
      <c r="E8" s="44">
        <f>Dados!F4/30</f>
        <v>5.8666666666666663</v>
      </c>
      <c r="F8" s="45">
        <f>(INDEX(Fator_Emissao,MATCH($C8,Pot_Equip,0),2))</f>
        <v>3.4873730864910753E-2</v>
      </c>
      <c r="G8" s="45">
        <f>(INDEX(Fator_Emissao,MATCH($C8,Pot_Equip,0),3))</f>
        <v>0.62819014565488085</v>
      </c>
      <c r="H8" s="45">
        <f>(INDEX(Fator_Emissao,MATCH($C8,Pot_Equip,0),4))</f>
        <v>5.4259968788077681E-4</v>
      </c>
      <c r="I8" s="45">
        <f>(INDEX(Fator_Emissao,MATCH($C8,Pot_Equip,0),5))</f>
        <v>0.29143683660988179</v>
      </c>
      <c r="J8" s="45">
        <f>(INDEX(Fator_Emissao,MATCH($C8,Pot_Equip,0),6))</f>
        <v>7.9806989940830519E-2</v>
      </c>
      <c r="K8" s="45">
        <f>F8*D8*E8/24</f>
        <v>3.409875906791273E-2</v>
      </c>
      <c r="L8" s="45">
        <f>K8</f>
        <v>3.409875906791273E-2</v>
      </c>
      <c r="M8" s="45">
        <f>K8</f>
        <v>3.409875906791273E-2</v>
      </c>
      <c r="N8" s="45">
        <f>G8*$D8*$E8/24</f>
        <v>0.61423036464032787</v>
      </c>
      <c r="O8" s="45">
        <f>H8*$D8*$E8/24</f>
        <v>5.3054191703898179E-4</v>
      </c>
      <c r="P8" s="45">
        <f>I8*$D8*$E8/24</f>
        <v>0.2849604624629955</v>
      </c>
      <c r="Q8" s="45">
        <f t="shared" ref="Q8" si="1">J8*$D8*$E8/24</f>
        <v>7.8033501275478728E-2</v>
      </c>
    </row>
    <row r="9" spans="1:17" ht="15" customHeight="1" x14ac:dyDescent="0.2">
      <c r="A9" s="105" t="s">
        <v>153</v>
      </c>
      <c r="B9" s="105"/>
      <c r="C9" s="105"/>
      <c r="D9" s="105"/>
      <c r="E9" s="105"/>
      <c r="F9" s="105"/>
      <c r="G9" s="105"/>
      <c r="H9" s="105"/>
      <c r="I9" s="105"/>
      <c r="J9" s="105"/>
      <c r="K9" s="46">
        <f>SUM(K7:K8)</f>
        <v>4.2623448834890915E-2</v>
      </c>
      <c r="L9" s="46">
        <f>SUM(L7:L8)</f>
        <v>4.2623448834890915E-2</v>
      </c>
      <c r="M9" s="46">
        <f t="shared" ref="M9:Q9" si="2">SUM(M7:M8)</f>
        <v>4.2623448834890915E-2</v>
      </c>
      <c r="N9" s="46">
        <f t="shared" si="2"/>
        <v>0.76778795580040982</v>
      </c>
      <c r="O9" s="46">
        <f t="shared" si="2"/>
        <v>6.6317739629872727E-4</v>
      </c>
      <c r="P9" s="46">
        <f t="shared" si="2"/>
        <v>0.35620057807874439</v>
      </c>
      <c r="Q9" s="46">
        <f t="shared" si="2"/>
        <v>9.7541876594348403E-2</v>
      </c>
    </row>
  </sheetData>
  <sheetProtection password="B056" sheet="1" objects="1" scenarios="1"/>
  <dataConsolidate link="1"/>
  <mergeCells count="8">
    <mergeCell ref="K5:Q5"/>
    <mergeCell ref="F5:J5"/>
    <mergeCell ref="A9:J9"/>
    <mergeCell ref="A5:A6"/>
    <mergeCell ref="B5:B6"/>
    <mergeCell ref="C5:C6"/>
    <mergeCell ref="E5:E6"/>
    <mergeCell ref="D5:D6"/>
  </mergeCells>
  <dataValidations disablePrompts="1" count="1">
    <dataValidation type="list" allowBlank="1" showInputMessage="1" showErrorMessage="1" sqref="C7:C8">
      <formula1>Pot_Equip</formula1>
    </dataValidation>
  </dataValidation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sqref="A1:E4"/>
    </sheetView>
  </sheetViews>
  <sheetFormatPr defaultRowHeight="15" customHeight="1" x14ac:dyDescent="0.25"/>
  <sheetData>
    <row r="1" spans="1:13" ht="15" customHeight="1" x14ac:dyDescent="0.25">
      <c r="A1" s="108" t="s">
        <v>29</v>
      </c>
      <c r="B1" s="108"/>
      <c r="C1" s="108"/>
      <c r="D1" s="108"/>
      <c r="E1" s="108"/>
      <c r="F1" s="2"/>
      <c r="G1" s="2"/>
      <c r="H1" s="2"/>
      <c r="I1" s="2"/>
      <c r="J1" s="2"/>
      <c r="K1" s="2"/>
      <c r="L1" s="2"/>
      <c r="M1" s="2"/>
    </row>
    <row r="2" spans="1:13" ht="15" customHeight="1" x14ac:dyDescent="0.25">
      <c r="A2" s="108"/>
      <c r="B2" s="108"/>
      <c r="C2" s="108"/>
      <c r="D2" s="108"/>
      <c r="E2" s="108"/>
      <c r="F2" s="2"/>
      <c r="G2" s="2"/>
      <c r="H2" s="2"/>
      <c r="I2" s="2"/>
      <c r="J2" s="2"/>
      <c r="K2" s="2"/>
      <c r="L2" s="2"/>
      <c r="M2" s="2"/>
    </row>
    <row r="3" spans="1:13" ht="15" customHeight="1" x14ac:dyDescent="0.25">
      <c r="A3" s="108"/>
      <c r="B3" s="108"/>
      <c r="C3" s="108"/>
      <c r="D3" s="108"/>
      <c r="E3" s="108"/>
      <c r="F3" s="2"/>
      <c r="G3" s="2"/>
      <c r="H3" s="2"/>
      <c r="I3" s="2"/>
      <c r="J3" s="2"/>
      <c r="K3" s="2"/>
      <c r="L3" s="2"/>
      <c r="M3" s="2"/>
    </row>
    <row r="4" spans="1:13" ht="15" customHeight="1" x14ac:dyDescent="0.25">
      <c r="A4" s="108"/>
      <c r="B4" s="108"/>
      <c r="C4" s="108"/>
      <c r="D4" s="108"/>
      <c r="E4" s="108"/>
      <c r="F4" s="2"/>
      <c r="G4" s="2"/>
      <c r="H4" s="2"/>
      <c r="I4" s="2"/>
      <c r="J4" s="2"/>
      <c r="K4" s="2"/>
      <c r="L4" s="2"/>
      <c r="M4" s="2"/>
    </row>
  </sheetData>
  <sheetProtection password="B056" sheet="1" objects="1" scenarios="1"/>
  <mergeCells count="1">
    <mergeCell ref="A1:E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topLeftCell="B7" zoomScaleNormal="100" workbookViewId="0">
      <selection activeCell="P27" sqref="P27"/>
    </sheetView>
  </sheetViews>
  <sheetFormatPr defaultRowHeight="15" customHeight="1" x14ac:dyDescent="0.25"/>
  <cols>
    <col min="1" max="1" width="42.5703125" style="3" customWidth="1"/>
    <col min="2" max="4" width="18.28515625" style="3" customWidth="1"/>
    <col min="5" max="5" width="25.140625" style="3" bestFit="1" customWidth="1"/>
    <col min="6" max="6" width="18" style="3" customWidth="1"/>
    <col min="7" max="7" width="18" style="10" customWidth="1"/>
    <col min="8" max="9" width="15.7109375" style="3" customWidth="1"/>
    <col min="10" max="13" width="9.140625" style="10"/>
    <col min="14" max="16384" width="9.140625" style="3"/>
  </cols>
  <sheetData>
    <row r="1" spans="1:16" ht="15" customHeight="1" x14ac:dyDescent="0.25">
      <c r="A1" s="20" t="s">
        <v>125</v>
      </c>
      <c r="B1" s="21">
        <v>10</v>
      </c>
      <c r="C1" s="21"/>
      <c r="D1" s="21"/>
    </row>
    <row r="2" spans="1:16" ht="15" customHeight="1" x14ac:dyDescent="0.25">
      <c r="A2" s="20"/>
      <c r="B2" s="21"/>
      <c r="C2" s="21"/>
      <c r="D2" s="21"/>
    </row>
    <row r="3" spans="1:16" ht="15" customHeight="1" x14ac:dyDescent="0.25">
      <c r="A3" s="48" t="s">
        <v>161</v>
      </c>
      <c r="B3" s="36" t="s">
        <v>32</v>
      </c>
      <c r="C3"/>
      <c r="D3" s="21"/>
    </row>
    <row r="4" spans="1:16" ht="15" customHeight="1" x14ac:dyDescent="0.25">
      <c r="A4" s="3" t="s">
        <v>126</v>
      </c>
      <c r="B4" s="23">
        <f>Dados!B39/(365*24)</f>
        <v>7.4451712328767119</v>
      </c>
      <c r="C4"/>
      <c r="D4" s="22"/>
    </row>
    <row r="5" spans="1:16" ht="15" customHeight="1" x14ac:dyDescent="0.25">
      <c r="A5" s="3" t="s">
        <v>128</v>
      </c>
      <c r="B5" s="23">
        <f>Dados!B63/(365*24)</f>
        <v>2.7752968036529677</v>
      </c>
      <c r="C5"/>
      <c r="D5" s="22"/>
    </row>
    <row r="6" spans="1:16" ht="15" customHeight="1" x14ac:dyDescent="0.25">
      <c r="A6" s="48" t="s">
        <v>161</v>
      </c>
      <c r="B6" s="37" t="s">
        <v>60</v>
      </c>
      <c r="C6"/>
      <c r="D6" s="22"/>
    </row>
    <row r="7" spans="1:16" ht="15" customHeight="1" x14ac:dyDescent="0.25">
      <c r="A7" s="3" t="s">
        <v>129</v>
      </c>
      <c r="B7" s="23">
        <f>Dados!H39/(365*24)</f>
        <v>0.88976940639269397</v>
      </c>
      <c r="C7"/>
      <c r="D7" s="22"/>
    </row>
    <row r="8" spans="1:16" ht="15" customHeight="1" x14ac:dyDescent="0.25">
      <c r="A8" s="3" t="s">
        <v>130</v>
      </c>
      <c r="B8" s="23">
        <f>Dados!H63/(365*24)</f>
        <v>0.71563926940639266</v>
      </c>
      <c r="C8" s="23"/>
      <c r="D8" s="22"/>
    </row>
    <row r="9" spans="1:16" ht="15" customHeight="1" x14ac:dyDescent="0.25">
      <c r="A9" s="3" t="s">
        <v>131</v>
      </c>
      <c r="B9" s="23">
        <f>Dados!H87/(365*24)</f>
        <v>0.79995205479452058</v>
      </c>
      <c r="C9" s="23"/>
      <c r="D9" s="22"/>
    </row>
    <row r="10" spans="1:16" ht="15" customHeight="1" x14ac:dyDescent="0.25">
      <c r="D10" s="22"/>
    </row>
    <row r="11" spans="1:16" ht="15" customHeight="1" x14ac:dyDescent="0.25">
      <c r="A11" s="3" t="s">
        <v>115</v>
      </c>
      <c r="B11" s="24">
        <v>4.2</v>
      </c>
      <c r="C11" s="24"/>
      <c r="D11" s="22"/>
    </row>
    <row r="12" spans="1:16" ht="15" customHeight="1" x14ac:dyDescent="0.25">
      <c r="A12"/>
      <c r="B12" s="25"/>
      <c r="C12" s="25"/>
      <c r="D12" s="24"/>
    </row>
    <row r="14" spans="1:16" ht="15" customHeight="1" x14ac:dyDescent="0.25">
      <c r="A14" s="3" t="s">
        <v>132</v>
      </c>
    </row>
    <row r="15" spans="1:16" ht="15" customHeight="1" x14ac:dyDescent="0.25">
      <c r="A15" s="106" t="s">
        <v>17</v>
      </c>
      <c r="B15" s="111" t="s">
        <v>127</v>
      </c>
      <c r="C15" s="111" t="s">
        <v>92</v>
      </c>
      <c r="D15" s="112" t="s">
        <v>116</v>
      </c>
      <c r="E15" s="113" t="s">
        <v>117</v>
      </c>
      <c r="F15" s="113" t="s">
        <v>118</v>
      </c>
      <c r="G15" s="113" t="s">
        <v>119</v>
      </c>
      <c r="H15" s="116" t="s">
        <v>171</v>
      </c>
      <c r="I15" s="116" t="s">
        <v>172</v>
      </c>
      <c r="J15" s="116" t="s">
        <v>173</v>
      </c>
      <c r="K15" s="109" t="s">
        <v>120</v>
      </c>
      <c r="L15" s="110"/>
      <c r="M15" s="110"/>
      <c r="N15" s="109" t="s">
        <v>19</v>
      </c>
      <c r="O15" s="110"/>
      <c r="P15" s="110"/>
    </row>
    <row r="16" spans="1:16" ht="15" customHeight="1" x14ac:dyDescent="0.25">
      <c r="A16" s="107"/>
      <c r="B16" s="111"/>
      <c r="C16" s="111"/>
      <c r="D16" s="112"/>
      <c r="E16" s="114"/>
      <c r="F16" s="114"/>
      <c r="G16" s="114"/>
      <c r="H16" s="116"/>
      <c r="I16" s="116"/>
      <c r="J16" s="116"/>
      <c r="K16" s="26" t="s">
        <v>15</v>
      </c>
      <c r="L16" s="26" t="s">
        <v>121</v>
      </c>
      <c r="M16" s="26" t="s">
        <v>122</v>
      </c>
      <c r="N16" s="26" t="s">
        <v>15</v>
      </c>
      <c r="O16" s="26" t="s">
        <v>121</v>
      </c>
      <c r="P16" s="26" t="s">
        <v>122</v>
      </c>
    </row>
    <row r="17" spans="1:16" s="32" customFormat="1" ht="15" customHeight="1" x14ac:dyDescent="0.25">
      <c r="A17" s="27" t="s">
        <v>133</v>
      </c>
      <c r="B17" s="115" t="s">
        <v>32</v>
      </c>
      <c r="C17" s="28" t="s">
        <v>68</v>
      </c>
      <c r="D17" s="38">
        <f>Dados!$B$21</f>
        <v>5</v>
      </c>
      <c r="E17" s="28" t="s">
        <v>123</v>
      </c>
      <c r="F17" s="28">
        <v>50</v>
      </c>
      <c r="G17" s="29">
        <f>$B$4</f>
        <v>7.4451712328767119</v>
      </c>
      <c r="H17" s="4" t="s">
        <v>62</v>
      </c>
      <c r="I17" s="4" t="s">
        <v>62</v>
      </c>
      <c r="J17" s="28">
        <f>Dados!$B$23</f>
        <v>8</v>
      </c>
      <c r="K17" s="30">
        <f>'FE-Transferências'!$A$4*0.0016*((($B$11/2.2)^1.3)/(D17/2)^1.4)</f>
        <v>7.6086968790019726E-4</v>
      </c>
      <c r="L17" s="30">
        <f>'FE-Transferências'!$C$4*0.0016*((($B$11/2.2)^1.3)/(D17/2)^1.4)</f>
        <v>3.5987079833117437E-4</v>
      </c>
      <c r="M17" s="30">
        <f>'FE-Transferências'!$E$4*0.0016*((($B$11/2.2)^1.3)/(D17/2)^1.4)</f>
        <v>5.4494720890149262E-5</v>
      </c>
      <c r="N17" s="31">
        <f t="shared" ref="N17" si="0">G17*K17*(1-F17/100)</f>
        <v>2.8324025561612155E-3</v>
      </c>
      <c r="O17" s="31">
        <f t="shared" ref="O17" si="1">G17*L17*(1-F17/100)</f>
        <v>1.339649857643818E-3</v>
      </c>
      <c r="P17" s="31">
        <f t="shared" ref="P17" si="2">G17*M17*(1-F17/100)</f>
        <v>2.0286126415749244E-4</v>
      </c>
    </row>
    <row r="18" spans="1:16" s="32" customFormat="1" ht="15" customHeight="1" x14ac:dyDescent="0.25">
      <c r="A18" s="33" t="s">
        <v>133</v>
      </c>
      <c r="B18" s="115"/>
      <c r="C18" s="9" t="s">
        <v>77</v>
      </c>
      <c r="D18" s="39">
        <f>Dados!$B$45</f>
        <v>3</v>
      </c>
      <c r="E18" s="28" t="s">
        <v>123</v>
      </c>
      <c r="F18" s="28">
        <v>50</v>
      </c>
      <c r="G18" s="40">
        <f>$B$5</f>
        <v>2.7752968036529677</v>
      </c>
      <c r="H18" s="4" t="s">
        <v>62</v>
      </c>
      <c r="I18" s="4" t="s">
        <v>62</v>
      </c>
      <c r="J18" s="28">
        <f>Dados!$B$47</f>
        <v>3</v>
      </c>
      <c r="K18" s="30">
        <f>'FE-Transferências'!$A$4*0.0016*((($B$11/2.2)^1.3)/(D18/2)^1.4)</f>
        <v>1.5556021408391885E-3</v>
      </c>
      <c r="L18" s="30">
        <f>'FE-Transferências'!$C$4*0.0016*((($B$11/2.2)^1.3)/(D18/2)^1.4)</f>
        <v>7.3575776931583236E-4</v>
      </c>
      <c r="M18" s="30">
        <f>'FE-Transferências'!$E$4*0.0016*((($B$11/2.2)^1.3)/(D18/2)^1.4)</f>
        <v>1.1141474792496892E-4</v>
      </c>
      <c r="N18" s="31">
        <f>G18*K18*(1-F18/100)</f>
        <v>2.1586288246133569E-3</v>
      </c>
      <c r="O18" s="31">
        <f t="shared" ref="O18:O26" si="3">G18*L18*(1-F18/100)</f>
        <v>1.0209730927225335E-3</v>
      </c>
      <c r="P18" s="31">
        <f t="shared" ref="P18:P26" si="4">G18*M18*(1-F18/100)</f>
        <v>1.5460449689798367E-4</v>
      </c>
    </row>
    <row r="19" spans="1:16" s="32" customFormat="1" ht="15" customHeight="1" x14ac:dyDescent="0.25">
      <c r="A19" s="27" t="s">
        <v>134</v>
      </c>
      <c r="B19" s="115"/>
      <c r="C19" s="28" t="s">
        <v>68</v>
      </c>
      <c r="D19" s="38">
        <f>Dados!$B$21</f>
        <v>5</v>
      </c>
      <c r="E19" s="28" t="s">
        <v>123</v>
      </c>
      <c r="F19" s="28">
        <v>50</v>
      </c>
      <c r="G19" s="29">
        <f>$B$4</f>
        <v>7.4451712328767119</v>
      </c>
      <c r="H19" s="4" t="s">
        <v>62</v>
      </c>
      <c r="I19" s="4" t="s">
        <v>62</v>
      </c>
      <c r="J19" s="28">
        <f>Dados!$B$23</f>
        <v>8</v>
      </c>
      <c r="K19" s="30">
        <f>'FE-Transferências'!$A$4*0.0016*((($B$11/2.2)^1.3)/(D19/2)^1.4)</f>
        <v>7.6086968790019726E-4</v>
      </c>
      <c r="L19" s="30">
        <f>'FE-Transferências'!$C$4*0.0016*((($B$11/2.2)^1.3)/(D19/2)^1.4)</f>
        <v>3.5987079833117437E-4</v>
      </c>
      <c r="M19" s="30">
        <f>'FE-Transferências'!$E$4*0.0016*((($B$11/2.2)^1.3)/(D19/2)^1.4)</f>
        <v>5.4494720890149262E-5</v>
      </c>
      <c r="N19" s="31">
        <f t="shared" ref="N19:N26" si="5">G19*K19*(1-F19/100)</f>
        <v>2.8324025561612155E-3</v>
      </c>
      <c r="O19" s="31">
        <f t="shared" si="3"/>
        <v>1.339649857643818E-3</v>
      </c>
      <c r="P19" s="31">
        <f t="shared" si="4"/>
        <v>2.0286126415749244E-4</v>
      </c>
    </row>
    <row r="20" spans="1:16" s="32" customFormat="1" ht="15" customHeight="1" x14ac:dyDescent="0.25">
      <c r="A20" s="27" t="s">
        <v>134</v>
      </c>
      <c r="B20" s="115"/>
      <c r="C20" s="9" t="s">
        <v>77</v>
      </c>
      <c r="D20" s="39">
        <f>Dados!$B$45</f>
        <v>3</v>
      </c>
      <c r="E20" s="28" t="s">
        <v>123</v>
      </c>
      <c r="F20" s="28">
        <v>50</v>
      </c>
      <c r="G20" s="40">
        <f>$B$5</f>
        <v>2.7752968036529677</v>
      </c>
      <c r="H20" s="4" t="s">
        <v>62</v>
      </c>
      <c r="I20" s="4" t="s">
        <v>62</v>
      </c>
      <c r="J20" s="28">
        <f>Dados!$B$47</f>
        <v>3</v>
      </c>
      <c r="K20" s="30">
        <f>'FE-Transferências'!$A$4*0.0016*((($B$11/2.2)^1.3)/(D20/2)^1.4)</f>
        <v>1.5556021408391885E-3</v>
      </c>
      <c r="L20" s="30">
        <f>'FE-Transferências'!$C$4*0.0016*((($B$11/2.2)^1.3)/(D20/2)^1.4)</f>
        <v>7.3575776931583236E-4</v>
      </c>
      <c r="M20" s="30">
        <f>'FE-Transferências'!$E$4*0.0016*((($B$11/2.2)^1.3)/(D20/2)^1.4)</f>
        <v>1.1141474792496892E-4</v>
      </c>
      <c r="N20" s="31">
        <f>G20*K20*(1-F20/100)</f>
        <v>2.1586288246133569E-3</v>
      </c>
      <c r="O20" s="31">
        <f t="shared" si="3"/>
        <v>1.0209730927225335E-3</v>
      </c>
      <c r="P20" s="31">
        <f>G20*M20*(1-F20/100)</f>
        <v>1.5460449689798367E-4</v>
      </c>
    </row>
    <row r="21" spans="1:16" s="32" customFormat="1" ht="15" customHeight="1" x14ac:dyDescent="0.25">
      <c r="A21" s="27" t="s">
        <v>135</v>
      </c>
      <c r="B21" s="115" t="s">
        <v>60</v>
      </c>
      <c r="C21" s="9" t="s">
        <v>73</v>
      </c>
      <c r="D21" s="39">
        <f>Dados!H21</f>
        <v>0.4</v>
      </c>
      <c r="E21" s="28" t="s">
        <v>124</v>
      </c>
      <c r="F21" s="9">
        <v>70</v>
      </c>
      <c r="G21" s="40">
        <f>B7</f>
        <v>0.88976940639269397</v>
      </c>
      <c r="H21" s="4" t="s">
        <v>62</v>
      </c>
      <c r="I21" s="4" t="s">
        <v>62</v>
      </c>
      <c r="J21" s="28">
        <f>Dados!H23</f>
        <v>7</v>
      </c>
      <c r="K21" s="30">
        <f>'FE-Transferências'!$A$4*0.0016*((($B$11/2.2)^1.3)/(D21/2)^1.4)</f>
        <v>2.6120669303899897E-2</v>
      </c>
      <c r="L21" s="30">
        <f>'FE-Transferências'!$C$4*0.0016*((($B$11/2.2)^1.3)/(D21/2)^1.4)</f>
        <v>1.2354370616709411E-2</v>
      </c>
      <c r="M21" s="30">
        <f>'FE-Transferências'!$E$4*0.0016*((($B$11/2.2)^1.3)/(D21/2)^1.4)</f>
        <v>1.8708046933874252E-3</v>
      </c>
      <c r="N21" s="31">
        <f t="shared" si="5"/>
        <v>6.9724117263332639E-3</v>
      </c>
      <c r="O21" s="31">
        <f t="shared" si="3"/>
        <v>3.2977623029954626E-3</v>
      </c>
      <c r="P21" s="50">
        <f t="shared" si="4"/>
        <v>4.9937543445359857E-4</v>
      </c>
    </row>
    <row r="22" spans="1:16" s="32" customFormat="1" ht="15" customHeight="1" x14ac:dyDescent="0.25">
      <c r="A22" s="27" t="s">
        <v>135</v>
      </c>
      <c r="B22" s="115"/>
      <c r="C22" s="9" t="s">
        <v>80</v>
      </c>
      <c r="D22" s="39">
        <f>Dados!H45</f>
        <v>5</v>
      </c>
      <c r="E22" s="28" t="s">
        <v>124</v>
      </c>
      <c r="F22" s="9">
        <v>70</v>
      </c>
      <c r="G22" s="40">
        <f>B8</f>
        <v>0.71563926940639266</v>
      </c>
      <c r="H22" s="4" t="s">
        <v>62</v>
      </c>
      <c r="I22" s="4" t="s">
        <v>62</v>
      </c>
      <c r="J22" s="28">
        <f>Dados!H47</f>
        <v>8</v>
      </c>
      <c r="K22" s="30">
        <f>'FE-Transferências'!$A$4*0.0016*((($B$11/2.2)^1.3)/(D22/2)^1.4)</f>
        <v>7.6086968790019726E-4</v>
      </c>
      <c r="L22" s="30">
        <f>'FE-Transferências'!$C$4*0.0016*((($B$11/2.2)^1.3)/(D22/2)^1.4)</f>
        <v>3.5987079833117437E-4</v>
      </c>
      <c r="M22" s="30">
        <f>'FE-Transferências'!$E$4*0.0016*((($B$11/2.2)^1.3)/(D22/2)^1.4)</f>
        <v>5.4494720890149262E-5</v>
      </c>
      <c r="N22" s="31">
        <f t="shared" si="5"/>
        <v>1.6335246826871018E-4</v>
      </c>
      <c r="O22" s="31">
        <f t="shared" si="3"/>
        <v>7.7261302559525073E-5</v>
      </c>
      <c r="P22" s="50">
        <f t="shared" si="4"/>
        <v>1.1699568673299512E-5</v>
      </c>
    </row>
    <row r="23" spans="1:16" s="32" customFormat="1" ht="15" customHeight="1" x14ac:dyDescent="0.25">
      <c r="A23" s="27" t="s">
        <v>135</v>
      </c>
      <c r="B23" s="115"/>
      <c r="C23" s="9" t="s">
        <v>81</v>
      </c>
      <c r="D23" s="39">
        <f>Dados!H69</f>
        <v>4</v>
      </c>
      <c r="E23" s="28" t="s">
        <v>124</v>
      </c>
      <c r="F23" s="9">
        <v>70</v>
      </c>
      <c r="G23" s="40">
        <f>B9</f>
        <v>0.79995205479452058</v>
      </c>
      <c r="H23" s="4" t="s">
        <v>62</v>
      </c>
      <c r="I23" s="4" t="s">
        <v>62</v>
      </c>
      <c r="J23" s="28">
        <f>Dados!H71</f>
        <v>3</v>
      </c>
      <c r="K23" s="30">
        <f>'FE-Transferências'!$A$4*0.0016*((($B$11/2.2)^1.3)/(D23/2)^1.4)</f>
        <v>1.0398825749539178E-3</v>
      </c>
      <c r="L23" s="30">
        <f>'FE-Transferências'!$C$4*0.0016*((($B$11/2.2)^1.3)/(D23/2)^1.4)</f>
        <v>4.9183635301874493E-4</v>
      </c>
      <c r="M23" s="30">
        <f>'FE-Transferências'!$E$4*0.0016*((($B$11/2.2)^1.3)/(D23/2)^1.4)</f>
        <v>7.4478076314267094E-5</v>
      </c>
      <c r="N23" s="31">
        <f t="shared" si="5"/>
        <v>2.495568607738211E-4</v>
      </c>
      <c r="O23" s="31">
        <f t="shared" si="3"/>
        <v>1.1803365036599649E-4</v>
      </c>
      <c r="P23" s="50">
        <f t="shared" si="4"/>
        <v>1.7873667055422326E-5</v>
      </c>
    </row>
    <row r="24" spans="1:16" s="32" customFormat="1" ht="15" customHeight="1" x14ac:dyDescent="0.25">
      <c r="A24" s="27" t="s">
        <v>134</v>
      </c>
      <c r="B24" s="115"/>
      <c r="C24" s="9" t="s">
        <v>73</v>
      </c>
      <c r="D24" s="39">
        <f>Dados!H21</f>
        <v>0.4</v>
      </c>
      <c r="E24" s="28" t="s">
        <v>124</v>
      </c>
      <c r="F24" s="9">
        <v>70</v>
      </c>
      <c r="G24" s="40">
        <f>B7</f>
        <v>0.88976940639269397</v>
      </c>
      <c r="H24" s="4" t="s">
        <v>62</v>
      </c>
      <c r="I24" s="4" t="s">
        <v>62</v>
      </c>
      <c r="J24" s="28">
        <f>Dados!H23</f>
        <v>7</v>
      </c>
      <c r="K24" s="30">
        <f>'FE-Transferências'!$A$4*0.0016*((($B$11/2.2)^1.3)/(D24/2)^1.4)</f>
        <v>2.6120669303899897E-2</v>
      </c>
      <c r="L24" s="30">
        <f>'FE-Transferências'!$C$4*0.0016*((($B$11/2.2)^1.3)/(D24/2)^1.4)</f>
        <v>1.2354370616709411E-2</v>
      </c>
      <c r="M24" s="30">
        <f>'FE-Transferências'!$E$4*0.0016*((($B$11/2.2)^1.3)/(D24/2)^1.4)</f>
        <v>1.8708046933874252E-3</v>
      </c>
      <c r="N24" s="31">
        <f t="shared" si="5"/>
        <v>6.9724117263332639E-3</v>
      </c>
      <c r="O24" s="31">
        <f t="shared" si="3"/>
        <v>3.2977623029954626E-3</v>
      </c>
      <c r="P24" s="50">
        <f t="shared" si="4"/>
        <v>4.9937543445359857E-4</v>
      </c>
    </row>
    <row r="25" spans="1:16" s="32" customFormat="1" ht="15" customHeight="1" x14ac:dyDescent="0.25">
      <c r="A25" s="27" t="s">
        <v>134</v>
      </c>
      <c r="B25" s="115"/>
      <c r="C25" s="9" t="s">
        <v>80</v>
      </c>
      <c r="D25" s="39">
        <f>Dados!H45</f>
        <v>5</v>
      </c>
      <c r="E25" s="28" t="s">
        <v>124</v>
      </c>
      <c r="F25" s="9">
        <v>70</v>
      </c>
      <c r="G25" s="40">
        <f>B8</f>
        <v>0.71563926940639266</v>
      </c>
      <c r="H25" s="4" t="s">
        <v>62</v>
      </c>
      <c r="I25" s="4" t="s">
        <v>62</v>
      </c>
      <c r="J25" s="28">
        <f>Dados!H47</f>
        <v>8</v>
      </c>
      <c r="K25" s="30">
        <f>'FE-Transferências'!$A$4*0.0016*((($B$11/2.2)^1.3)/(D25/2)^1.4)</f>
        <v>7.6086968790019726E-4</v>
      </c>
      <c r="L25" s="30">
        <f>'FE-Transferências'!$C$4*0.0016*((($B$11/2.2)^1.3)/(D25/2)^1.4)</f>
        <v>3.5987079833117437E-4</v>
      </c>
      <c r="M25" s="30">
        <f>'FE-Transferências'!$E$4*0.0016*((($B$11/2.2)^1.3)/(D25/2)^1.4)</f>
        <v>5.4494720890149262E-5</v>
      </c>
      <c r="N25" s="31">
        <f t="shared" si="5"/>
        <v>1.6335246826871018E-4</v>
      </c>
      <c r="O25" s="31">
        <f t="shared" si="3"/>
        <v>7.7261302559525073E-5</v>
      </c>
      <c r="P25" s="50">
        <f>G25*M25*(1-F25/100)</f>
        <v>1.1699568673299512E-5</v>
      </c>
    </row>
    <row r="26" spans="1:16" s="32" customFormat="1" ht="15" customHeight="1" x14ac:dyDescent="0.25">
      <c r="A26" s="27" t="s">
        <v>134</v>
      </c>
      <c r="B26" s="115"/>
      <c r="C26" s="9" t="s">
        <v>81</v>
      </c>
      <c r="D26" s="39">
        <f>Dados!H69</f>
        <v>4</v>
      </c>
      <c r="E26" s="28" t="s">
        <v>124</v>
      </c>
      <c r="F26" s="9">
        <v>70</v>
      </c>
      <c r="G26" s="40">
        <f>B9</f>
        <v>0.79995205479452058</v>
      </c>
      <c r="H26" s="4" t="s">
        <v>62</v>
      </c>
      <c r="I26" s="4" t="s">
        <v>62</v>
      </c>
      <c r="J26" s="28">
        <f>Dados!H71</f>
        <v>3</v>
      </c>
      <c r="K26" s="30">
        <f>'FE-Transferências'!$A$4*0.0016*((($B$11/2.2)^1.3)/(D26/2)^1.4)</f>
        <v>1.0398825749539178E-3</v>
      </c>
      <c r="L26" s="30">
        <f>'FE-Transferências'!$C$4*0.0016*((($B$11/2.2)^1.3)/(D26/2)^1.4)</f>
        <v>4.9183635301874493E-4</v>
      </c>
      <c r="M26" s="30">
        <f>'FE-Transferências'!$E$4*0.0016*((($B$11/2.2)^1.3)/(D26/2)^1.4)</f>
        <v>7.4478076314267094E-5</v>
      </c>
      <c r="N26" s="31">
        <f t="shared" si="5"/>
        <v>2.495568607738211E-4</v>
      </c>
      <c r="O26" s="31">
        <f t="shared" si="3"/>
        <v>1.1803365036599649E-4</v>
      </c>
      <c r="P26" s="50">
        <f t="shared" si="4"/>
        <v>1.7873667055422326E-5</v>
      </c>
    </row>
    <row r="27" spans="1:16" ht="15" customHeight="1" x14ac:dyDescent="0.25">
      <c r="A27" s="105" t="s">
        <v>51</v>
      </c>
      <c r="B27" s="105"/>
      <c r="C27" s="105"/>
      <c r="D27" s="105"/>
      <c r="E27" s="105"/>
      <c r="F27" s="105"/>
      <c r="G27" s="105"/>
      <c r="H27" s="34">
        <v>-20.356013999999998</v>
      </c>
      <c r="I27" s="34">
        <v>-40.326915</v>
      </c>
      <c r="J27" s="105"/>
      <c r="K27" s="105"/>
      <c r="L27" s="105"/>
      <c r="M27" s="105"/>
      <c r="N27" s="46">
        <f>SUM(N17:N26)</f>
        <v>2.4752704872300732E-2</v>
      </c>
      <c r="O27" s="46">
        <f>SUM(O17:O26)</f>
        <v>1.1707360412574672E-2</v>
      </c>
      <c r="P27" s="46">
        <f>SUM(P17:P26)</f>
        <v>1.7728288624755926E-3</v>
      </c>
    </row>
    <row r="28" spans="1:16" ht="15" customHeight="1" x14ac:dyDescent="0.25">
      <c r="A28" s="5" t="s">
        <v>163</v>
      </c>
      <c r="B28" s="5"/>
      <c r="C28" s="5"/>
      <c r="D28" s="5"/>
      <c r="E28"/>
      <c r="F28"/>
      <c r="G28"/>
    </row>
    <row r="29" spans="1:16" ht="15" customHeight="1" x14ac:dyDescent="0.2">
      <c r="A29" s="5" t="s">
        <v>166</v>
      </c>
      <c r="B29" s="5"/>
      <c r="C29" s="5"/>
      <c r="D29" s="5"/>
    </row>
    <row r="30" spans="1:16" ht="15" customHeight="1" x14ac:dyDescent="0.2">
      <c r="A30" s="5" t="s">
        <v>167</v>
      </c>
      <c r="B30" s="5"/>
      <c r="C30" s="5"/>
      <c r="D30" s="5"/>
      <c r="K30" s="35"/>
    </row>
    <row r="31" spans="1:16" ht="15" customHeight="1" x14ac:dyDescent="0.2">
      <c r="A31" s="5" t="s">
        <v>168</v>
      </c>
      <c r="B31" s="5"/>
      <c r="C31" s="5"/>
      <c r="D31" s="5"/>
    </row>
    <row r="32" spans="1:16" ht="15" customHeight="1" x14ac:dyDescent="0.2">
      <c r="A32" s="5" t="s">
        <v>169</v>
      </c>
      <c r="B32" s="5"/>
      <c r="C32" s="5"/>
      <c r="D32" s="5"/>
    </row>
    <row r="33" spans="1:4" ht="15" customHeight="1" x14ac:dyDescent="0.2">
      <c r="A33" s="5" t="s">
        <v>170</v>
      </c>
      <c r="B33" s="5"/>
      <c r="C33" s="5"/>
      <c r="D33" s="5"/>
    </row>
    <row r="34" spans="1:4" ht="15" customHeight="1" x14ac:dyDescent="0.2">
      <c r="A34" s="5"/>
      <c r="B34" s="5"/>
      <c r="C34" s="5"/>
      <c r="D34" s="5"/>
    </row>
    <row r="35" spans="1:4" ht="15" customHeight="1" x14ac:dyDescent="0.25">
      <c r="A35"/>
      <c r="B35"/>
      <c r="C35"/>
      <c r="D35"/>
    </row>
    <row r="36" spans="1:4" ht="15" customHeight="1" x14ac:dyDescent="0.25">
      <c r="A36"/>
      <c r="B36"/>
      <c r="C36"/>
      <c r="D36"/>
    </row>
    <row r="37" spans="1:4" ht="15" customHeight="1" x14ac:dyDescent="0.25">
      <c r="A37"/>
      <c r="B37"/>
      <c r="C37"/>
      <c r="D37"/>
    </row>
  </sheetData>
  <sheetProtection password="B056" sheet="1" objects="1" scenarios="1"/>
  <mergeCells count="16">
    <mergeCell ref="N15:P15"/>
    <mergeCell ref="A27:G27"/>
    <mergeCell ref="A15:A16"/>
    <mergeCell ref="C15:C16"/>
    <mergeCell ref="D15:D16"/>
    <mergeCell ref="E15:E16"/>
    <mergeCell ref="F15:F16"/>
    <mergeCell ref="G15:G16"/>
    <mergeCell ref="B17:B20"/>
    <mergeCell ref="B21:B26"/>
    <mergeCell ref="J27:M27"/>
    <mergeCell ref="B15:B16"/>
    <mergeCell ref="H15:H16"/>
    <mergeCell ref="I15:I16"/>
    <mergeCell ref="J15:J16"/>
    <mergeCell ref="K15:M1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I17" sqref="I17"/>
    </sheetView>
  </sheetViews>
  <sheetFormatPr defaultRowHeight="15" x14ac:dyDescent="0.25"/>
  <cols>
    <col min="1" max="1" width="21.42578125" customWidth="1"/>
  </cols>
  <sheetData>
    <row r="1" spans="1:8" x14ac:dyDescent="0.25">
      <c r="A1" s="117" t="s">
        <v>157</v>
      </c>
      <c r="B1" s="100" t="s">
        <v>19</v>
      </c>
      <c r="C1" s="101"/>
      <c r="D1" s="101"/>
      <c r="E1" s="101"/>
      <c r="F1" s="101"/>
      <c r="G1" s="101"/>
      <c r="H1" s="101"/>
    </row>
    <row r="2" spans="1:8" x14ac:dyDescent="0.25">
      <c r="A2" s="117"/>
      <c r="B2" s="43" t="s">
        <v>15</v>
      </c>
      <c r="C2" s="43" t="s">
        <v>121</v>
      </c>
      <c r="D2" s="43" t="s">
        <v>152</v>
      </c>
      <c r="E2" s="43" t="s">
        <v>155</v>
      </c>
      <c r="F2" s="43" t="s">
        <v>156</v>
      </c>
      <c r="G2" s="43" t="s">
        <v>14</v>
      </c>
      <c r="H2" s="43" t="s">
        <v>165</v>
      </c>
    </row>
    <row r="3" spans="1:8" x14ac:dyDescent="0.25">
      <c r="A3" s="3" t="s">
        <v>158</v>
      </c>
      <c r="B3" s="44">
        <f>'Emissão Transferências'!N27</f>
        <v>2.4752704872300732E-2</v>
      </c>
      <c r="C3" s="63">
        <f>'Emissão Transferências'!O27</f>
        <v>1.1707360412574672E-2</v>
      </c>
      <c r="D3" s="63">
        <f>'Emissão Transferências'!P27</f>
        <v>1.7728288624755926E-3</v>
      </c>
      <c r="E3" s="10" t="s">
        <v>62</v>
      </c>
      <c r="F3" s="10" t="s">
        <v>62</v>
      </c>
      <c r="G3" s="10" t="s">
        <v>62</v>
      </c>
      <c r="H3" s="10" t="s">
        <v>62</v>
      </c>
    </row>
    <row r="4" spans="1:8" x14ac:dyDescent="0.25">
      <c r="A4" s="3" t="s">
        <v>159</v>
      </c>
      <c r="B4" s="44">
        <f>'Emissão Maq e Equip'!K9</f>
        <v>4.2623448834890915E-2</v>
      </c>
      <c r="C4" s="44">
        <f>'Emissão Maq e Equip'!L9</f>
        <v>4.2623448834890915E-2</v>
      </c>
      <c r="D4" s="44">
        <f>'Emissão Maq e Equip'!M9</f>
        <v>4.2623448834890915E-2</v>
      </c>
      <c r="E4" s="44">
        <f>'Emissão Maq e Equip'!N9</f>
        <v>0.76778795580040982</v>
      </c>
      <c r="F4" s="63">
        <f>'Emissão Maq e Equip'!O9</f>
        <v>6.6317739629872727E-4</v>
      </c>
      <c r="G4" s="44">
        <f>'Emissão Maq e Equip'!P9</f>
        <v>0.35620057807874439</v>
      </c>
      <c r="H4" s="44">
        <f>'Emissão Maq e Equip'!Q9</f>
        <v>9.7541876594348403E-2</v>
      </c>
    </row>
    <row r="5" spans="1:8" x14ac:dyDescent="0.25">
      <c r="A5" s="3" t="s">
        <v>160</v>
      </c>
      <c r="B5" s="47">
        <f>'[1]TE - Total'!$L$5</f>
        <v>1.2274346133469309E-5</v>
      </c>
      <c r="C5" s="47">
        <f>'[1]TE - Total'!$O$5</f>
        <v>6.1371730667346543E-6</v>
      </c>
      <c r="D5" s="50">
        <f>'[1]TE - Total'!$R$5</f>
        <v>9.2057596001019813E-7</v>
      </c>
      <c r="E5" s="10" t="s">
        <v>62</v>
      </c>
      <c r="F5" s="10" t="s">
        <v>62</v>
      </c>
      <c r="G5" s="10" t="s">
        <v>62</v>
      </c>
      <c r="H5" s="10" t="s">
        <v>62</v>
      </c>
    </row>
    <row r="6" spans="1:8" x14ac:dyDescent="0.25">
      <c r="A6" s="34" t="s">
        <v>51</v>
      </c>
      <c r="B6" s="46">
        <f t="shared" ref="B6:G6" si="0">SUM(B3:B5)</f>
        <v>6.7388428053325122E-2</v>
      </c>
      <c r="C6" s="46">
        <f>SUM(C3:C5)</f>
        <v>5.4336946420532321E-2</v>
      </c>
      <c r="D6" s="46">
        <f>SUM(D3:D5)</f>
        <v>4.439719827332652E-2</v>
      </c>
      <c r="E6" s="46">
        <f>SUM(E3:E5)</f>
        <v>0.76778795580040982</v>
      </c>
      <c r="F6" s="46">
        <f>SUM(F3:F5)</f>
        <v>6.6317739629872727E-4</v>
      </c>
      <c r="G6" s="46">
        <f t="shared" si="0"/>
        <v>0.35620057807874439</v>
      </c>
      <c r="H6" s="46">
        <f>SUM(H3:H5)</f>
        <v>9.7541876594348403E-2</v>
      </c>
    </row>
  </sheetData>
  <sheetProtection password="B056" sheet="1" objects="1" scenarios="1"/>
  <mergeCells count="2">
    <mergeCell ref="A1:A2"/>
    <mergeCell ref="B1:H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2</vt:i4>
      </vt:variant>
    </vt:vector>
  </HeadingPairs>
  <TitlesOfParts>
    <vt:vector size="9" baseType="lpstr">
      <vt:lpstr>FE-Transferências</vt:lpstr>
      <vt:lpstr>FE-Maq e Equip</vt:lpstr>
      <vt:lpstr>Dados</vt:lpstr>
      <vt:lpstr>Emissão Maq e Equip</vt:lpstr>
      <vt:lpstr>Emissão Veículos Pesados</vt:lpstr>
      <vt:lpstr>Emissão Transferências</vt:lpstr>
      <vt:lpstr>Resumo</vt:lpstr>
      <vt:lpstr>Fator_Emissao</vt:lpstr>
      <vt:lpstr>Pot_Equip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2016-12-21T16:41:28Z</dcterms:created>
  <dcterms:modified xsi:type="dcterms:W3CDTF">2019-06-06T20:51:24Z</dcterms:modified>
</cp:coreProperties>
</file>