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Postos de Abastecimento\"/>
    </mc:Choice>
  </mc:AlternateContent>
  <bookViews>
    <workbookView xWindow="0" yWindow="0" windowWidth="24000" windowHeight="9135" activeTab="3"/>
  </bookViews>
  <sheets>
    <sheet name="FE-Service Stations" sheetId="2" r:id="rId1"/>
    <sheet name="Dados" sheetId="1" r:id="rId2"/>
    <sheet name="Emissão Postos" sheetId="7" r:id="rId3"/>
    <sheet name="Emissão Municípios" sheetId="3" r:id="rId4"/>
  </sheets>
  <definedNames>
    <definedName name="Fator_Emissao">'FE-Service Stations'!$C$4:$C$39</definedName>
    <definedName name="Pot_Equip">'FE-Service Stations'!$C$4:$C$39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J18" i="3"/>
  <c r="I18" i="3"/>
  <c r="K17" i="3" l="1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G17" i="3"/>
  <c r="G14" i="3"/>
  <c r="G11" i="3"/>
  <c r="G8" i="3"/>
  <c r="G16" i="3"/>
  <c r="G13" i="3"/>
  <c r="G10" i="3"/>
  <c r="G7" i="3"/>
  <c r="G15" i="3"/>
  <c r="G12" i="3"/>
  <c r="G9" i="3"/>
  <c r="G6" i="3"/>
  <c r="G5" i="3"/>
  <c r="G4" i="3"/>
  <c r="G3" i="3"/>
  <c r="J17" i="3"/>
  <c r="J16" i="3"/>
  <c r="J15" i="3"/>
  <c r="J14" i="3"/>
  <c r="J13" i="3"/>
  <c r="J12" i="3"/>
  <c r="J11" i="3"/>
  <c r="J10" i="3"/>
  <c r="J9" i="3"/>
  <c r="J8" i="3"/>
  <c r="J7" i="3"/>
  <c r="J6" i="3"/>
  <c r="F16" i="3"/>
  <c r="F13" i="3"/>
  <c r="F10" i="3"/>
  <c r="F7" i="3"/>
  <c r="J5" i="3"/>
  <c r="J4" i="3"/>
  <c r="J3" i="3"/>
  <c r="F5" i="3"/>
  <c r="F15" i="3"/>
  <c r="F12" i="3"/>
  <c r="F9" i="3"/>
  <c r="F6" i="3"/>
  <c r="F3" i="3"/>
  <c r="F14" i="3"/>
  <c r="F11" i="3"/>
  <c r="F8" i="3"/>
  <c r="F17" i="3"/>
  <c r="F4" i="3"/>
  <c r="E17" i="3"/>
  <c r="E14" i="3"/>
  <c r="E11" i="3"/>
  <c r="E8" i="3"/>
  <c r="E5" i="3"/>
  <c r="I5" i="3" s="1"/>
  <c r="E16" i="3"/>
  <c r="E13" i="3"/>
  <c r="E10" i="3"/>
  <c r="E7" i="3"/>
  <c r="E15" i="3"/>
  <c r="E12" i="3"/>
  <c r="E9" i="3"/>
  <c r="E6" i="3"/>
  <c r="I4" i="3"/>
  <c r="I3" i="3"/>
  <c r="E4" i="3"/>
  <c r="E3" i="3"/>
  <c r="H3" i="3"/>
  <c r="H17" i="3"/>
  <c r="H16" i="3"/>
  <c r="H15" i="3"/>
  <c r="H14" i="3"/>
  <c r="H13" i="3"/>
  <c r="H12" i="3"/>
  <c r="H11" i="3"/>
  <c r="H10" i="3"/>
  <c r="H9" i="3"/>
  <c r="H8" i="3"/>
  <c r="H7" i="3"/>
  <c r="H6" i="3"/>
  <c r="D17" i="3"/>
  <c r="D14" i="3"/>
  <c r="D11" i="3"/>
  <c r="D8" i="3"/>
  <c r="D16" i="3"/>
  <c r="D13" i="3"/>
  <c r="D10" i="3"/>
  <c r="D7" i="3"/>
  <c r="D15" i="3"/>
  <c r="D12" i="3"/>
  <c r="D9" i="3"/>
  <c r="D6" i="3"/>
  <c r="H5" i="3"/>
  <c r="D5" i="3"/>
  <c r="H4" i="3"/>
  <c r="D4" i="3"/>
  <c r="D3" i="3"/>
  <c r="G3" i="2" l="1"/>
  <c r="C6" i="1" l="1"/>
  <c r="D6" i="1"/>
  <c r="E6" i="1"/>
  <c r="F6" i="1"/>
  <c r="B6" i="1"/>
  <c r="C3" i="3" l="1"/>
  <c r="H212" i="1" l="1"/>
  <c r="H213" i="1"/>
  <c r="H214" i="1"/>
  <c r="H215" i="1"/>
  <c r="H211" i="1"/>
  <c r="G212" i="1"/>
  <c r="G213" i="1"/>
  <c r="G214" i="1"/>
  <c r="G215" i="1"/>
  <c r="G211" i="1"/>
  <c r="F212" i="1"/>
  <c r="F213" i="1"/>
  <c r="F214" i="1"/>
  <c r="F215" i="1"/>
  <c r="F211" i="1"/>
  <c r="E215" i="1"/>
  <c r="E212" i="1"/>
  <c r="E213" i="1"/>
  <c r="E214" i="1"/>
  <c r="E211" i="1"/>
  <c r="D212" i="1"/>
  <c r="D213" i="1"/>
  <c r="D214" i="1"/>
  <c r="D215" i="1"/>
  <c r="D211" i="1"/>
  <c r="C212" i="1"/>
  <c r="C213" i="1"/>
  <c r="C214" i="1"/>
  <c r="C215" i="1"/>
  <c r="C211" i="1"/>
  <c r="B212" i="1"/>
  <c r="B213" i="1"/>
  <c r="B214" i="1"/>
  <c r="B215" i="1"/>
  <c r="B211" i="1"/>
  <c r="C16" i="3" l="1"/>
  <c r="C17" i="3"/>
  <c r="C15" i="3"/>
  <c r="C13" i="3"/>
  <c r="C14" i="3"/>
  <c r="C12" i="3"/>
  <c r="C10" i="3"/>
  <c r="C11" i="3"/>
  <c r="C9" i="3"/>
  <c r="C7" i="3"/>
  <c r="C8" i="3"/>
  <c r="C6" i="3"/>
  <c r="C4" i="3"/>
  <c r="C5" i="3"/>
  <c r="I5" i="2" l="1"/>
  <c r="H5" i="2"/>
  <c r="G5" i="2" s="1"/>
  <c r="I4" i="2"/>
  <c r="H4" i="2"/>
  <c r="F3" i="2"/>
  <c r="I3" i="2" s="1"/>
  <c r="I17" i="3" l="1"/>
  <c r="H3" i="2"/>
  <c r="G4" i="2"/>
  <c r="I8" i="3"/>
  <c r="I13" i="3"/>
  <c r="I11" i="3"/>
  <c r="I7" i="3"/>
  <c r="I16" i="3"/>
  <c r="I14" i="3"/>
  <c r="E43" i="7" l="1"/>
  <c r="E80" i="7"/>
  <c r="E114" i="7"/>
  <c r="E102" i="7"/>
  <c r="E153" i="7"/>
  <c r="E51" i="7"/>
  <c r="E97" i="7"/>
  <c r="E73" i="7"/>
  <c r="I9" i="3"/>
  <c r="I15" i="3"/>
  <c r="I12" i="3"/>
  <c r="I6" i="3"/>
  <c r="E100" i="7"/>
  <c r="E119" i="7"/>
  <c r="E58" i="7"/>
  <c r="C43" i="7"/>
  <c r="C30" i="7"/>
  <c r="I10" i="3"/>
  <c r="E101" i="7"/>
  <c r="E103" i="7"/>
  <c r="E128" i="7"/>
  <c r="E107" i="7"/>
  <c r="E156" i="7"/>
  <c r="E144" i="7"/>
  <c r="E42" i="7"/>
  <c r="E83" i="7"/>
  <c r="E82" i="7"/>
  <c r="E169" i="7"/>
  <c r="E140" i="7"/>
  <c r="E109" i="7"/>
  <c r="E89" i="7"/>
  <c r="E154" i="7"/>
  <c r="E49" i="7"/>
  <c r="C150" i="7"/>
  <c r="H18" i="3"/>
  <c r="E19" i="7"/>
  <c r="E99" i="7"/>
  <c r="E44" i="7"/>
  <c r="E189" i="7"/>
  <c r="E123" i="7"/>
  <c r="E174" i="7"/>
  <c r="E7" i="7"/>
  <c r="E18" i="7"/>
  <c r="E72" i="7"/>
  <c r="E79" i="7"/>
  <c r="E127" i="7"/>
  <c r="E105" i="7"/>
  <c r="E110" i="7"/>
  <c r="E135" i="7"/>
  <c r="E139" i="7"/>
  <c r="E125" i="7"/>
  <c r="E130" i="7"/>
  <c r="E115" i="7"/>
  <c r="E113" i="7"/>
  <c r="E118" i="7"/>
  <c r="E149" i="7"/>
  <c r="E84" i="7"/>
  <c r="E136" i="7"/>
  <c r="E138" i="7"/>
  <c r="E45" i="7"/>
  <c r="E163" i="7"/>
  <c r="E70" i="7"/>
  <c r="E52" i="7"/>
  <c r="E90" i="7"/>
  <c r="E67" i="7"/>
  <c r="E77" i="7"/>
  <c r="E54" i="7"/>
  <c r="E60" i="7"/>
  <c r="E53" i="7"/>
  <c r="E41" i="7"/>
  <c r="E57" i="7"/>
  <c r="E122" i="7"/>
  <c r="E86" i="7"/>
  <c r="E46" i="7"/>
  <c r="E85" i="7"/>
  <c r="E62" i="7"/>
  <c r="E120" i="7"/>
  <c r="E131" i="7"/>
  <c r="E121" i="7"/>
  <c r="E126" i="7"/>
  <c r="E112" i="7"/>
  <c r="E116" i="7"/>
  <c r="E141" i="7"/>
  <c r="E146" i="7"/>
  <c r="E147" i="7"/>
  <c r="E129" i="7"/>
  <c r="E134" i="7"/>
  <c r="E132" i="7"/>
  <c r="E59" i="7"/>
  <c r="E133" i="7"/>
  <c r="E47" i="7"/>
  <c r="E68" i="7"/>
  <c r="E69" i="7"/>
  <c r="E91" i="7"/>
  <c r="E78" i="7"/>
  <c r="E55" i="7"/>
  <c r="E76" i="7"/>
  <c r="E88" i="7"/>
  <c r="E65" i="7"/>
  <c r="E87" i="7"/>
  <c r="E117" i="7"/>
  <c r="E48" i="7"/>
  <c r="E74" i="7"/>
  <c r="E106" i="7"/>
  <c r="E75" i="7"/>
  <c r="E104" i="7"/>
  <c r="E151" i="7"/>
  <c r="E108" i="7"/>
  <c r="E137" i="7"/>
  <c r="E142" i="7"/>
  <c r="E111" i="7"/>
  <c r="E148" i="7"/>
  <c r="E157" i="7"/>
  <c r="E152" i="7"/>
  <c r="E124" i="7"/>
  <c r="E145" i="7"/>
  <c r="E150" i="7"/>
  <c r="E143" i="7"/>
  <c r="E155" i="7"/>
  <c r="E64" i="7"/>
  <c r="E63" i="7"/>
  <c r="E40" i="7"/>
  <c r="E66" i="7"/>
  <c r="E56" i="7"/>
  <c r="E61" i="7"/>
  <c r="E71" i="7"/>
  <c r="E81" i="7"/>
  <c r="E50" i="7"/>
  <c r="E183" i="7"/>
  <c r="E26" i="7"/>
  <c r="E12" i="7"/>
  <c r="E166" i="7"/>
  <c r="E176" i="7"/>
  <c r="E13" i="7"/>
  <c r="E36" i="7"/>
  <c r="E6" i="7"/>
  <c r="E191" i="7"/>
  <c r="E168" i="7"/>
  <c r="E171" i="7"/>
  <c r="E14" i="7"/>
  <c r="E24" i="7"/>
  <c r="E35" i="7"/>
  <c r="E185" i="7"/>
  <c r="E164" i="7"/>
  <c r="E94" i="7"/>
  <c r="E178" i="7"/>
  <c r="C148" i="7"/>
  <c r="C114" i="7"/>
  <c r="E170" i="7"/>
  <c r="E39" i="7"/>
  <c r="E11" i="7"/>
  <c r="E4" i="7"/>
  <c r="E23" i="7"/>
  <c r="E33" i="7"/>
  <c r="E5" i="7"/>
  <c r="E34" i="7"/>
  <c r="E28" i="7"/>
  <c r="E22" i="7"/>
  <c r="E158" i="7"/>
  <c r="E182" i="7"/>
  <c r="E192" i="7"/>
  <c r="E172" i="7"/>
  <c r="E190" i="7"/>
  <c r="E179" i="7"/>
  <c r="E93" i="7"/>
  <c r="E194" i="7"/>
  <c r="E160" i="7"/>
  <c r="E173" i="7"/>
  <c r="C78" i="7"/>
  <c r="E162" i="7"/>
  <c r="E196" i="7"/>
  <c r="E98" i="7"/>
  <c r="E20" i="7"/>
  <c r="E3" i="7"/>
  <c r="E32" i="7"/>
  <c r="E10" i="7"/>
  <c r="E30" i="7"/>
  <c r="E21" i="7"/>
  <c r="E15" i="7"/>
  <c r="E9" i="7"/>
  <c r="E38" i="7"/>
  <c r="E187" i="7"/>
  <c r="E188" i="7"/>
  <c r="E159" i="7"/>
  <c r="E195" i="7"/>
  <c r="E165" i="7"/>
  <c r="E167" i="7"/>
  <c r="E186" i="7"/>
  <c r="E95" i="7"/>
  <c r="E193" i="7"/>
  <c r="C65" i="7"/>
  <c r="C136" i="7"/>
  <c r="E161" i="7"/>
  <c r="E177" i="7"/>
  <c r="E17" i="7"/>
  <c r="E16" i="7"/>
  <c r="E29" i="7"/>
  <c r="E8" i="7"/>
  <c r="E27" i="7"/>
  <c r="E37" i="7"/>
  <c r="E31" i="7"/>
  <c r="E25" i="7"/>
  <c r="E92" i="7"/>
  <c r="E180" i="7"/>
  <c r="E181" i="7"/>
  <c r="E175" i="7"/>
  <c r="E184" i="7"/>
  <c r="E197" i="7"/>
  <c r="E96" i="7"/>
  <c r="C195" i="7" l="1"/>
  <c r="C3" i="7"/>
  <c r="C6" i="7"/>
  <c r="C155" i="7"/>
  <c r="C120" i="7"/>
  <c r="C76" i="7"/>
  <c r="C60" i="7"/>
  <c r="C147" i="7"/>
  <c r="C129" i="7"/>
  <c r="C21" i="7"/>
  <c r="C33" i="7"/>
  <c r="C37" i="7"/>
  <c r="C75" i="7"/>
  <c r="C63" i="7"/>
  <c r="C140" i="7"/>
  <c r="C107" i="7"/>
  <c r="C68" i="7"/>
  <c r="E198" i="7"/>
  <c r="C139" i="7"/>
  <c r="C49" i="7"/>
  <c r="C84" i="7"/>
  <c r="C141" i="7"/>
  <c r="C134" i="7"/>
  <c r="C145" i="7"/>
  <c r="C16" i="7"/>
  <c r="C13" i="7"/>
  <c r="C5" i="7"/>
  <c r="C9" i="7"/>
  <c r="C4" i="7"/>
  <c r="C19" i="7"/>
  <c r="C103" i="7"/>
  <c r="C109" i="7"/>
  <c r="C138" i="7"/>
  <c r="C50" i="7"/>
  <c r="C35" i="7"/>
  <c r="C87" i="7"/>
  <c r="C64" i="7"/>
  <c r="C142" i="7"/>
  <c r="C53" i="7"/>
  <c r="C56" i="7"/>
  <c r="C81" i="7"/>
  <c r="C177" i="7"/>
  <c r="C17" i="7"/>
  <c r="C14" i="7"/>
  <c r="C24" i="7"/>
  <c r="C27" i="7"/>
  <c r="C94" i="7"/>
  <c r="C178" i="7"/>
  <c r="C97" i="7"/>
  <c r="C159" i="7"/>
  <c r="C191" i="7"/>
  <c r="L3" i="3"/>
  <c r="C172" i="7"/>
  <c r="C194" i="7"/>
  <c r="C188" i="7"/>
  <c r="C174" i="7"/>
  <c r="C173" i="7"/>
  <c r="C183" i="7"/>
  <c r="C185" i="7"/>
  <c r="C175" i="7"/>
  <c r="C193" i="7"/>
  <c r="C169" i="7"/>
  <c r="C182" i="7"/>
  <c r="C179" i="7"/>
  <c r="C165" i="7"/>
  <c r="C99" i="7"/>
  <c r="C96" i="7"/>
  <c r="C95" i="7"/>
  <c r="C31" i="7"/>
  <c r="C168" i="7"/>
  <c r="C167" i="7"/>
  <c r="C160" i="7"/>
  <c r="C184" i="7"/>
  <c r="C189" i="7"/>
  <c r="C171" i="7"/>
  <c r="C190" i="7"/>
  <c r="C163" i="7"/>
  <c r="C166" i="7"/>
  <c r="C143" i="7"/>
  <c r="C22" i="7"/>
  <c r="C162" i="7"/>
  <c r="C180" i="7"/>
  <c r="C197" i="7"/>
  <c r="C187" i="7"/>
  <c r="C164" i="7"/>
  <c r="C181" i="7"/>
  <c r="C192" i="7"/>
  <c r="C176" i="7"/>
  <c r="C196" i="7"/>
  <c r="C186" i="7"/>
  <c r="C98" i="7"/>
  <c r="C25" i="7"/>
  <c r="C34" i="7"/>
  <c r="L12" i="3"/>
  <c r="L15" i="3"/>
  <c r="L6" i="3"/>
  <c r="C146" i="7"/>
  <c r="C85" i="7"/>
  <c r="C115" i="7"/>
  <c r="C111" i="7"/>
  <c r="C130" i="7"/>
  <c r="C117" i="7"/>
  <c r="C66" i="7"/>
  <c r="C69" i="7"/>
  <c r="C133" i="7"/>
  <c r="C124" i="7"/>
  <c r="C113" i="7"/>
  <c r="C41" i="7"/>
  <c r="C83" i="7"/>
  <c r="C77" i="7"/>
  <c r="C110" i="7"/>
  <c r="C157" i="7"/>
  <c r="C101" i="7"/>
  <c r="C90" i="7"/>
  <c r="C92" i="7"/>
  <c r="C45" i="7"/>
  <c r="C149" i="7"/>
  <c r="C118" i="7"/>
  <c r="C125" i="7"/>
  <c r="C121" i="7"/>
  <c r="C73" i="7"/>
  <c r="C88" i="7"/>
  <c r="C61" i="7"/>
  <c r="C44" i="7"/>
  <c r="C154" i="7"/>
  <c r="C106" i="7"/>
  <c r="C102" i="7"/>
  <c r="C156" i="7"/>
  <c r="C144" i="7"/>
  <c r="C57" i="7"/>
  <c r="C51" i="7"/>
  <c r="C70" i="7"/>
  <c r="C152" i="7"/>
  <c r="C112" i="7"/>
  <c r="C135" i="7"/>
  <c r="C79" i="7"/>
  <c r="C80" i="7"/>
  <c r="C42" i="7"/>
  <c r="C59" i="7"/>
  <c r="L9" i="3"/>
  <c r="C67" i="7"/>
  <c r="C131" i="7"/>
  <c r="C86" i="7"/>
  <c r="C116" i="7"/>
  <c r="C105" i="7"/>
  <c r="C108" i="7"/>
  <c r="C119" i="7"/>
  <c r="C104" i="7"/>
  <c r="C158" i="7"/>
  <c r="C15" i="7"/>
  <c r="C127" i="7"/>
  <c r="C82" i="7"/>
  <c r="C132" i="7"/>
  <c r="C128" i="7"/>
  <c r="C71" i="7"/>
  <c r="C91" i="7"/>
  <c r="C74" i="7"/>
  <c r="C153" i="7"/>
  <c r="C151" i="7"/>
  <c r="C47" i="7"/>
  <c r="C48" i="7"/>
  <c r="C58" i="7"/>
  <c r="C100" i="7"/>
  <c r="C123" i="7"/>
  <c r="C126" i="7"/>
  <c r="C72" i="7"/>
  <c r="C62" i="7"/>
  <c r="C52" i="7"/>
  <c r="C122" i="7"/>
  <c r="C137" i="7"/>
  <c r="C46" i="7"/>
  <c r="C89" i="7"/>
  <c r="C40" i="7"/>
  <c r="C54" i="7"/>
  <c r="C11" i="7"/>
  <c r="C12" i="7"/>
  <c r="D109" i="7"/>
  <c r="D125" i="7"/>
  <c r="D141" i="7"/>
  <c r="D157" i="7"/>
  <c r="D114" i="7"/>
  <c r="F114" i="7" s="1"/>
  <c r="D130" i="7"/>
  <c r="D146" i="7"/>
  <c r="D111" i="7"/>
  <c r="D143" i="7"/>
  <c r="D120" i="7"/>
  <c r="D152" i="7"/>
  <c r="D147" i="7"/>
  <c r="D148" i="7"/>
  <c r="F148" i="7" s="1"/>
  <c r="D139" i="7"/>
  <c r="D113" i="7"/>
  <c r="D129" i="7"/>
  <c r="D145" i="7"/>
  <c r="D102" i="7"/>
  <c r="D118" i="7"/>
  <c r="D134" i="7"/>
  <c r="D150" i="7"/>
  <c r="F150" i="7" s="1"/>
  <c r="D119" i="7"/>
  <c r="D151" i="7"/>
  <c r="F151" i="7" s="1"/>
  <c r="D128" i="7"/>
  <c r="D100" i="7"/>
  <c r="D156" i="7"/>
  <c r="D140" i="7"/>
  <c r="D155" i="7"/>
  <c r="D101" i="7"/>
  <c r="D117" i="7"/>
  <c r="D133" i="7"/>
  <c r="D149" i="7"/>
  <c r="D106" i="7"/>
  <c r="D122" i="7"/>
  <c r="D138" i="7"/>
  <c r="D154" i="7"/>
  <c r="D127" i="7"/>
  <c r="D104" i="7"/>
  <c r="D136" i="7"/>
  <c r="F136" i="7" s="1"/>
  <c r="D115" i="7"/>
  <c r="D116" i="7"/>
  <c r="D107" i="7"/>
  <c r="D108" i="7"/>
  <c r="D105" i="7"/>
  <c r="D110" i="7"/>
  <c r="D135" i="7"/>
  <c r="D132" i="7"/>
  <c r="D123" i="7"/>
  <c r="F123" i="7" s="1"/>
  <c r="D103" i="7"/>
  <c r="D121" i="7"/>
  <c r="D126" i="7"/>
  <c r="D112" i="7"/>
  <c r="D137" i="7"/>
  <c r="D142" i="7"/>
  <c r="D144" i="7"/>
  <c r="D124" i="7"/>
  <c r="D153" i="7"/>
  <c r="D131" i="7"/>
  <c r="C170" i="7"/>
  <c r="D87" i="7"/>
  <c r="D71" i="7"/>
  <c r="D55" i="7"/>
  <c r="D90" i="7"/>
  <c r="D74" i="7"/>
  <c r="D58" i="7"/>
  <c r="D42" i="7"/>
  <c r="D65" i="7"/>
  <c r="F65" i="7" s="1"/>
  <c r="D84" i="7"/>
  <c r="D80" i="7"/>
  <c r="D48" i="7"/>
  <c r="D69" i="7"/>
  <c r="D76" i="7"/>
  <c r="D91" i="7"/>
  <c r="D83" i="7"/>
  <c r="D67" i="7"/>
  <c r="D51" i="7"/>
  <c r="D86" i="7"/>
  <c r="D70" i="7"/>
  <c r="D54" i="7"/>
  <c r="D89" i="7"/>
  <c r="D57" i="7"/>
  <c r="D68" i="7"/>
  <c r="D72" i="7"/>
  <c r="D52" i="7"/>
  <c r="D61" i="7"/>
  <c r="D60" i="7"/>
  <c r="D59" i="7"/>
  <c r="D40" i="7"/>
  <c r="D79" i="7"/>
  <c r="D63" i="7"/>
  <c r="D47" i="7"/>
  <c r="D82" i="7"/>
  <c r="D66" i="7"/>
  <c r="D50" i="7"/>
  <c r="D81" i="7"/>
  <c r="D49" i="7"/>
  <c r="D44" i="7"/>
  <c r="D64" i="7"/>
  <c r="D85" i="7"/>
  <c r="D53" i="7"/>
  <c r="D75" i="7"/>
  <c r="D62" i="7"/>
  <c r="D88" i="7"/>
  <c r="D45" i="7"/>
  <c r="D46" i="7"/>
  <c r="D56" i="7"/>
  <c r="D43" i="7"/>
  <c r="F43" i="7" s="1"/>
  <c r="D73" i="7"/>
  <c r="D77" i="7"/>
  <c r="D78" i="7"/>
  <c r="F78" i="7" s="1"/>
  <c r="D41" i="7"/>
  <c r="C55" i="7"/>
  <c r="D190" i="7"/>
  <c r="D174" i="7"/>
  <c r="D197" i="7"/>
  <c r="D181" i="7"/>
  <c r="D165" i="7"/>
  <c r="D180" i="7"/>
  <c r="D187" i="7"/>
  <c r="D192" i="7"/>
  <c r="D160" i="7"/>
  <c r="D191" i="7"/>
  <c r="D178" i="7"/>
  <c r="D188" i="7"/>
  <c r="D168" i="7"/>
  <c r="D186" i="7"/>
  <c r="D170" i="7"/>
  <c r="D193" i="7"/>
  <c r="D177" i="7"/>
  <c r="D161" i="7"/>
  <c r="D172" i="7"/>
  <c r="D179" i="7"/>
  <c r="D184" i="7"/>
  <c r="D159" i="7"/>
  <c r="D158" i="7"/>
  <c r="D194" i="7"/>
  <c r="D185" i="7"/>
  <c r="D195" i="7"/>
  <c r="D167" i="7"/>
  <c r="D182" i="7"/>
  <c r="D166" i="7"/>
  <c r="D189" i="7"/>
  <c r="D173" i="7"/>
  <c r="D196" i="7"/>
  <c r="D164" i="7"/>
  <c r="D171" i="7"/>
  <c r="D176" i="7"/>
  <c r="D175" i="7"/>
  <c r="D183" i="7"/>
  <c r="D162" i="7"/>
  <c r="D169" i="7"/>
  <c r="D163" i="7"/>
  <c r="D38" i="7"/>
  <c r="D9" i="7"/>
  <c r="D19" i="7"/>
  <c r="D15" i="7"/>
  <c r="D21" i="7"/>
  <c r="D7" i="7"/>
  <c r="D23" i="7"/>
  <c r="D33" i="7"/>
  <c r="D4" i="7"/>
  <c r="D22" i="7"/>
  <c r="D29" i="7"/>
  <c r="D34" i="7"/>
  <c r="D10" i="7"/>
  <c r="D17" i="7"/>
  <c r="D26" i="7"/>
  <c r="D28" i="7"/>
  <c r="D5" i="7"/>
  <c r="D35" i="7"/>
  <c r="D11" i="7"/>
  <c r="D6" i="7"/>
  <c r="D12" i="7"/>
  <c r="D16" i="7"/>
  <c r="D18" i="7"/>
  <c r="D24" i="7"/>
  <c r="D32" i="7"/>
  <c r="D30" i="7"/>
  <c r="F30" i="7" s="1"/>
  <c r="D36" i="7"/>
  <c r="D13" i="7"/>
  <c r="D31" i="7"/>
  <c r="D37" i="7"/>
  <c r="D20" i="7"/>
  <c r="D8" i="7"/>
  <c r="D25" i="7"/>
  <c r="D14" i="7"/>
  <c r="D27" i="7"/>
  <c r="D3" i="7"/>
  <c r="D39" i="7"/>
  <c r="C161" i="7"/>
  <c r="C93" i="7"/>
  <c r="C23" i="7"/>
  <c r="C38" i="7"/>
  <c r="C28" i="7"/>
  <c r="C29" i="7"/>
  <c r="C26" i="7"/>
  <c r="C8" i="7"/>
  <c r="C20" i="7"/>
  <c r="C36" i="7"/>
  <c r="C39" i="7"/>
  <c r="C18" i="7"/>
  <c r="C32" i="7"/>
  <c r="C7" i="7"/>
  <c r="D92" i="7"/>
  <c r="D97" i="7"/>
  <c r="D95" i="7"/>
  <c r="D93" i="7"/>
  <c r="D98" i="7"/>
  <c r="D96" i="7"/>
  <c r="D99" i="7"/>
  <c r="D94" i="7"/>
  <c r="C10" i="7"/>
  <c r="F195" i="7" l="1"/>
  <c r="F105" i="7"/>
  <c r="F154" i="7"/>
  <c r="F60" i="7"/>
  <c r="F135" i="7"/>
  <c r="F119" i="7"/>
  <c r="F102" i="7"/>
  <c r="F125" i="7"/>
  <c r="F149" i="7"/>
  <c r="F22" i="7"/>
  <c r="F15" i="7"/>
  <c r="F181" i="7"/>
  <c r="F77" i="7"/>
  <c r="F57" i="7"/>
  <c r="F106" i="7"/>
  <c r="F64" i="7"/>
  <c r="F6" i="7"/>
  <c r="F33" i="7"/>
  <c r="F188" i="7"/>
  <c r="F109" i="7"/>
  <c r="F94" i="7"/>
  <c r="F53" i="7"/>
  <c r="F140" i="7"/>
  <c r="F182" i="7"/>
  <c r="F49" i="7"/>
  <c r="F155" i="7"/>
  <c r="F147" i="7"/>
  <c r="F75" i="7"/>
  <c r="F21" i="7"/>
  <c r="F63" i="7"/>
  <c r="F68" i="7"/>
  <c r="F107" i="7"/>
  <c r="F120" i="7"/>
  <c r="F37" i="7"/>
  <c r="F76" i="7"/>
  <c r="F129" i="7"/>
  <c r="F27" i="7"/>
  <c r="F19" i="7"/>
  <c r="F173" i="7"/>
  <c r="F172" i="7"/>
  <c r="F134" i="7"/>
  <c r="D198" i="7"/>
  <c r="C198" i="7"/>
  <c r="F103" i="7"/>
  <c r="F145" i="7"/>
  <c r="F35" i="7"/>
  <c r="F17" i="7"/>
  <c r="F9" i="7"/>
  <c r="F97" i="7"/>
  <c r="F5" i="7"/>
  <c r="F4" i="7"/>
  <c r="F166" i="7"/>
  <c r="F185" i="7"/>
  <c r="F177" i="7"/>
  <c r="F168" i="7"/>
  <c r="F56" i="7"/>
  <c r="F50" i="7"/>
  <c r="F48" i="7"/>
  <c r="F42" i="7"/>
  <c r="F131" i="7"/>
  <c r="F142" i="7"/>
  <c r="F122" i="7"/>
  <c r="F117" i="7"/>
  <c r="F139" i="7"/>
  <c r="F92" i="7"/>
  <c r="F3" i="7"/>
  <c r="F13" i="7"/>
  <c r="F178" i="7"/>
  <c r="F84" i="7"/>
  <c r="F87" i="7"/>
  <c r="F98" i="7"/>
  <c r="F24" i="7"/>
  <c r="F99" i="7"/>
  <c r="F14" i="7"/>
  <c r="F16" i="7"/>
  <c r="F189" i="7"/>
  <c r="F186" i="7"/>
  <c r="F191" i="7"/>
  <c r="F180" i="7"/>
  <c r="F88" i="7"/>
  <c r="F85" i="7"/>
  <c r="F81" i="7"/>
  <c r="F90" i="7"/>
  <c r="F126" i="7"/>
  <c r="F108" i="7"/>
  <c r="F138" i="7"/>
  <c r="F118" i="7"/>
  <c r="F141" i="7"/>
  <c r="F159" i="7"/>
  <c r="F183" i="7"/>
  <c r="F194" i="7"/>
  <c r="F171" i="7"/>
  <c r="F174" i="7"/>
  <c r="F59" i="7"/>
  <c r="F72" i="7"/>
  <c r="F54" i="7"/>
  <c r="F113" i="7"/>
  <c r="L18" i="3"/>
  <c r="F175" i="7"/>
  <c r="F179" i="7"/>
  <c r="F192" i="7"/>
  <c r="F66" i="7"/>
  <c r="F61" i="7"/>
  <c r="F86" i="7"/>
  <c r="F58" i="7"/>
  <c r="F71" i="7"/>
  <c r="F153" i="7"/>
  <c r="F137" i="7"/>
  <c r="F110" i="7"/>
  <c r="F127" i="7"/>
  <c r="F143" i="7"/>
  <c r="F96" i="7"/>
  <c r="F11" i="7"/>
  <c r="F176" i="7"/>
  <c r="F167" i="7"/>
  <c r="F187" i="7"/>
  <c r="F197" i="7"/>
  <c r="F40" i="7"/>
  <c r="F51" i="7"/>
  <c r="F124" i="7"/>
  <c r="F112" i="7"/>
  <c r="F115" i="7"/>
  <c r="F128" i="7"/>
  <c r="F193" i="7"/>
  <c r="F25" i="7"/>
  <c r="F160" i="7"/>
  <c r="F165" i="7"/>
  <c r="F190" i="7"/>
  <c r="F95" i="7"/>
  <c r="F46" i="7"/>
  <c r="F44" i="7"/>
  <c r="F79" i="7"/>
  <c r="F91" i="7"/>
  <c r="F31" i="7"/>
  <c r="F12" i="7"/>
  <c r="F164" i="7"/>
  <c r="F184" i="7"/>
  <c r="F83" i="7"/>
  <c r="F170" i="7"/>
  <c r="F132" i="7"/>
  <c r="F34" i="7"/>
  <c r="F163" i="7"/>
  <c r="F196" i="7"/>
  <c r="F80" i="7"/>
  <c r="F144" i="7"/>
  <c r="F133" i="7"/>
  <c r="F152" i="7"/>
  <c r="F146" i="7"/>
  <c r="F116" i="7"/>
  <c r="F69" i="7"/>
  <c r="F169" i="7"/>
  <c r="F158" i="7"/>
  <c r="F73" i="7"/>
  <c r="F52" i="7"/>
  <c r="F89" i="7"/>
  <c r="F74" i="7"/>
  <c r="F130" i="7"/>
  <c r="F162" i="7"/>
  <c r="F47" i="7"/>
  <c r="F67" i="7"/>
  <c r="F101" i="7"/>
  <c r="F45" i="7"/>
  <c r="F82" i="7"/>
  <c r="F121" i="7"/>
  <c r="F104" i="7"/>
  <c r="F156" i="7"/>
  <c r="F41" i="7"/>
  <c r="F100" i="7"/>
  <c r="F62" i="7"/>
  <c r="F70" i="7"/>
  <c r="F111" i="7"/>
  <c r="F157" i="7"/>
  <c r="F55" i="7"/>
  <c r="F161" i="7"/>
  <c r="F20" i="7"/>
  <c r="F32" i="7"/>
  <c r="F28" i="7"/>
  <c r="F38" i="7"/>
  <c r="F10" i="7"/>
  <c r="F39" i="7"/>
  <c r="F8" i="7"/>
  <c r="F7" i="7"/>
  <c r="F23" i="7"/>
  <c r="F36" i="7"/>
  <c r="F29" i="7"/>
  <c r="F93" i="7"/>
  <c r="F18" i="7"/>
  <c r="F26" i="7"/>
  <c r="F198" i="7" l="1"/>
</calcChain>
</file>

<file path=xl/comments1.xml><?xml version="1.0" encoding="utf-8"?>
<comments xmlns="http://schemas.openxmlformats.org/spreadsheetml/2006/main">
  <authors>
    <author>EcoSoft-FC</author>
  </authors>
  <commentList>
    <comment ref="L2" authorId="0" shapeId="0">
      <text>
        <r>
          <rPr>
            <sz val="9"/>
            <color indexed="81"/>
            <rFont val="Segoe UI"/>
            <family val="2"/>
          </rPr>
          <t>Planilha de Normais Climatológicas INMET - 1991 a 2010 (Fonte: http://www.inmet.gov.br/portal/index.php?r=clima/normaisClimatologicas)</t>
        </r>
      </text>
    </comment>
    <comment ref="F3" authorId="0" shapeId="0">
      <text>
        <r>
          <rPr>
            <sz val="9"/>
            <color indexed="81"/>
            <rFont val="Segoe UI"/>
            <family val="2"/>
          </rPr>
          <t>Média da faixa de  pressão de vapor 45 a 62 kPa (a 37,8 ºC) = 53,5 kPa
Fonte: Resolução ANP Nº 40/2013 (http://legislacao.anp.gov.br/?path=legislacao-anp/resol-anp/2013/outubro&amp;item=ranp-40--2013#art7)</t>
        </r>
      </text>
    </comment>
    <comment ref="F4" authorId="0" shapeId="0">
      <text>
        <r>
          <rPr>
            <sz val="9"/>
            <color indexed="81"/>
            <rFont val="Segoe UI"/>
            <family val="2"/>
          </rPr>
          <t>a 20º C
Fonte: FISPQ do etanol (Petrobras, 2017) 
http://www.br.com.br/pc/produtos-e-servicos/para-seu-veiculo/etanol</t>
        </r>
      </text>
    </comment>
    <comment ref="F5" authorId="0" shapeId="0">
      <text>
        <r>
          <rPr>
            <sz val="9"/>
            <color indexed="81"/>
            <rFont val="Segoe UI"/>
            <family val="2"/>
          </rPr>
          <t>a 40 ºC
Fonte: FISPQs Petrobras (2017) e Shell (2012)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A6" authorId="0" shapeId="0">
      <text>
        <r>
          <rPr>
            <sz val="9"/>
            <color indexed="81"/>
            <rFont val="Segoe UI"/>
            <family val="2"/>
          </rPr>
          <t xml:space="preserve">Total comercializado de diesel S10 e S500 = 295.406.190,630895 litros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</authors>
  <commentList>
    <comment ref="D1" authorId="0" shapeId="0">
      <text>
        <r>
          <rPr>
            <sz val="9"/>
            <color indexed="81"/>
            <rFont val="Segoe UI"/>
            <family val="2"/>
          </rPr>
          <t xml:space="preserve">Fator de emissão utilizado é de NMCOV
</t>
        </r>
      </text>
    </comment>
  </commentList>
</comments>
</file>

<file path=xl/sharedStrings.xml><?xml version="1.0" encoding="utf-8"?>
<sst xmlns="http://schemas.openxmlformats.org/spreadsheetml/2006/main" count="884" uniqueCount="240">
  <si>
    <t>Fonte Emissora</t>
  </si>
  <si>
    <t>Total</t>
  </si>
  <si>
    <t>Technologies/Practices</t>
  </si>
  <si>
    <t>Filling without Stage 1B</t>
  </si>
  <si>
    <t>Breathing</t>
  </si>
  <si>
    <t>Automobile Refuelling</t>
  </si>
  <si>
    <t>Drips and minor spillage</t>
  </si>
  <si>
    <t xml:space="preserve">Storage tank </t>
  </si>
  <si>
    <t>With no emission controls in operation</t>
  </si>
  <si>
    <t>NMVOC - [g/m³ throughput/kPa TVP]</t>
  </si>
  <si>
    <t>Combustível</t>
  </si>
  <si>
    <t>Vendas [L/ano] - 2015</t>
  </si>
  <si>
    <t>Cariacica</t>
  </si>
  <si>
    <t>Serra</t>
  </si>
  <si>
    <t>Viana</t>
  </si>
  <si>
    <t xml:space="preserve">Vila Velha </t>
  </si>
  <si>
    <t>Vitória</t>
  </si>
  <si>
    <t>Gasolina</t>
  </si>
  <si>
    <t>Etanol</t>
  </si>
  <si>
    <t>Diesel</t>
  </si>
  <si>
    <t>Fonte: Informações enviadas pela ANP através do Ofício N° 039/2016/SP-ANP</t>
  </si>
  <si>
    <t>Pressão de Vapor (RVP) [kPa]</t>
  </si>
  <si>
    <t>Pressão de Vapor (TVP) [kPa]</t>
  </si>
  <si>
    <t>A</t>
  </si>
  <si>
    <t>B</t>
  </si>
  <si>
    <t xml:space="preserve">Temperatura Média na RGV [ºC]: </t>
  </si>
  <si>
    <t>Consumo [m³/ano]</t>
  </si>
  <si>
    <t>Vila Velha</t>
  </si>
  <si>
    <t>Tipo Combustível</t>
  </si>
  <si>
    <t>Enchimento do Tanque</t>
  </si>
  <si>
    <t>Respiro do Tanque de Estocagem</t>
  </si>
  <si>
    <t>Abastecimento de Veículos</t>
  </si>
  <si>
    <t>Vazamentos e Gotejamento</t>
  </si>
  <si>
    <t>Razão Social</t>
  </si>
  <si>
    <t>Posto Colibri</t>
  </si>
  <si>
    <t>Auto Posto da Ilha</t>
  </si>
  <si>
    <t>Posto Apolo</t>
  </si>
  <si>
    <t>Auto Serviço Ideal</t>
  </si>
  <si>
    <t>Posto Mirante</t>
  </si>
  <si>
    <t>Posto Monza</t>
  </si>
  <si>
    <t>Posto Oceano</t>
  </si>
  <si>
    <t>Posto Arara Azul</t>
  </si>
  <si>
    <t>Posto Leitão</t>
  </si>
  <si>
    <t>Posto Brasil</t>
  </si>
  <si>
    <t>Posto da Praia</t>
  </si>
  <si>
    <t>Posto Beiramar</t>
  </si>
  <si>
    <t>Posto Milênio</t>
  </si>
  <si>
    <t>Posto Maruipe</t>
  </si>
  <si>
    <t>J. S. Petróleo</t>
  </si>
  <si>
    <t>Posto Champagnat</t>
  </si>
  <si>
    <t>Posto Parada Vitoria</t>
  </si>
  <si>
    <t>Posto Rodoviária</t>
  </si>
  <si>
    <t>Vix Marine</t>
  </si>
  <si>
    <t>Posto Escola</t>
  </si>
  <si>
    <t>Posto Sagui II</t>
  </si>
  <si>
    <t>Posto Modelo</t>
  </si>
  <si>
    <t>Posto Iate</t>
  </si>
  <si>
    <t>Posto Atlântico</t>
  </si>
  <si>
    <t>Posto Eucalipto</t>
  </si>
  <si>
    <t>Posto Norte Sul</t>
  </si>
  <si>
    <t>Posto Camburi</t>
  </si>
  <si>
    <t>Posto Ouro Negro</t>
  </si>
  <si>
    <t>Posto Santo Antônio</t>
  </si>
  <si>
    <t>Posto Aeroporto</t>
  </si>
  <si>
    <t>Posto Presidente</t>
  </si>
  <si>
    <t>Bicos</t>
  </si>
  <si>
    <t>Gasolina A</t>
  </si>
  <si>
    <t>Gasolina C</t>
  </si>
  <si>
    <t>Diesel S10</t>
  </si>
  <si>
    <t>Diesel S500</t>
  </si>
  <si>
    <t>GNV</t>
  </si>
  <si>
    <t>Querosene</t>
  </si>
  <si>
    <t>Município</t>
  </si>
  <si>
    <t>Posto Dom Cavati</t>
  </si>
  <si>
    <t>Posto Maracanã</t>
  </si>
  <si>
    <t>Posto Santa Rita II</t>
  </si>
  <si>
    <t>Posto Sagres</t>
  </si>
  <si>
    <t>Posto Jerusalem</t>
  </si>
  <si>
    <t>Posto da Vila</t>
  </si>
  <si>
    <t>Posto Kadillac</t>
  </si>
  <si>
    <t>Posto 262</t>
  </si>
  <si>
    <t>Posto Jardim América</t>
  </si>
  <si>
    <t>Auto Posto Conquista</t>
  </si>
  <si>
    <t>Auto Posto Conquista III</t>
  </si>
  <si>
    <t>Posto Moxuara</t>
  </si>
  <si>
    <t>Posto Bremenkamp</t>
  </si>
  <si>
    <t>Posto Mclaren</t>
  </si>
  <si>
    <t>Posto Chiabai</t>
  </si>
  <si>
    <t>Posto 3</t>
  </si>
  <si>
    <t>Posto mais</t>
  </si>
  <si>
    <t>Posto Aliança (Posto Barcelos)</t>
  </si>
  <si>
    <t>Auto Posto Africca</t>
  </si>
  <si>
    <t>Posto Contorno</t>
  </si>
  <si>
    <t>Posto Oasis</t>
  </si>
  <si>
    <t>Posto São Cristóvão</t>
  </si>
  <si>
    <t>Posto Valentim</t>
  </si>
  <si>
    <t>Posto Chegada</t>
  </si>
  <si>
    <t>Posto Mega II</t>
  </si>
  <si>
    <t>Posto América</t>
  </si>
  <si>
    <t>Posto São Francisco</t>
  </si>
  <si>
    <t>Posto Avenida</t>
  </si>
  <si>
    <t>Posto Coliseu</t>
  </si>
  <si>
    <t>Posto Novo Horizonte</t>
  </si>
  <si>
    <t>Posto Tims</t>
  </si>
  <si>
    <t>Posto Planalto</t>
  </si>
  <si>
    <t>Posto Serra Linda</t>
  </si>
  <si>
    <t>Posto Chapada Grande</t>
  </si>
  <si>
    <t>Posto Mar Azul</t>
  </si>
  <si>
    <t>Posto Onda</t>
  </si>
  <si>
    <t>Posto SB Ltda Me</t>
  </si>
  <si>
    <t>Posto Manga Larga</t>
  </si>
  <si>
    <t>Posto Metrópoles</t>
  </si>
  <si>
    <t>Posto São Benedito</t>
  </si>
  <si>
    <t>Auto Posto Imperador</t>
  </si>
  <si>
    <t>Posto Otávio</t>
  </si>
  <si>
    <t>Auto Posto Coral Ltda.</t>
  </si>
  <si>
    <t>BKR o Combustível Campeão</t>
  </si>
  <si>
    <t>Posto Pollyana (Posto Celsão)</t>
  </si>
  <si>
    <t>Posto Bruna</t>
  </si>
  <si>
    <t>Posto Sagui I</t>
  </si>
  <si>
    <t>Posto Morada</t>
  </si>
  <si>
    <t>Posto Stillo</t>
  </si>
  <si>
    <t>Posto Pit Stop</t>
  </si>
  <si>
    <t>Posto Padre Eustaquio III</t>
  </si>
  <si>
    <t>Posto Colina</t>
  </si>
  <si>
    <t>Posto Sagui III</t>
  </si>
  <si>
    <t>Posto Lucas</t>
  </si>
  <si>
    <t>Posto Barcelos IV (Posto Nova Almeida)</t>
  </si>
  <si>
    <t>Posto Limoeiro</t>
  </si>
  <si>
    <t>Posto São José</t>
  </si>
  <si>
    <t>Posto Estrela do Sul</t>
  </si>
  <si>
    <t>Gb Posto E Serviços Ltda.</t>
  </si>
  <si>
    <t>Posto Triângulo</t>
  </si>
  <si>
    <t>Posto Sta Rita</t>
  </si>
  <si>
    <t>Posto Ceolin</t>
  </si>
  <si>
    <t>Posto Karapina</t>
  </si>
  <si>
    <t>Posto Serrano</t>
  </si>
  <si>
    <t>Posto Solemar</t>
  </si>
  <si>
    <t>Posto Valparaiso</t>
  </si>
  <si>
    <t>Posto Oliva</t>
  </si>
  <si>
    <t>Posto Central</t>
  </si>
  <si>
    <t>Posto de Gas</t>
  </si>
  <si>
    <t>Posto Marlin</t>
  </si>
  <si>
    <t>Posto Serramar</t>
  </si>
  <si>
    <t>Posto Nova Viana</t>
  </si>
  <si>
    <t>Solipetro Gás</t>
  </si>
  <si>
    <t>Rede Flecha</t>
  </si>
  <si>
    <t>Posto de Gazolina Fabris</t>
  </si>
  <si>
    <t>Posto Canaã</t>
  </si>
  <si>
    <t>Posto do Elias</t>
  </si>
  <si>
    <t>Posto 13 de Maio II</t>
  </si>
  <si>
    <t>Auto Posto 13 de Maio III</t>
  </si>
  <si>
    <t>Posto Tibério</t>
  </si>
  <si>
    <t>Posto Perim Ltda</t>
  </si>
  <si>
    <t>Posto Nevada</t>
  </si>
  <si>
    <t>Posto Marcela</t>
  </si>
  <si>
    <t>Posto Ilha Das Garças</t>
  </si>
  <si>
    <t>Posto Novamarca</t>
  </si>
  <si>
    <t>Posto Plaza</t>
  </si>
  <si>
    <t>Auto Posto Veleiros</t>
  </si>
  <si>
    <t>Posto Belo</t>
  </si>
  <si>
    <t>Posto Lipcar Ltda</t>
  </si>
  <si>
    <t>Gloria Postos E Serviços</t>
  </si>
  <si>
    <t>Posto 7</t>
  </si>
  <si>
    <t>Posto Aribiri</t>
  </si>
  <si>
    <t>Posto São Pedro</t>
  </si>
  <si>
    <t>Posto Mediterrâneo</t>
  </si>
  <si>
    <t>Auto Posto Conquista Ii</t>
  </si>
  <si>
    <t>Posto Aliança</t>
  </si>
  <si>
    <t>Posto Cobilândia</t>
  </si>
  <si>
    <t>Auto Posto Favares</t>
  </si>
  <si>
    <t>Posto Coqueiral</t>
  </si>
  <si>
    <t>Posto Formula 1</t>
  </si>
  <si>
    <t>Posto Malacarne</t>
  </si>
  <si>
    <t>Posto Rosalem II</t>
  </si>
  <si>
    <t>Posto São Geraldo</t>
  </si>
  <si>
    <t>Posto Ataíde</t>
  </si>
  <si>
    <t>Posto Vila Velha</t>
  </si>
  <si>
    <t>Posto Oliveira</t>
  </si>
  <si>
    <t>Posto Ponta Da Fruta</t>
  </si>
  <si>
    <t>Posto Flap</t>
  </si>
  <si>
    <t>Posto São Luiz</t>
  </si>
  <si>
    <t>Posto Treviso</t>
  </si>
  <si>
    <t>Posto 2001</t>
  </si>
  <si>
    <t>Posto Itapoã</t>
  </si>
  <si>
    <t>Auto Posto Capuaba</t>
  </si>
  <si>
    <t>Posto Moby Dick</t>
  </si>
  <si>
    <t>Posto Santa Inês</t>
  </si>
  <si>
    <t>Posto Três Coqueiros</t>
  </si>
  <si>
    <t>Posto Mais</t>
  </si>
  <si>
    <t>Posto do Sol</t>
  </si>
  <si>
    <t>Posto Itaparica</t>
  </si>
  <si>
    <t>Posto Rosalem</t>
  </si>
  <si>
    <t>Posto Canela Verde</t>
  </si>
  <si>
    <t>Posto Shalom</t>
  </si>
  <si>
    <t>Número de Bicos</t>
  </si>
  <si>
    <t>Referência: EMEP/EEA (2016) - https://www.eea.europa.eu/publications/emep-eea-guidebook-2016</t>
  </si>
  <si>
    <t>Equação Geral:</t>
  </si>
  <si>
    <t>1.B.2.a.v Distribution of oil products, Service stations - Emission Factors Tables 3-8 to 3-11</t>
  </si>
  <si>
    <t>Nome Fantasia / Razão Social</t>
  </si>
  <si>
    <t>Posto Detroit</t>
  </si>
  <si>
    <t>Posto Gallo</t>
  </si>
  <si>
    <t>Posto BR 31</t>
  </si>
  <si>
    <t>Posto Mineiro</t>
  </si>
  <si>
    <t>Posto Cassio Adriano Dezan</t>
  </si>
  <si>
    <t>Posto Marcel</t>
  </si>
  <si>
    <t>Auto Posto Scherrer</t>
  </si>
  <si>
    <t>Posto Makro</t>
  </si>
  <si>
    <t>Posto Reta da Praia</t>
  </si>
  <si>
    <t>Posto Rtt</t>
  </si>
  <si>
    <t>Posto Divino</t>
  </si>
  <si>
    <t>Mineola Auto Posto</t>
  </si>
  <si>
    <t>Auto Posto Araças</t>
  </si>
  <si>
    <t>Posto Costa Azul</t>
  </si>
  <si>
    <t>Auto Posto Marlin</t>
  </si>
  <si>
    <t xml:space="preserve">Posto Pio XII </t>
  </si>
  <si>
    <t>Posto Padre Eustáquio</t>
  </si>
  <si>
    <t>Posto Texas</t>
  </si>
  <si>
    <t>Posto Canoa</t>
  </si>
  <si>
    <t xml:space="preserve">Auto Posto Vale Encantado </t>
  </si>
  <si>
    <t>Genyus Auto Posto</t>
  </si>
  <si>
    <t xml:space="preserve">Posto Milenium </t>
  </si>
  <si>
    <t xml:space="preserve">Posto Carrefour </t>
  </si>
  <si>
    <t>Posto Enseada</t>
  </si>
  <si>
    <t xml:space="preserve">Posto Koala </t>
  </si>
  <si>
    <t>Posto Campo Grande</t>
  </si>
  <si>
    <t xml:space="preserve">Auto Posto Zanoni </t>
  </si>
  <si>
    <t>Auto Posto Mileniun</t>
  </si>
  <si>
    <t>Rede Show Auto Posto</t>
  </si>
  <si>
    <t xml:space="preserve">Posto Moscoso </t>
  </si>
  <si>
    <t>Posto Príncipe</t>
  </si>
  <si>
    <t xml:space="preserve">Posto Praia do Sua </t>
  </si>
  <si>
    <r>
      <t>Onde:
Massa emitida (g)
EF - fator de emissão (g/m³ throughput/kPa TVP)
Vol</t>
    </r>
    <r>
      <rPr>
        <vertAlign val="subscript"/>
        <sz val="8"/>
        <color theme="1"/>
        <rFont val="Arial"/>
        <family val="2"/>
      </rPr>
      <t>disp</t>
    </r>
    <r>
      <rPr>
        <sz val="8"/>
        <color theme="1"/>
        <rFont val="Arial"/>
        <family val="2"/>
      </rPr>
      <t xml:space="preserve"> - volume de gasolina armazenado (m³)
TVP - pressão de vapor real na gasolina estocada a temperatura ambiente (kPa)</t>
    </r>
  </si>
  <si>
    <t xml:space="preserve">
Onde:
TVP - pressão de vapor real
T - temperatura (ºC). "The annual average loading temperatura at terminals can be assumed to equal average annual ambiente temperature".
RVP - pressão de vapor de Reid (kPa)</t>
  </si>
  <si>
    <t>The annual average loading temperature at terminals can be assumed to equal the average annual
ambient temperature.</t>
  </si>
  <si>
    <t>Total Diesel - ES</t>
  </si>
  <si>
    <t>Diesel - Transporte Rodoviário</t>
  </si>
  <si>
    <t>Fator de Emissão [kg/m³ throughput]</t>
  </si>
  <si>
    <t>Taxa de Emissão de VOC [kg/h]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</si>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</sst>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"/>
    <numFmt numFmtId="166" formatCode="[&gt;=0.005]\ #,##0.00;[&lt;0.005]&quot;&lt;0,01&quot;"/>
    <numFmt numFmtId="167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9"/>
      <color indexed="81"/>
      <name val="Segoe UI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i/>
      <sz val="8"/>
      <color theme="1"/>
      <name val="Arial"/>
      <family val="2"/>
    </font>
    <font>
      <vertAlign val="sub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93">
    <xf numFmtId="0" fontId="0" fillId="0" borderId="0" xfId="0"/>
    <xf numFmtId="0" fontId="2" fillId="0" borderId="0" xfId="0" applyFont="1" applyAlignment="1">
      <alignment vertical="center"/>
    </xf>
    <xf numFmtId="164" fontId="2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1" fontId="2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1"/>
    <xf numFmtId="2" fontId="2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4" xfId="0" applyBorder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2" fontId="0" fillId="0" borderId="0" xfId="0" applyNumberFormat="1"/>
    <xf numFmtId="3" fontId="2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CE6F1"/>
      <color rgb="FFD9D9D9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19</xdr:row>
      <xdr:rowOff>14287</xdr:rowOff>
    </xdr:from>
    <xdr:ext cx="1609725" cy="192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2057400" y="2252662"/>
              <a:ext cx="1609725" cy="192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200" b="0" i="1">
                        <a:latin typeface="Cambria Math" panose="02040503050406030204" pitchFamily="18" charset="0"/>
                      </a:rPr>
                      <m:t>𝑇𝑉𝑃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𝑅𝑉𝑃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 . </m:t>
                    </m:r>
                    <m:sSup>
                      <m:sSup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𝐴𝑇</m:t>
                        </m:r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p>
                    </m:sSup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2057400" y="2252662"/>
              <a:ext cx="1609725" cy="192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200" b="0" i="0">
                  <a:latin typeface="Cambria Math" panose="02040503050406030204" pitchFamily="18" charset="0"/>
                </a:rPr>
                <a:t>𝑇𝑉𝑃=𝑅𝑉𝑃 . 〖 10〗^(𝐴𝑇+𝐵)</a:t>
              </a:r>
              <a:endParaRPr lang="pt-BR" sz="1200"/>
            </a:p>
          </xdr:txBody>
        </xdr:sp>
      </mc:Fallback>
    </mc:AlternateContent>
    <xdr:clientData/>
  </xdr:oneCellAnchor>
  <xdr:oneCellAnchor>
    <xdr:from>
      <xdr:col>1</xdr:col>
      <xdr:colOff>47625</xdr:colOff>
      <xdr:row>21</xdr:row>
      <xdr:rowOff>61912</xdr:rowOff>
    </xdr:from>
    <xdr:ext cx="23241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1181100" y="2681287"/>
              <a:ext cx="2324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=0,000007047 .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𝑅𝑉𝑃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+0,0132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1181100" y="2681287"/>
              <a:ext cx="2324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𝐴=0,000007047 . 𝑅𝑉𝑃+0,0132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22</xdr:row>
      <xdr:rowOff>104775</xdr:rowOff>
    </xdr:from>
    <xdr:ext cx="19057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1152525" y="4438650"/>
              <a:ext cx="1905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=0,0002311 .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𝑅𝑉𝑃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−0,5236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1152525" y="4438650"/>
              <a:ext cx="1905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𝐵=0,0002311 . 𝑅𝑉𝑃−0,5236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333375</xdr:colOff>
      <xdr:row>11</xdr:row>
      <xdr:rowOff>14286</xdr:rowOff>
    </xdr:from>
    <xdr:ext cx="278130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/>
            <xdr:cNvSpPr txBox="1"/>
          </xdr:nvSpPr>
          <xdr:spPr>
            <a:xfrm>
              <a:off x="1466850" y="2252661"/>
              <a:ext cx="27813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200" b="0" i="1">
                        <a:latin typeface="Cambria Math" panose="02040503050406030204" pitchFamily="18" charset="0"/>
                      </a:rPr>
                      <m:t>𝑀𝑎𝑠𝑠𝑎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𝐸𝑚𝑖𝑡𝑖𝑑𝑎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𝐸𝐹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 . 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𝑉𝑜𝑙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𝑑𝑖𝑠𝑝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 . 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𝑇𝑉𝑃</m:t>
                    </m:r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6" name="CaixaDeTexto 5"/>
            <xdr:cNvSpPr txBox="1"/>
          </xdr:nvSpPr>
          <xdr:spPr>
            <a:xfrm>
              <a:off x="1466850" y="2252661"/>
              <a:ext cx="27813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200" b="0" i="0">
                  <a:latin typeface="Cambria Math" panose="02040503050406030204" pitchFamily="18" charset="0"/>
                </a:rPr>
                <a:t>𝑀𝑎𝑠𝑠𝑎 𝐸𝑚𝑖𝑡𝑖𝑑𝑎=𝐸𝐹 . 〖𝑉𝑜𝑙〗_𝑑𝑖𝑠𝑝  . 𝑇𝑉𝑃</a:t>
              </a:r>
              <a:endParaRPr lang="pt-BR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workbookViewId="0">
      <selection activeCell="G12" sqref="G12"/>
    </sheetView>
  </sheetViews>
  <sheetFormatPr defaultRowHeight="15" customHeight="1" x14ac:dyDescent="0.25"/>
  <cols>
    <col min="1" max="1" width="17" customWidth="1"/>
    <col min="2" max="2" width="27.5703125" bestFit="1" customWidth="1"/>
    <col min="3" max="3" width="26.28515625" bestFit="1" customWidth="1"/>
    <col min="5" max="5" width="11" bestFit="1" customWidth="1"/>
    <col min="6" max="6" width="22.28515625" bestFit="1" customWidth="1"/>
    <col min="7" max="7" width="22.140625" bestFit="1" customWidth="1"/>
    <col min="11" max="11" width="24.28515625" bestFit="1" customWidth="1"/>
  </cols>
  <sheetData>
    <row r="1" spans="1:12" ht="15" customHeight="1" x14ac:dyDescent="0.25">
      <c r="A1" s="1" t="s">
        <v>196</v>
      </c>
    </row>
    <row r="2" spans="1:12" ht="26.25" customHeight="1" x14ac:dyDescent="0.25">
      <c r="A2" s="59" t="s">
        <v>198</v>
      </c>
      <c r="B2" s="59"/>
      <c r="C2" s="59"/>
      <c r="E2" s="16" t="s">
        <v>10</v>
      </c>
      <c r="F2" s="15" t="s">
        <v>21</v>
      </c>
      <c r="G2" s="15" t="s">
        <v>22</v>
      </c>
      <c r="H2" s="11" t="s">
        <v>23</v>
      </c>
      <c r="I2" s="11" t="s">
        <v>24</v>
      </c>
      <c r="K2" s="11" t="s">
        <v>25</v>
      </c>
      <c r="L2" s="12">
        <v>24.8</v>
      </c>
    </row>
    <row r="3" spans="1:12" ht="15" customHeight="1" x14ac:dyDescent="0.25">
      <c r="A3" s="60" t="s">
        <v>2</v>
      </c>
      <c r="B3" s="60"/>
      <c r="C3" s="15" t="s">
        <v>9</v>
      </c>
      <c r="E3" s="9" t="s">
        <v>17</v>
      </c>
      <c r="F3" s="5">
        <f>AVERAGE(45,62)</f>
        <v>53.5</v>
      </c>
      <c r="G3" s="5">
        <f>F3*10^(H3*L2+I3)</f>
        <v>35.795430641558951</v>
      </c>
      <c r="H3" s="10">
        <f>0.000007047*F3+0.0132</f>
        <v>1.35770145E-2</v>
      </c>
      <c r="I3" s="5">
        <f>0.0002311*F3-0.5236</f>
        <v>-0.51123615</v>
      </c>
    </row>
    <row r="4" spans="1:12" ht="15" customHeight="1" x14ac:dyDescent="0.25">
      <c r="A4" s="61" t="s">
        <v>7</v>
      </c>
      <c r="B4" s="3" t="s">
        <v>3</v>
      </c>
      <c r="C4" s="6">
        <v>24</v>
      </c>
      <c r="E4" s="9" t="s">
        <v>18</v>
      </c>
      <c r="F4" s="14">
        <v>5.8</v>
      </c>
      <c r="G4" s="5">
        <f>F4*10^(H4*L2+I4)</f>
        <v>3.7114363252861873</v>
      </c>
      <c r="H4" s="10">
        <f t="shared" ref="H4:H5" si="0">0.000007047*F4+0.0132</f>
        <v>1.32408726E-2</v>
      </c>
      <c r="I4" s="5">
        <f t="shared" ref="I4:I5" si="1">0.0002311*F4-0.5236</f>
        <v>-0.52225961999999992</v>
      </c>
    </row>
    <row r="5" spans="1:12" ht="15" customHeight="1" x14ac:dyDescent="0.25">
      <c r="A5" s="61"/>
      <c r="B5" s="3" t="s">
        <v>4</v>
      </c>
      <c r="C5" s="6">
        <v>3</v>
      </c>
      <c r="E5" s="9" t="s">
        <v>19</v>
      </c>
      <c r="F5" s="14">
        <v>0.4</v>
      </c>
      <c r="G5" s="5">
        <f>F5*10^(H5*L2+I5)</f>
        <v>0.25467266770080593</v>
      </c>
      <c r="H5" s="10">
        <f t="shared" si="0"/>
        <v>1.32028188E-2</v>
      </c>
      <c r="I5" s="5">
        <f t="shared" si="1"/>
        <v>-0.52350755999999998</v>
      </c>
    </row>
    <row r="6" spans="1:12" ht="15" customHeight="1" x14ac:dyDescent="0.25">
      <c r="A6" s="61" t="s">
        <v>5</v>
      </c>
      <c r="B6" s="3" t="s">
        <v>8</v>
      </c>
      <c r="C6" s="6">
        <v>37</v>
      </c>
    </row>
    <row r="7" spans="1:12" ht="15" customHeight="1" x14ac:dyDescent="0.25">
      <c r="A7" s="61"/>
      <c r="B7" s="3" t="s">
        <v>6</v>
      </c>
      <c r="C7" s="6">
        <v>2</v>
      </c>
    </row>
    <row r="8" spans="1:12" ht="15" customHeight="1" x14ac:dyDescent="0.25">
      <c r="B8" s="7"/>
      <c r="C8" s="8"/>
      <c r="G8" s="49"/>
      <c r="H8" s="49"/>
    </row>
    <row r="9" spans="1:12" ht="15" customHeight="1" x14ac:dyDescent="0.25">
      <c r="B9" s="3"/>
      <c r="C9" s="2"/>
    </row>
    <row r="11" spans="1:12" ht="15" customHeight="1" x14ac:dyDescent="0.25">
      <c r="A11" s="62" t="s">
        <v>197</v>
      </c>
      <c r="B11" s="45"/>
      <c r="C11" s="46"/>
    </row>
    <row r="12" spans="1:12" ht="15" customHeight="1" x14ac:dyDescent="0.25">
      <c r="A12" s="63"/>
      <c r="B12" s="47"/>
      <c r="C12" s="48"/>
    </row>
    <row r="13" spans="1:12" ht="15" customHeight="1" x14ac:dyDescent="0.25">
      <c r="A13" s="63"/>
      <c r="B13" s="47"/>
      <c r="C13" s="48"/>
    </row>
    <row r="14" spans="1:12" ht="15" customHeight="1" x14ac:dyDescent="0.25">
      <c r="A14" s="63"/>
      <c r="B14" s="65" t="s">
        <v>232</v>
      </c>
      <c r="C14" s="66"/>
    </row>
    <row r="15" spans="1:12" ht="15" customHeight="1" x14ac:dyDescent="0.25">
      <c r="A15" s="63"/>
      <c r="B15" s="67"/>
      <c r="C15" s="68"/>
    </row>
    <row r="16" spans="1:12" ht="15" customHeight="1" x14ac:dyDescent="0.25">
      <c r="A16" s="63"/>
      <c r="B16" s="67"/>
      <c r="C16" s="68"/>
    </row>
    <row r="17" spans="1:6" ht="15" customHeight="1" x14ac:dyDescent="0.25">
      <c r="A17" s="63"/>
      <c r="B17" s="67"/>
      <c r="C17" s="68"/>
    </row>
    <row r="18" spans="1:6" ht="15" customHeight="1" x14ac:dyDescent="0.25">
      <c r="A18" s="63"/>
      <c r="B18" s="67"/>
      <c r="C18" s="68"/>
    </row>
    <row r="19" spans="1:6" ht="15" customHeight="1" x14ac:dyDescent="0.25">
      <c r="A19" s="62" t="s">
        <v>197</v>
      </c>
      <c r="B19" s="45"/>
      <c r="C19" s="46"/>
    </row>
    <row r="20" spans="1:6" ht="15" customHeight="1" x14ac:dyDescent="0.25">
      <c r="A20" s="63"/>
      <c r="B20" s="47"/>
      <c r="C20" s="48"/>
      <c r="F20" s="13"/>
    </row>
    <row r="21" spans="1:6" ht="15" customHeight="1" x14ac:dyDescent="0.25">
      <c r="A21" s="63"/>
      <c r="B21" s="47"/>
      <c r="C21" s="48"/>
    </row>
    <row r="22" spans="1:6" ht="15" customHeight="1" x14ac:dyDescent="0.25">
      <c r="A22" s="63"/>
      <c r="B22" s="65" t="s">
        <v>233</v>
      </c>
      <c r="C22" s="66"/>
    </row>
    <row r="23" spans="1:6" ht="15" customHeight="1" x14ac:dyDescent="0.25">
      <c r="A23" s="63"/>
      <c r="B23" s="67"/>
      <c r="C23" s="68"/>
    </row>
    <row r="24" spans="1:6" ht="15" customHeight="1" x14ac:dyDescent="0.25">
      <c r="A24" s="63"/>
      <c r="B24" s="67"/>
      <c r="C24" s="68"/>
    </row>
    <row r="25" spans="1:6" ht="15" customHeight="1" x14ac:dyDescent="0.25">
      <c r="A25" s="63"/>
      <c r="B25" s="67"/>
      <c r="C25" s="68"/>
    </row>
    <row r="26" spans="1:6" ht="15" customHeight="1" x14ac:dyDescent="0.25">
      <c r="A26" s="63"/>
      <c r="B26" s="67"/>
      <c r="C26" s="68"/>
    </row>
    <row r="27" spans="1:6" ht="15" customHeight="1" x14ac:dyDescent="0.25">
      <c r="A27" s="63"/>
      <c r="B27" s="67"/>
      <c r="C27" s="68"/>
    </row>
    <row r="28" spans="1:6" ht="15" customHeight="1" x14ac:dyDescent="0.25">
      <c r="A28" s="64"/>
      <c r="B28" s="69"/>
      <c r="C28" s="70"/>
    </row>
    <row r="29" spans="1:6" ht="15" customHeight="1" x14ac:dyDescent="0.25">
      <c r="A29" s="55" t="s">
        <v>234</v>
      </c>
      <c r="B29" s="55"/>
      <c r="C29" s="56"/>
    </row>
    <row r="30" spans="1:6" ht="15" customHeight="1" x14ac:dyDescent="0.25">
      <c r="A30" s="57"/>
      <c r="B30" s="57"/>
      <c r="C30" s="58"/>
    </row>
    <row r="31" spans="1:6" ht="15" customHeight="1" x14ac:dyDescent="0.25">
      <c r="B31" s="3"/>
      <c r="C31" s="2"/>
    </row>
    <row r="32" spans="1:6" ht="15" customHeight="1" x14ac:dyDescent="0.25">
      <c r="B32" s="3"/>
      <c r="C32" s="2"/>
    </row>
    <row r="33" spans="2:3" ht="15" customHeight="1" x14ac:dyDescent="0.25">
      <c r="B33" s="3"/>
      <c r="C33" s="2"/>
    </row>
    <row r="34" spans="2:3" ht="15" customHeight="1" x14ac:dyDescent="0.25">
      <c r="B34" s="3"/>
      <c r="C34" s="2"/>
    </row>
    <row r="35" spans="2:3" ht="15" customHeight="1" x14ac:dyDescent="0.25">
      <c r="B35" s="3"/>
      <c r="C35" s="2"/>
    </row>
    <row r="36" spans="2:3" ht="15" customHeight="1" x14ac:dyDescent="0.25">
      <c r="B36" s="3"/>
      <c r="C36" s="2"/>
    </row>
    <row r="37" spans="2:3" ht="15" customHeight="1" x14ac:dyDescent="0.25">
      <c r="B37" s="3"/>
      <c r="C37" s="2"/>
    </row>
    <row r="38" spans="2:3" ht="15" customHeight="1" x14ac:dyDescent="0.25">
      <c r="B38" s="3"/>
      <c r="C38" s="2"/>
    </row>
    <row r="39" spans="2:3" ht="15" customHeight="1" x14ac:dyDescent="0.25">
      <c r="B39" s="3"/>
      <c r="C39" s="2"/>
    </row>
  </sheetData>
  <sheetProtection password="B056" sheet="1" objects="1" scenarios="1"/>
  <mergeCells count="9">
    <mergeCell ref="A29:C30"/>
    <mergeCell ref="A2:C2"/>
    <mergeCell ref="A3:B3"/>
    <mergeCell ref="A4:A5"/>
    <mergeCell ref="A6:A7"/>
    <mergeCell ref="A19:A28"/>
    <mergeCell ref="B22:C28"/>
    <mergeCell ref="A11:A18"/>
    <mergeCell ref="B14:C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5"/>
  <sheetViews>
    <sheetView workbookViewId="0">
      <selection activeCell="B30" sqref="B30"/>
    </sheetView>
  </sheetViews>
  <sheetFormatPr defaultRowHeight="15" customHeight="1" x14ac:dyDescent="0.2"/>
  <cols>
    <col min="1" max="1" width="34.85546875" style="17" customWidth="1"/>
    <col min="2" max="6" width="15.7109375" style="17" customWidth="1"/>
    <col min="7" max="7" width="9.85546875" style="17" bestFit="1" customWidth="1"/>
    <col min="8" max="8" width="9.140625" style="17"/>
    <col min="9" max="9" width="9.85546875" style="17" bestFit="1" customWidth="1"/>
    <col min="10" max="16384" width="9.140625" style="17"/>
  </cols>
  <sheetData>
    <row r="1" spans="1:9" ht="15" customHeight="1" x14ac:dyDescent="0.2">
      <c r="A1" s="1" t="s">
        <v>20</v>
      </c>
    </row>
    <row r="2" spans="1:9" ht="15" customHeight="1" x14ac:dyDescent="0.2">
      <c r="A2" s="71" t="s">
        <v>10</v>
      </c>
      <c r="B2" s="73" t="s">
        <v>11</v>
      </c>
      <c r="C2" s="74"/>
      <c r="D2" s="74"/>
      <c r="E2" s="74"/>
      <c r="F2" s="75"/>
    </row>
    <row r="3" spans="1:9" ht="15" customHeight="1" x14ac:dyDescent="0.2">
      <c r="A3" s="72"/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</row>
    <row r="4" spans="1:9" ht="15" customHeight="1" x14ac:dyDescent="0.2">
      <c r="A4" s="25" t="s">
        <v>17</v>
      </c>
      <c r="B4" s="26">
        <v>59917000</v>
      </c>
      <c r="C4" s="26">
        <v>104799000</v>
      </c>
      <c r="D4" s="26">
        <v>18827000</v>
      </c>
      <c r="E4" s="26">
        <v>126549099</v>
      </c>
      <c r="F4" s="26">
        <v>117361420</v>
      </c>
      <c r="G4" s="50"/>
    </row>
    <row r="5" spans="1:9" ht="15" customHeight="1" x14ac:dyDescent="0.2">
      <c r="A5" s="25" t="s">
        <v>18</v>
      </c>
      <c r="B5" s="26">
        <v>4049000</v>
      </c>
      <c r="C5" s="26">
        <v>7403000</v>
      </c>
      <c r="D5" s="26">
        <v>851000</v>
      </c>
      <c r="E5" s="26">
        <v>6442239</v>
      </c>
      <c r="F5" s="26">
        <v>20066915</v>
      </c>
      <c r="G5" s="50"/>
    </row>
    <row r="6" spans="1:9" ht="15" customHeight="1" x14ac:dyDescent="0.2">
      <c r="A6" s="25" t="s">
        <v>236</v>
      </c>
      <c r="B6" s="26">
        <f>295406190.630895*(B7/SUM($B$7:$F$7))</f>
        <v>44121169.093792371</v>
      </c>
      <c r="C6" s="26">
        <f t="shared" ref="C6:F6" si="0">295406190.630895*(C7/SUM($B$7:$F$7))</f>
        <v>156480402.71197152</v>
      </c>
      <c r="D6" s="26">
        <f t="shared" si="0"/>
        <v>40117526.581089579</v>
      </c>
      <c r="E6" s="26">
        <f t="shared" si="0"/>
        <v>35419785.515817702</v>
      </c>
      <c r="F6" s="26">
        <f t="shared" si="0"/>
        <v>19267306.728223871</v>
      </c>
      <c r="G6" s="50"/>
    </row>
    <row r="7" spans="1:9" ht="15" customHeight="1" x14ac:dyDescent="0.2">
      <c r="A7" s="25" t="s">
        <v>235</v>
      </c>
      <c r="B7" s="26">
        <v>66915000</v>
      </c>
      <c r="C7" s="26">
        <v>237321140</v>
      </c>
      <c r="D7" s="26">
        <v>60843000</v>
      </c>
      <c r="E7" s="26">
        <v>53718317</v>
      </c>
      <c r="F7" s="26">
        <v>29221162</v>
      </c>
      <c r="G7" s="50"/>
    </row>
    <row r="8" spans="1:9" ht="15" customHeight="1" x14ac:dyDescent="0.2">
      <c r="A8" s="25"/>
      <c r="B8" s="25"/>
      <c r="C8" s="25"/>
      <c r="D8" s="25"/>
      <c r="E8" s="27"/>
      <c r="F8" s="25"/>
    </row>
    <row r="9" spans="1:9" ht="15" customHeight="1" x14ac:dyDescent="0.2">
      <c r="A9" s="28" t="s">
        <v>20</v>
      </c>
      <c r="B9" s="28"/>
      <c r="C9" s="28"/>
      <c r="D9" s="28"/>
      <c r="E9" s="28"/>
      <c r="F9" s="28"/>
      <c r="G9" s="28"/>
      <c r="H9" s="28"/>
      <c r="I9" s="28"/>
    </row>
    <row r="10" spans="1:9" ht="15" customHeight="1" x14ac:dyDescent="0.2">
      <c r="A10" s="71" t="s">
        <v>199</v>
      </c>
      <c r="B10" s="71" t="s">
        <v>72</v>
      </c>
      <c r="C10" s="73" t="s">
        <v>65</v>
      </c>
      <c r="D10" s="74"/>
      <c r="E10" s="74"/>
      <c r="F10" s="74"/>
      <c r="G10" s="74"/>
      <c r="H10" s="74"/>
      <c r="I10" s="74"/>
    </row>
    <row r="11" spans="1:9" ht="15" customHeight="1" x14ac:dyDescent="0.2">
      <c r="A11" s="72"/>
      <c r="B11" s="72"/>
      <c r="C11" s="54" t="s">
        <v>18</v>
      </c>
      <c r="D11" s="54" t="s">
        <v>66</v>
      </c>
      <c r="E11" s="54" t="s">
        <v>67</v>
      </c>
      <c r="F11" s="54" t="s">
        <v>68</v>
      </c>
      <c r="G11" s="54" t="s">
        <v>69</v>
      </c>
      <c r="H11" s="54" t="s">
        <v>70</v>
      </c>
      <c r="I11" s="54" t="s">
        <v>71</v>
      </c>
    </row>
    <row r="12" spans="1:9" ht="15" customHeight="1" x14ac:dyDescent="0.2">
      <c r="A12" s="28" t="s">
        <v>73</v>
      </c>
      <c r="B12" s="4" t="s">
        <v>12</v>
      </c>
      <c r="C12" s="29">
        <v>1</v>
      </c>
      <c r="D12" s="29"/>
      <c r="E12" s="29">
        <v>3</v>
      </c>
      <c r="F12" s="29"/>
      <c r="G12" s="29">
        <v>2</v>
      </c>
      <c r="H12" s="29"/>
      <c r="I12" s="29"/>
    </row>
    <row r="13" spans="1:9" ht="15" customHeight="1" x14ac:dyDescent="0.2">
      <c r="A13" s="28" t="s">
        <v>74</v>
      </c>
      <c r="B13" s="4" t="s">
        <v>12</v>
      </c>
      <c r="C13" s="29"/>
      <c r="D13" s="29">
        <v>2</v>
      </c>
      <c r="E13" s="29">
        <v>4</v>
      </c>
      <c r="F13" s="29">
        <v>2</v>
      </c>
      <c r="G13" s="29">
        <v>3</v>
      </c>
      <c r="H13" s="29"/>
      <c r="I13" s="29"/>
    </row>
    <row r="14" spans="1:9" ht="15" customHeight="1" x14ac:dyDescent="0.2">
      <c r="A14" s="28" t="s">
        <v>75</v>
      </c>
      <c r="B14" s="4" t="s">
        <v>12</v>
      </c>
      <c r="C14" s="29">
        <v>2</v>
      </c>
      <c r="D14" s="29"/>
      <c r="E14" s="29">
        <v>2</v>
      </c>
      <c r="F14" s="29">
        <v>1</v>
      </c>
      <c r="G14" s="29">
        <v>5</v>
      </c>
      <c r="H14" s="29"/>
      <c r="I14" s="29"/>
    </row>
    <row r="15" spans="1:9" ht="15" customHeight="1" x14ac:dyDescent="0.2">
      <c r="A15" s="28" t="s">
        <v>76</v>
      </c>
      <c r="B15" s="4" t="s">
        <v>12</v>
      </c>
      <c r="C15" s="29">
        <v>2</v>
      </c>
      <c r="D15" s="29">
        <v>1</v>
      </c>
      <c r="E15" s="29">
        <v>4</v>
      </c>
      <c r="F15" s="29">
        <v>1</v>
      </c>
      <c r="G15" s="29">
        <v>2</v>
      </c>
      <c r="H15" s="29"/>
      <c r="I15" s="29"/>
    </row>
    <row r="16" spans="1:9" ht="15" customHeight="1" x14ac:dyDescent="0.2">
      <c r="A16" s="33" t="s">
        <v>77</v>
      </c>
      <c r="B16" s="4" t="s">
        <v>12</v>
      </c>
      <c r="C16" s="29"/>
      <c r="D16" s="29"/>
      <c r="E16" s="29">
        <v>4</v>
      </c>
      <c r="F16" s="29"/>
      <c r="G16" s="29"/>
      <c r="H16" s="29"/>
      <c r="I16" s="29"/>
    </row>
    <row r="17" spans="1:9" ht="15" customHeight="1" x14ac:dyDescent="0.2">
      <c r="A17" s="33" t="s">
        <v>173</v>
      </c>
      <c r="B17" s="4" t="s">
        <v>12</v>
      </c>
      <c r="C17" s="29">
        <v>1</v>
      </c>
      <c r="D17" s="29"/>
      <c r="E17" s="29">
        <v>5</v>
      </c>
      <c r="F17" s="29">
        <v>2</v>
      </c>
      <c r="G17" s="29">
        <v>2</v>
      </c>
      <c r="H17" s="29"/>
      <c r="I17" s="29"/>
    </row>
    <row r="18" spans="1:9" ht="15" customHeight="1" x14ac:dyDescent="0.2">
      <c r="A18" s="33" t="s">
        <v>78</v>
      </c>
      <c r="B18" s="4" t="s">
        <v>12</v>
      </c>
      <c r="C18" s="29">
        <v>1</v>
      </c>
      <c r="D18" s="29"/>
      <c r="E18" s="29">
        <v>2</v>
      </c>
      <c r="F18" s="29"/>
      <c r="G18" s="29">
        <v>1</v>
      </c>
      <c r="H18" s="29"/>
      <c r="I18" s="29"/>
    </row>
    <row r="19" spans="1:9" ht="15" customHeight="1" x14ac:dyDescent="0.2">
      <c r="A19" s="33" t="s">
        <v>200</v>
      </c>
      <c r="B19" s="4" t="s">
        <v>12</v>
      </c>
      <c r="C19" s="29">
        <v>1</v>
      </c>
      <c r="D19" s="29">
        <v>1</v>
      </c>
      <c r="E19" s="29">
        <v>3</v>
      </c>
      <c r="F19" s="29">
        <v>1</v>
      </c>
      <c r="G19" s="29"/>
      <c r="H19" s="29"/>
      <c r="I19" s="29"/>
    </row>
    <row r="20" spans="1:9" ht="15" customHeight="1" x14ac:dyDescent="0.2">
      <c r="A20" s="28" t="s">
        <v>225</v>
      </c>
      <c r="B20" s="4" t="s">
        <v>12</v>
      </c>
      <c r="C20" s="29">
        <v>2</v>
      </c>
      <c r="D20" s="29"/>
      <c r="E20" s="29">
        <v>2</v>
      </c>
      <c r="F20" s="29"/>
      <c r="G20" s="29"/>
      <c r="H20" s="29"/>
      <c r="I20" s="29"/>
    </row>
    <row r="21" spans="1:9" ht="15" customHeight="1" x14ac:dyDescent="0.2">
      <c r="A21" s="28" t="s">
        <v>226</v>
      </c>
      <c r="B21" s="4" t="s">
        <v>12</v>
      </c>
      <c r="C21" s="29">
        <v>1</v>
      </c>
      <c r="D21" s="29"/>
      <c r="E21" s="29">
        <v>2</v>
      </c>
      <c r="F21" s="29"/>
      <c r="G21" s="29">
        <v>1</v>
      </c>
      <c r="H21" s="29"/>
      <c r="I21" s="29"/>
    </row>
    <row r="22" spans="1:9" ht="15" customHeight="1" x14ac:dyDescent="0.2">
      <c r="A22" s="28" t="s">
        <v>79</v>
      </c>
      <c r="B22" s="4" t="s">
        <v>12</v>
      </c>
      <c r="C22" s="29">
        <v>4</v>
      </c>
      <c r="D22" s="29">
        <v>4</v>
      </c>
      <c r="E22" s="29">
        <v>6</v>
      </c>
      <c r="F22" s="29"/>
      <c r="G22" s="29">
        <v>2</v>
      </c>
      <c r="H22" s="29">
        <v>4</v>
      </c>
      <c r="I22" s="29"/>
    </row>
    <row r="23" spans="1:9" ht="15" customHeight="1" x14ac:dyDescent="0.2">
      <c r="A23" s="33" t="s">
        <v>80</v>
      </c>
      <c r="B23" s="4" t="s">
        <v>12</v>
      </c>
      <c r="C23" s="32">
        <v>4</v>
      </c>
      <c r="D23" s="32">
        <v>2</v>
      </c>
      <c r="E23" s="32">
        <v>4</v>
      </c>
      <c r="F23" s="32"/>
      <c r="G23" s="32">
        <v>2</v>
      </c>
      <c r="H23" s="32"/>
      <c r="I23" s="32"/>
    </row>
    <row r="24" spans="1:9" ht="15" customHeight="1" x14ac:dyDescent="0.2">
      <c r="A24" s="28" t="s">
        <v>81</v>
      </c>
      <c r="B24" s="4" t="s">
        <v>12</v>
      </c>
      <c r="C24" s="29">
        <v>2</v>
      </c>
      <c r="D24" s="29">
        <v>2</v>
      </c>
      <c r="E24" s="29">
        <v>6</v>
      </c>
      <c r="F24" s="29"/>
      <c r="G24" s="29">
        <v>2</v>
      </c>
      <c r="H24" s="29">
        <v>4</v>
      </c>
      <c r="I24" s="29"/>
    </row>
    <row r="25" spans="1:9" ht="15" customHeight="1" x14ac:dyDescent="0.2">
      <c r="A25" s="28" t="s">
        <v>82</v>
      </c>
      <c r="B25" s="4" t="s">
        <v>12</v>
      </c>
      <c r="C25" s="29">
        <v>1</v>
      </c>
      <c r="D25" s="29">
        <v>1</v>
      </c>
      <c r="E25" s="29">
        <v>4</v>
      </c>
      <c r="F25" s="29">
        <v>1</v>
      </c>
      <c r="G25" s="29"/>
      <c r="H25" s="29"/>
      <c r="I25" s="29"/>
    </row>
    <row r="26" spans="1:9" ht="15" customHeight="1" x14ac:dyDescent="0.2">
      <c r="A26" s="28" t="s">
        <v>83</v>
      </c>
      <c r="B26" s="4" t="s">
        <v>12</v>
      </c>
      <c r="C26" s="29">
        <v>1</v>
      </c>
      <c r="D26" s="29">
        <v>1</v>
      </c>
      <c r="E26" s="29">
        <v>6</v>
      </c>
      <c r="F26" s="29"/>
      <c r="G26" s="29">
        <v>2</v>
      </c>
      <c r="H26" s="29"/>
      <c r="I26" s="29"/>
    </row>
    <row r="27" spans="1:9" ht="15" customHeight="1" x14ac:dyDescent="0.2">
      <c r="A27" s="28" t="s">
        <v>41</v>
      </c>
      <c r="B27" s="4" t="s">
        <v>12</v>
      </c>
      <c r="C27" s="29"/>
      <c r="D27" s="29">
        <v>1</v>
      </c>
      <c r="E27" s="29">
        <v>3</v>
      </c>
      <c r="F27" s="29">
        <v>2</v>
      </c>
      <c r="G27" s="29">
        <v>2</v>
      </c>
      <c r="H27" s="29"/>
      <c r="I27" s="29"/>
    </row>
    <row r="28" spans="1:9" ht="15" customHeight="1" x14ac:dyDescent="0.2">
      <c r="A28" s="28" t="s">
        <v>84</v>
      </c>
      <c r="B28" s="4" t="s">
        <v>12</v>
      </c>
      <c r="C28" s="29"/>
      <c r="D28" s="29">
        <v>6</v>
      </c>
      <c r="E28" s="29">
        <v>8</v>
      </c>
      <c r="F28" s="29">
        <v>4</v>
      </c>
      <c r="G28" s="29"/>
      <c r="H28" s="29"/>
      <c r="I28" s="29"/>
    </row>
    <row r="29" spans="1:9" ht="15" customHeight="1" x14ac:dyDescent="0.2">
      <c r="A29" s="28" t="s">
        <v>85</v>
      </c>
      <c r="B29" s="4" t="s">
        <v>12</v>
      </c>
      <c r="C29" s="29">
        <v>1</v>
      </c>
      <c r="D29" s="29"/>
      <c r="E29" s="29">
        <v>2</v>
      </c>
      <c r="F29" s="29"/>
      <c r="G29" s="29">
        <v>1</v>
      </c>
      <c r="H29" s="29"/>
      <c r="I29" s="29"/>
    </row>
    <row r="30" spans="1:9" ht="15" customHeight="1" x14ac:dyDescent="0.2">
      <c r="A30" s="33" t="s">
        <v>217</v>
      </c>
      <c r="B30" s="4" t="s">
        <v>12</v>
      </c>
      <c r="C30" s="32">
        <v>2</v>
      </c>
      <c r="D30" s="32">
        <v>5</v>
      </c>
      <c r="E30" s="32">
        <v>7</v>
      </c>
      <c r="F30" s="32">
        <v>3</v>
      </c>
      <c r="G30" s="32">
        <v>3</v>
      </c>
      <c r="H30" s="32"/>
      <c r="I30" s="32"/>
    </row>
    <row r="31" spans="1:9" ht="15" customHeight="1" x14ac:dyDescent="0.2">
      <c r="A31" s="28" t="s">
        <v>86</v>
      </c>
      <c r="B31" s="4" t="s">
        <v>12</v>
      </c>
      <c r="C31" s="29">
        <v>2</v>
      </c>
      <c r="D31" s="29"/>
      <c r="E31" s="29">
        <v>2</v>
      </c>
      <c r="F31" s="29"/>
      <c r="G31" s="29"/>
      <c r="H31" s="29"/>
      <c r="I31" s="29"/>
    </row>
    <row r="32" spans="1:9" ht="15" customHeight="1" x14ac:dyDescent="0.2">
      <c r="A32" s="28" t="s">
        <v>201</v>
      </c>
      <c r="B32" s="4" t="s">
        <v>12</v>
      </c>
      <c r="C32" s="29">
        <v>2</v>
      </c>
      <c r="D32" s="29"/>
      <c r="E32" s="29">
        <v>2</v>
      </c>
      <c r="F32" s="29"/>
      <c r="G32" s="29">
        <v>2</v>
      </c>
      <c r="H32" s="29"/>
      <c r="I32" s="29"/>
    </row>
    <row r="33" spans="1:9" ht="15" customHeight="1" x14ac:dyDescent="0.2">
      <c r="A33" s="28" t="s">
        <v>87</v>
      </c>
      <c r="B33" s="4" t="s">
        <v>12</v>
      </c>
      <c r="C33" s="29">
        <v>2</v>
      </c>
      <c r="D33" s="29"/>
      <c r="E33" s="29">
        <v>2</v>
      </c>
      <c r="F33" s="29"/>
      <c r="G33" s="29">
        <v>2</v>
      </c>
      <c r="H33" s="29"/>
      <c r="I33" s="29"/>
    </row>
    <row r="34" spans="1:9" ht="15" customHeight="1" x14ac:dyDescent="0.2">
      <c r="A34" s="28" t="s">
        <v>202</v>
      </c>
      <c r="B34" s="4" t="s">
        <v>12</v>
      </c>
      <c r="C34" s="29"/>
      <c r="D34" s="29">
        <v>4</v>
      </c>
      <c r="E34" s="29">
        <v>6</v>
      </c>
      <c r="F34" s="29"/>
      <c r="G34" s="29">
        <v>2</v>
      </c>
      <c r="H34" s="29"/>
      <c r="I34" s="29"/>
    </row>
    <row r="35" spans="1:9" ht="15" customHeight="1" x14ac:dyDescent="0.2">
      <c r="A35" s="28" t="s">
        <v>88</v>
      </c>
      <c r="B35" s="4" t="s">
        <v>12</v>
      </c>
      <c r="C35" s="29">
        <v>2</v>
      </c>
      <c r="D35" s="29">
        <v>2</v>
      </c>
      <c r="E35" s="29">
        <v>4</v>
      </c>
      <c r="F35" s="29"/>
      <c r="G35" s="29">
        <v>2</v>
      </c>
      <c r="H35" s="29"/>
      <c r="I35" s="29"/>
    </row>
    <row r="36" spans="1:9" ht="15" customHeight="1" x14ac:dyDescent="0.2">
      <c r="A36" s="28" t="s">
        <v>89</v>
      </c>
      <c r="B36" s="4" t="s">
        <v>12</v>
      </c>
      <c r="C36" s="29">
        <v>1</v>
      </c>
      <c r="D36" s="29"/>
      <c r="E36" s="29">
        <v>3</v>
      </c>
      <c r="F36" s="29"/>
      <c r="G36" s="29"/>
      <c r="H36" s="29"/>
      <c r="I36" s="29"/>
    </row>
    <row r="37" spans="1:9" ht="15" customHeight="1" x14ac:dyDescent="0.2">
      <c r="A37" s="28" t="s">
        <v>90</v>
      </c>
      <c r="B37" s="4" t="s">
        <v>12</v>
      </c>
      <c r="C37" s="29">
        <v>2</v>
      </c>
      <c r="D37" s="29"/>
      <c r="E37" s="29">
        <v>3</v>
      </c>
      <c r="F37" s="29"/>
      <c r="G37" s="29">
        <v>1</v>
      </c>
      <c r="H37" s="29"/>
      <c r="I37" s="29"/>
    </row>
    <row r="38" spans="1:9" ht="15" customHeight="1" x14ac:dyDescent="0.2">
      <c r="A38" s="28" t="s">
        <v>91</v>
      </c>
      <c r="B38" s="4" t="s">
        <v>12</v>
      </c>
      <c r="C38" s="29"/>
      <c r="D38" s="29">
        <v>3</v>
      </c>
      <c r="E38" s="29">
        <v>2</v>
      </c>
      <c r="F38" s="29"/>
      <c r="G38" s="29">
        <v>1</v>
      </c>
      <c r="H38" s="29"/>
      <c r="I38" s="29"/>
    </row>
    <row r="39" spans="1:9" ht="15" customHeight="1" x14ac:dyDescent="0.2">
      <c r="A39" s="28" t="s">
        <v>92</v>
      </c>
      <c r="B39" s="4" t="s">
        <v>12</v>
      </c>
      <c r="C39" s="29">
        <v>4</v>
      </c>
      <c r="D39" s="29">
        <v>2</v>
      </c>
      <c r="E39" s="29">
        <v>6</v>
      </c>
      <c r="F39" s="29">
        <v>4</v>
      </c>
      <c r="G39" s="29">
        <v>6</v>
      </c>
      <c r="H39" s="29"/>
      <c r="I39" s="29"/>
    </row>
    <row r="40" spans="1:9" ht="15" customHeight="1" x14ac:dyDescent="0.2">
      <c r="A40" s="28" t="s">
        <v>93</v>
      </c>
      <c r="B40" s="4" t="s">
        <v>12</v>
      </c>
      <c r="C40" s="29">
        <v>2</v>
      </c>
      <c r="D40" s="29">
        <v>4</v>
      </c>
      <c r="E40" s="29">
        <v>6</v>
      </c>
      <c r="F40" s="29">
        <v>2</v>
      </c>
      <c r="G40" s="29">
        <v>2</v>
      </c>
      <c r="H40" s="29"/>
      <c r="I40" s="29"/>
    </row>
    <row r="41" spans="1:9" ht="15" customHeight="1" x14ac:dyDescent="0.2">
      <c r="A41" s="28" t="s">
        <v>94</v>
      </c>
      <c r="B41" s="4" t="s">
        <v>12</v>
      </c>
      <c r="C41" s="29">
        <v>6</v>
      </c>
      <c r="D41" s="29"/>
      <c r="E41" s="29">
        <v>6</v>
      </c>
      <c r="F41" s="29"/>
      <c r="G41" s="29">
        <v>8</v>
      </c>
      <c r="H41" s="29"/>
      <c r="I41" s="29"/>
    </row>
    <row r="42" spans="1:9" ht="15" customHeight="1" x14ac:dyDescent="0.2">
      <c r="A42" s="28" t="s">
        <v>95</v>
      </c>
      <c r="B42" s="4" t="s">
        <v>12</v>
      </c>
      <c r="C42" s="29">
        <v>4</v>
      </c>
      <c r="D42" s="29">
        <v>6</v>
      </c>
      <c r="E42" s="29">
        <v>8</v>
      </c>
      <c r="F42" s="29">
        <v>2</v>
      </c>
      <c r="G42" s="29"/>
      <c r="H42" s="29"/>
      <c r="I42" s="29">
        <v>2</v>
      </c>
    </row>
    <row r="43" spans="1:9" ht="15" customHeight="1" x14ac:dyDescent="0.2">
      <c r="A43" s="28" t="s">
        <v>96</v>
      </c>
      <c r="B43" s="4" t="s">
        <v>12</v>
      </c>
      <c r="C43" s="29">
        <v>4</v>
      </c>
      <c r="D43" s="29">
        <v>2</v>
      </c>
      <c r="E43" s="29">
        <v>4</v>
      </c>
      <c r="F43" s="29"/>
      <c r="G43" s="29">
        <v>4</v>
      </c>
      <c r="H43" s="29">
        <v>4</v>
      </c>
      <c r="I43" s="29"/>
    </row>
    <row r="44" spans="1:9" ht="15" customHeight="1" x14ac:dyDescent="0.2">
      <c r="A44" s="28" t="s">
        <v>97</v>
      </c>
      <c r="B44" s="4" t="s">
        <v>12</v>
      </c>
      <c r="C44" s="29">
        <v>4</v>
      </c>
      <c r="D44" s="29">
        <v>3</v>
      </c>
      <c r="E44" s="29">
        <v>4</v>
      </c>
      <c r="F44" s="29">
        <v>3</v>
      </c>
      <c r="G44" s="29"/>
      <c r="H44" s="29"/>
      <c r="I44" s="29"/>
    </row>
    <row r="45" spans="1:9" ht="15" customHeight="1" x14ac:dyDescent="0.2">
      <c r="A45" s="28" t="s">
        <v>203</v>
      </c>
      <c r="B45" s="4" t="s">
        <v>12</v>
      </c>
      <c r="C45" s="29">
        <v>1</v>
      </c>
      <c r="D45" s="29">
        <v>2</v>
      </c>
      <c r="E45" s="29">
        <v>5</v>
      </c>
      <c r="F45" s="29">
        <v>2</v>
      </c>
      <c r="G45" s="29"/>
      <c r="H45" s="29"/>
      <c r="I45" s="29"/>
    </row>
    <row r="46" spans="1:9" ht="15" customHeight="1" x14ac:dyDescent="0.2">
      <c r="A46" s="28" t="s">
        <v>98</v>
      </c>
      <c r="B46" s="4" t="s">
        <v>12</v>
      </c>
      <c r="C46" s="29">
        <v>1</v>
      </c>
      <c r="D46" s="29">
        <v>1</v>
      </c>
      <c r="E46" s="29">
        <v>3</v>
      </c>
      <c r="F46" s="29">
        <v>1</v>
      </c>
      <c r="G46" s="29"/>
      <c r="H46" s="29"/>
      <c r="I46" s="29"/>
    </row>
    <row r="47" spans="1:9" ht="15" customHeight="1" x14ac:dyDescent="0.2">
      <c r="A47" s="28" t="s">
        <v>204</v>
      </c>
      <c r="B47" s="4" t="s">
        <v>12</v>
      </c>
      <c r="C47" s="29"/>
      <c r="D47" s="29">
        <v>1</v>
      </c>
      <c r="E47" s="29">
        <v>2</v>
      </c>
      <c r="F47" s="29">
        <v>1</v>
      </c>
      <c r="G47" s="29">
        <v>2</v>
      </c>
      <c r="H47" s="29"/>
      <c r="I47" s="29"/>
    </row>
    <row r="48" spans="1:9" ht="15" customHeight="1" x14ac:dyDescent="0.2">
      <c r="A48" s="28" t="s">
        <v>99</v>
      </c>
      <c r="B48" s="4" t="s">
        <v>12</v>
      </c>
      <c r="C48" s="29"/>
      <c r="D48" s="29">
        <v>1</v>
      </c>
      <c r="E48" s="29">
        <v>3</v>
      </c>
      <c r="F48" s="29">
        <v>1</v>
      </c>
      <c r="G48" s="29"/>
      <c r="H48" s="29"/>
      <c r="I48" s="29"/>
    </row>
    <row r="49" spans="1:9" ht="15" customHeight="1" x14ac:dyDescent="0.2">
      <c r="A49" s="1" t="s">
        <v>100</v>
      </c>
      <c r="B49" s="4" t="s">
        <v>13</v>
      </c>
      <c r="C49" s="29">
        <v>4</v>
      </c>
      <c r="D49" s="29">
        <v>2</v>
      </c>
      <c r="E49" s="29">
        <v>6</v>
      </c>
      <c r="F49" s="29"/>
      <c r="G49" s="29">
        <v>2</v>
      </c>
      <c r="H49" s="29">
        <v>6</v>
      </c>
      <c r="I49" s="31"/>
    </row>
    <row r="50" spans="1:9" ht="15" customHeight="1" x14ac:dyDescent="0.2">
      <c r="A50" s="1" t="s">
        <v>101</v>
      </c>
      <c r="B50" s="4" t="s">
        <v>13</v>
      </c>
      <c r="C50" s="29">
        <v>2</v>
      </c>
      <c r="D50" s="29">
        <v>1</v>
      </c>
      <c r="E50" s="29">
        <v>4</v>
      </c>
      <c r="F50" s="29">
        <v>2</v>
      </c>
      <c r="G50" s="29">
        <v>3</v>
      </c>
      <c r="H50" s="29"/>
      <c r="I50" s="31"/>
    </row>
    <row r="51" spans="1:9" ht="15" customHeight="1" x14ac:dyDescent="0.2">
      <c r="A51" s="1" t="s">
        <v>102</v>
      </c>
      <c r="B51" s="4" t="s">
        <v>13</v>
      </c>
      <c r="C51" s="29">
        <v>3</v>
      </c>
      <c r="D51" s="29">
        <v>2</v>
      </c>
      <c r="E51" s="29">
        <v>5</v>
      </c>
      <c r="F51" s="29">
        <v>1</v>
      </c>
      <c r="G51" s="29">
        <v>3</v>
      </c>
      <c r="H51" s="29"/>
      <c r="I51" s="31"/>
    </row>
    <row r="52" spans="1:9" ht="15" customHeight="1" x14ac:dyDescent="0.25">
      <c r="A52" s="1" t="s">
        <v>103</v>
      </c>
      <c r="B52" s="4" t="s">
        <v>13</v>
      </c>
      <c r="C52" s="29">
        <v>1</v>
      </c>
      <c r="D52" s="29">
        <v>1</v>
      </c>
      <c r="E52" s="29">
        <v>2</v>
      </c>
      <c r="F52" s="29">
        <v>4</v>
      </c>
      <c r="G52" s="29">
        <v>8</v>
      </c>
      <c r="H52" s="29"/>
      <c r="I52"/>
    </row>
    <row r="53" spans="1:9" ht="15" customHeight="1" x14ac:dyDescent="0.25">
      <c r="A53" s="1" t="s">
        <v>104</v>
      </c>
      <c r="B53" s="4" t="s">
        <v>13</v>
      </c>
      <c r="C53" s="29">
        <v>1</v>
      </c>
      <c r="D53" s="29">
        <v>2</v>
      </c>
      <c r="E53" s="29">
        <v>5</v>
      </c>
      <c r="F53" s="29">
        <v>3</v>
      </c>
      <c r="G53" s="29">
        <v>3</v>
      </c>
      <c r="H53" s="29"/>
      <c r="I53"/>
    </row>
    <row r="54" spans="1:9" ht="15" customHeight="1" x14ac:dyDescent="0.25">
      <c r="A54" s="1" t="s">
        <v>105</v>
      </c>
      <c r="B54" s="4" t="s">
        <v>13</v>
      </c>
      <c r="C54" s="29">
        <v>4</v>
      </c>
      <c r="D54" s="29">
        <v>4</v>
      </c>
      <c r="E54" s="29">
        <v>4</v>
      </c>
      <c r="F54" s="29">
        <v>2</v>
      </c>
      <c r="G54" s="29">
        <v>2</v>
      </c>
      <c r="H54" s="29"/>
      <c r="I54"/>
    </row>
    <row r="55" spans="1:9" ht="15" customHeight="1" x14ac:dyDescent="0.25">
      <c r="A55" s="1" t="s">
        <v>106</v>
      </c>
      <c r="B55" s="4" t="s">
        <v>13</v>
      </c>
      <c r="C55" s="29">
        <v>2</v>
      </c>
      <c r="D55" s="29">
        <v>2</v>
      </c>
      <c r="E55" s="29">
        <v>4</v>
      </c>
      <c r="F55" s="29">
        <v>2</v>
      </c>
      <c r="G55" s="29">
        <v>12</v>
      </c>
      <c r="H55" s="29"/>
      <c r="I55"/>
    </row>
    <row r="56" spans="1:9" ht="15" customHeight="1" x14ac:dyDescent="0.25">
      <c r="A56" s="1" t="s">
        <v>107</v>
      </c>
      <c r="B56" s="4" t="s">
        <v>13</v>
      </c>
      <c r="C56" s="29">
        <v>6</v>
      </c>
      <c r="D56" s="29"/>
      <c r="E56" s="29">
        <v>6</v>
      </c>
      <c r="F56" s="29">
        <v>3</v>
      </c>
      <c r="G56" s="29">
        <v>3</v>
      </c>
      <c r="H56" s="29"/>
      <c r="I56"/>
    </row>
    <row r="57" spans="1:9" ht="15" customHeight="1" x14ac:dyDescent="0.25">
      <c r="A57" s="1" t="s">
        <v>41</v>
      </c>
      <c r="B57" s="4" t="s">
        <v>13</v>
      </c>
      <c r="C57" s="29">
        <v>2</v>
      </c>
      <c r="D57" s="29">
        <v>2</v>
      </c>
      <c r="E57" s="29">
        <v>4</v>
      </c>
      <c r="F57" s="29"/>
      <c r="G57" s="29"/>
      <c r="H57" s="29"/>
      <c r="I57"/>
    </row>
    <row r="58" spans="1:9" ht="15" customHeight="1" x14ac:dyDescent="0.25">
      <c r="A58" s="1" t="s">
        <v>41</v>
      </c>
      <c r="B58" s="4" t="s">
        <v>13</v>
      </c>
      <c r="C58" s="29">
        <v>2</v>
      </c>
      <c r="D58" s="29">
        <v>5</v>
      </c>
      <c r="E58" s="29">
        <v>6</v>
      </c>
      <c r="F58" s="29">
        <v>1</v>
      </c>
      <c r="G58" s="29">
        <v>2</v>
      </c>
      <c r="H58" s="29"/>
      <c r="I58"/>
    </row>
    <row r="59" spans="1:9" ht="15" customHeight="1" x14ac:dyDescent="0.25">
      <c r="A59" s="1" t="s">
        <v>41</v>
      </c>
      <c r="B59" s="4" t="s">
        <v>13</v>
      </c>
      <c r="C59" s="29">
        <v>6</v>
      </c>
      <c r="D59" s="29">
        <v>6</v>
      </c>
      <c r="E59" s="29">
        <v>6</v>
      </c>
      <c r="F59" s="29">
        <v>4</v>
      </c>
      <c r="G59" s="29"/>
      <c r="H59" s="29"/>
      <c r="I59"/>
    </row>
    <row r="60" spans="1:9" ht="15" customHeight="1" x14ac:dyDescent="0.25">
      <c r="A60" s="1" t="s">
        <v>205</v>
      </c>
      <c r="B60" s="4" t="s">
        <v>13</v>
      </c>
      <c r="C60" s="29">
        <v>2</v>
      </c>
      <c r="D60" s="29">
        <v>2</v>
      </c>
      <c r="E60" s="29">
        <v>8</v>
      </c>
      <c r="F60" s="29">
        <v>2</v>
      </c>
      <c r="G60" s="29">
        <v>2</v>
      </c>
      <c r="H60" s="29"/>
      <c r="I60"/>
    </row>
    <row r="61" spans="1:9" ht="15" customHeight="1" x14ac:dyDescent="0.25">
      <c r="A61" s="1" t="s">
        <v>108</v>
      </c>
      <c r="B61" s="4" t="s">
        <v>13</v>
      </c>
      <c r="C61" s="29"/>
      <c r="D61" s="29">
        <v>4</v>
      </c>
      <c r="E61" s="29">
        <v>6</v>
      </c>
      <c r="F61" s="29">
        <v>2</v>
      </c>
      <c r="G61" s="29">
        <v>4</v>
      </c>
      <c r="H61" s="29"/>
      <c r="I61"/>
    </row>
    <row r="62" spans="1:9" ht="15" customHeight="1" x14ac:dyDescent="0.25">
      <c r="A62" s="1" t="s">
        <v>109</v>
      </c>
      <c r="B62" s="4" t="s">
        <v>13</v>
      </c>
      <c r="C62" s="29">
        <v>2</v>
      </c>
      <c r="D62" s="29">
        <v>1</v>
      </c>
      <c r="E62" s="29">
        <v>5</v>
      </c>
      <c r="F62" s="29">
        <v>1</v>
      </c>
      <c r="G62" s="29">
        <v>3</v>
      </c>
      <c r="H62" s="29"/>
      <c r="I62"/>
    </row>
    <row r="63" spans="1:9" ht="15" customHeight="1" x14ac:dyDescent="0.25">
      <c r="A63" s="1" t="s">
        <v>218</v>
      </c>
      <c r="B63" s="4" t="s">
        <v>13</v>
      </c>
      <c r="C63" s="29">
        <v>2</v>
      </c>
      <c r="D63" s="29"/>
      <c r="E63" s="29">
        <v>4</v>
      </c>
      <c r="F63" s="29"/>
      <c r="G63" s="29"/>
      <c r="H63" s="29"/>
      <c r="I63"/>
    </row>
    <row r="64" spans="1:9" ht="15" customHeight="1" x14ac:dyDescent="0.25">
      <c r="A64" s="1" t="s">
        <v>110</v>
      </c>
      <c r="B64" s="4" t="s">
        <v>13</v>
      </c>
      <c r="C64" s="29"/>
      <c r="D64" s="29"/>
      <c r="E64" s="29"/>
      <c r="F64" s="29">
        <v>2</v>
      </c>
      <c r="G64" s="29"/>
      <c r="H64" s="29"/>
      <c r="I64"/>
    </row>
    <row r="65" spans="1:9" ht="15" customHeight="1" x14ac:dyDescent="0.25">
      <c r="A65" s="1" t="s">
        <v>111</v>
      </c>
      <c r="B65" s="4" t="s">
        <v>13</v>
      </c>
      <c r="C65" s="29">
        <v>2</v>
      </c>
      <c r="D65" s="29">
        <v>2</v>
      </c>
      <c r="E65" s="29">
        <v>4</v>
      </c>
      <c r="F65" s="29">
        <v>1</v>
      </c>
      <c r="G65" s="29">
        <v>1</v>
      </c>
      <c r="H65" s="29"/>
      <c r="I65"/>
    </row>
    <row r="66" spans="1:9" ht="15" customHeight="1" x14ac:dyDescent="0.25">
      <c r="A66" s="1" t="s">
        <v>112</v>
      </c>
      <c r="B66" s="4" t="s">
        <v>13</v>
      </c>
      <c r="C66" s="29">
        <v>1</v>
      </c>
      <c r="D66" s="29">
        <v>1</v>
      </c>
      <c r="E66" s="29">
        <v>3</v>
      </c>
      <c r="F66" s="29"/>
      <c r="G66" s="29">
        <v>1</v>
      </c>
      <c r="H66" s="29"/>
      <c r="I66"/>
    </row>
    <row r="67" spans="1:9" ht="15" customHeight="1" x14ac:dyDescent="0.25">
      <c r="A67" s="1" t="s">
        <v>113</v>
      </c>
      <c r="B67" s="4" t="s">
        <v>13</v>
      </c>
      <c r="C67" s="29">
        <v>6</v>
      </c>
      <c r="D67" s="29">
        <v>6</v>
      </c>
      <c r="E67" s="29">
        <v>8</v>
      </c>
      <c r="F67" s="29">
        <v>3</v>
      </c>
      <c r="G67" s="29"/>
      <c r="H67" s="29"/>
      <c r="I67"/>
    </row>
    <row r="68" spans="1:9" ht="15" customHeight="1" x14ac:dyDescent="0.25">
      <c r="A68" s="1" t="s">
        <v>114</v>
      </c>
      <c r="B68" s="4" t="s">
        <v>13</v>
      </c>
      <c r="C68" s="29"/>
      <c r="D68" s="29">
        <v>2</v>
      </c>
      <c r="E68" s="29">
        <v>6</v>
      </c>
      <c r="F68" s="29">
        <v>2</v>
      </c>
      <c r="G68" s="29"/>
      <c r="H68" s="29"/>
      <c r="I68"/>
    </row>
    <row r="69" spans="1:9" ht="15" customHeight="1" x14ac:dyDescent="0.25">
      <c r="A69" s="1" t="s">
        <v>115</v>
      </c>
      <c r="B69" s="4" t="s">
        <v>13</v>
      </c>
      <c r="C69" s="29">
        <v>2</v>
      </c>
      <c r="D69" s="29">
        <v>4</v>
      </c>
      <c r="E69" s="29">
        <v>4</v>
      </c>
      <c r="F69" s="29"/>
      <c r="G69" s="29">
        <v>2</v>
      </c>
      <c r="H69" s="29"/>
      <c r="I69"/>
    </row>
    <row r="70" spans="1:9" ht="15" customHeight="1" x14ac:dyDescent="0.25">
      <c r="A70" s="1" t="s">
        <v>116</v>
      </c>
      <c r="B70" s="4" t="s">
        <v>13</v>
      </c>
      <c r="C70" s="29">
        <v>1</v>
      </c>
      <c r="D70" s="29">
        <v>5</v>
      </c>
      <c r="E70" s="29">
        <v>4</v>
      </c>
      <c r="F70" s="29">
        <v>2</v>
      </c>
      <c r="G70" s="29">
        <v>4</v>
      </c>
      <c r="H70" s="29"/>
      <c r="I70"/>
    </row>
    <row r="71" spans="1:9" ht="15" customHeight="1" x14ac:dyDescent="0.25">
      <c r="A71" s="1" t="s">
        <v>117</v>
      </c>
      <c r="B71" s="4" t="s">
        <v>13</v>
      </c>
      <c r="C71" s="29">
        <v>2</v>
      </c>
      <c r="D71" s="29">
        <v>1</v>
      </c>
      <c r="E71" s="29">
        <v>2</v>
      </c>
      <c r="F71" s="29"/>
      <c r="G71" s="29"/>
      <c r="H71" s="29"/>
      <c r="I71"/>
    </row>
    <row r="72" spans="1:9" ht="15" customHeight="1" x14ac:dyDescent="0.25">
      <c r="A72" s="1" t="s">
        <v>118</v>
      </c>
      <c r="B72" s="4" t="s">
        <v>13</v>
      </c>
      <c r="C72" s="29"/>
      <c r="D72" s="29">
        <v>2</v>
      </c>
      <c r="E72" s="29">
        <v>4</v>
      </c>
      <c r="F72" s="29"/>
      <c r="G72" s="29">
        <v>4</v>
      </c>
      <c r="H72" s="29"/>
      <c r="I72"/>
    </row>
    <row r="73" spans="1:9" ht="15" customHeight="1" x14ac:dyDescent="0.25">
      <c r="A73" s="1" t="s">
        <v>206</v>
      </c>
      <c r="B73" s="4" t="s">
        <v>13</v>
      </c>
      <c r="C73" s="29">
        <v>2</v>
      </c>
      <c r="D73" s="29">
        <v>1</v>
      </c>
      <c r="E73" s="29">
        <v>2</v>
      </c>
      <c r="F73" s="29"/>
      <c r="G73" s="29">
        <v>2</v>
      </c>
      <c r="H73" s="29"/>
      <c r="I73"/>
    </row>
    <row r="74" spans="1:9" ht="15" customHeight="1" x14ac:dyDescent="0.25">
      <c r="A74" s="1" t="s">
        <v>119</v>
      </c>
      <c r="B74" s="4" t="s">
        <v>13</v>
      </c>
      <c r="C74" s="29"/>
      <c r="D74" s="29">
        <v>4</v>
      </c>
      <c r="E74" s="29">
        <v>4</v>
      </c>
      <c r="F74" s="29">
        <v>2</v>
      </c>
      <c r="G74" s="29">
        <v>2</v>
      </c>
      <c r="H74" s="29"/>
      <c r="I74"/>
    </row>
    <row r="75" spans="1:9" ht="15" customHeight="1" x14ac:dyDescent="0.25">
      <c r="A75" s="1" t="s">
        <v>120</v>
      </c>
      <c r="B75" s="4" t="s">
        <v>13</v>
      </c>
      <c r="C75" s="29">
        <v>2</v>
      </c>
      <c r="D75" s="29">
        <v>2</v>
      </c>
      <c r="E75" s="29">
        <v>3</v>
      </c>
      <c r="F75" s="29">
        <v>1</v>
      </c>
      <c r="G75" s="29"/>
      <c r="H75" s="29"/>
      <c r="I75"/>
    </row>
    <row r="76" spans="1:9" ht="15" customHeight="1" x14ac:dyDescent="0.25">
      <c r="A76" s="1" t="s">
        <v>121</v>
      </c>
      <c r="B76" s="4" t="s">
        <v>13</v>
      </c>
      <c r="C76" s="29">
        <v>2</v>
      </c>
      <c r="D76" s="29"/>
      <c r="E76" s="29">
        <v>3</v>
      </c>
      <c r="F76" s="29"/>
      <c r="G76" s="29">
        <v>1</v>
      </c>
      <c r="H76" s="29"/>
      <c r="I76"/>
    </row>
    <row r="77" spans="1:9" ht="15" customHeight="1" x14ac:dyDescent="0.25">
      <c r="A77" s="1" t="s">
        <v>122</v>
      </c>
      <c r="B77" s="4" t="s">
        <v>13</v>
      </c>
      <c r="C77" s="29">
        <v>2</v>
      </c>
      <c r="D77" s="29"/>
      <c r="E77" s="29">
        <v>3</v>
      </c>
      <c r="F77" s="29"/>
      <c r="G77" s="29">
        <v>1</v>
      </c>
      <c r="H77" s="29"/>
      <c r="I77"/>
    </row>
    <row r="78" spans="1:9" ht="15" customHeight="1" x14ac:dyDescent="0.25">
      <c r="A78" s="28" t="s">
        <v>123</v>
      </c>
      <c r="B78" s="4" t="s">
        <v>13</v>
      </c>
      <c r="C78" s="29">
        <v>6</v>
      </c>
      <c r="D78" s="29">
        <v>6</v>
      </c>
      <c r="E78" s="29">
        <v>6</v>
      </c>
      <c r="F78" s="29">
        <v>4</v>
      </c>
      <c r="G78" s="29">
        <v>4</v>
      </c>
      <c r="H78" s="29"/>
      <c r="I78"/>
    </row>
    <row r="79" spans="1:9" ht="15" customHeight="1" x14ac:dyDescent="0.25">
      <c r="A79" s="28" t="s">
        <v>124</v>
      </c>
      <c r="B79" s="4" t="s">
        <v>13</v>
      </c>
      <c r="C79" s="29">
        <v>2</v>
      </c>
      <c r="D79" s="29">
        <v>2</v>
      </c>
      <c r="E79" s="29">
        <v>5</v>
      </c>
      <c r="F79" s="29">
        <v>1</v>
      </c>
      <c r="G79" s="29">
        <v>2</v>
      </c>
      <c r="H79" s="29"/>
      <c r="I79"/>
    </row>
    <row r="80" spans="1:9" ht="15" customHeight="1" x14ac:dyDescent="0.25">
      <c r="A80" s="33" t="s">
        <v>125</v>
      </c>
      <c r="B80" s="4" t="s">
        <v>13</v>
      </c>
      <c r="C80" s="32">
        <v>2</v>
      </c>
      <c r="D80" s="32">
        <v>2</v>
      </c>
      <c r="E80" s="32">
        <v>4</v>
      </c>
      <c r="F80" s="32">
        <v>2</v>
      </c>
      <c r="G80" s="32"/>
      <c r="H80" s="32"/>
      <c r="I80"/>
    </row>
    <row r="81" spans="1:9" ht="15" customHeight="1" x14ac:dyDescent="0.25">
      <c r="A81" s="28" t="s">
        <v>126</v>
      </c>
      <c r="B81" s="4" t="s">
        <v>13</v>
      </c>
      <c r="C81" s="29">
        <v>2</v>
      </c>
      <c r="D81" s="29">
        <v>1</v>
      </c>
      <c r="E81" s="29">
        <v>3</v>
      </c>
      <c r="F81" s="29">
        <v>1</v>
      </c>
      <c r="G81" s="29"/>
      <c r="H81" s="29"/>
      <c r="I81"/>
    </row>
    <row r="82" spans="1:9" ht="15" customHeight="1" x14ac:dyDescent="0.25">
      <c r="A82" s="28" t="s">
        <v>227</v>
      </c>
      <c r="B82" s="4" t="s">
        <v>13</v>
      </c>
      <c r="C82" s="29">
        <v>6</v>
      </c>
      <c r="D82" s="29">
        <v>6</v>
      </c>
      <c r="E82" s="29">
        <v>6</v>
      </c>
      <c r="F82" s="29">
        <v>2</v>
      </c>
      <c r="G82" s="29">
        <v>2</v>
      </c>
      <c r="H82" s="29"/>
      <c r="I82"/>
    </row>
    <row r="83" spans="1:9" ht="15" customHeight="1" x14ac:dyDescent="0.25">
      <c r="A83" s="28" t="s">
        <v>127</v>
      </c>
      <c r="B83" s="4" t="s">
        <v>13</v>
      </c>
      <c r="C83" s="32">
        <v>1</v>
      </c>
      <c r="D83" s="32"/>
      <c r="E83" s="32">
        <v>2</v>
      </c>
      <c r="F83" s="32">
        <v>1</v>
      </c>
      <c r="G83" s="32"/>
      <c r="H83" s="32"/>
      <c r="I83"/>
    </row>
    <row r="84" spans="1:9" ht="15" customHeight="1" x14ac:dyDescent="0.25">
      <c r="A84" s="28" t="s">
        <v>128</v>
      </c>
      <c r="B84" s="4" t="s">
        <v>13</v>
      </c>
      <c r="C84" s="29">
        <v>4</v>
      </c>
      <c r="D84" s="29"/>
      <c r="E84" s="29">
        <v>4</v>
      </c>
      <c r="F84" s="29">
        <v>2</v>
      </c>
      <c r="G84" s="29">
        <v>2</v>
      </c>
      <c r="H84" s="29"/>
      <c r="I84"/>
    </row>
    <row r="85" spans="1:9" ht="15" customHeight="1" x14ac:dyDescent="0.25">
      <c r="A85" s="28" t="s">
        <v>129</v>
      </c>
      <c r="B85" s="4" t="s">
        <v>13</v>
      </c>
      <c r="C85" s="29">
        <v>4</v>
      </c>
      <c r="D85" s="29">
        <v>2</v>
      </c>
      <c r="E85" s="29">
        <v>4</v>
      </c>
      <c r="F85" s="29"/>
      <c r="G85" s="29">
        <v>2</v>
      </c>
      <c r="H85" s="29"/>
      <c r="I85"/>
    </row>
    <row r="86" spans="1:9" ht="15" customHeight="1" x14ac:dyDescent="0.25">
      <c r="A86" s="28" t="s">
        <v>130</v>
      </c>
      <c r="B86" s="4" t="s">
        <v>13</v>
      </c>
      <c r="C86" s="29">
        <v>1</v>
      </c>
      <c r="D86" s="29"/>
      <c r="E86" s="29">
        <v>3</v>
      </c>
      <c r="F86" s="29"/>
      <c r="G86" s="29"/>
      <c r="H86" s="29"/>
      <c r="I86"/>
    </row>
    <row r="87" spans="1:9" ht="15" customHeight="1" x14ac:dyDescent="0.25">
      <c r="A87" s="28" t="s">
        <v>131</v>
      </c>
      <c r="B87" s="4" t="s">
        <v>13</v>
      </c>
      <c r="C87" s="29">
        <v>2</v>
      </c>
      <c r="D87" s="29">
        <v>6</v>
      </c>
      <c r="E87" s="29">
        <v>8</v>
      </c>
      <c r="F87" s="29">
        <v>2</v>
      </c>
      <c r="G87" s="29">
        <v>2</v>
      </c>
      <c r="H87" s="29"/>
      <c r="I87"/>
    </row>
    <row r="88" spans="1:9" ht="15" customHeight="1" x14ac:dyDescent="0.25">
      <c r="A88" s="1" t="s">
        <v>132</v>
      </c>
      <c r="B88" s="4" t="s">
        <v>13</v>
      </c>
      <c r="C88" s="29">
        <v>2</v>
      </c>
      <c r="D88" s="29">
        <v>1</v>
      </c>
      <c r="E88" s="29">
        <v>3</v>
      </c>
      <c r="F88" s="29">
        <v>1</v>
      </c>
      <c r="G88" s="29">
        <v>3</v>
      </c>
      <c r="H88" s="29"/>
      <c r="I88"/>
    </row>
    <row r="89" spans="1:9" ht="15" customHeight="1" x14ac:dyDescent="0.25">
      <c r="A89" s="1" t="s">
        <v>133</v>
      </c>
      <c r="B89" s="4" t="s">
        <v>13</v>
      </c>
      <c r="C89" s="29">
        <v>2</v>
      </c>
      <c r="D89" s="29">
        <v>1</v>
      </c>
      <c r="E89" s="29">
        <v>2</v>
      </c>
      <c r="F89" s="29"/>
      <c r="G89" s="29">
        <v>2</v>
      </c>
      <c r="H89" s="29"/>
      <c r="I89"/>
    </row>
    <row r="90" spans="1:9" ht="15" customHeight="1" x14ac:dyDescent="0.25">
      <c r="A90" s="1" t="s">
        <v>134</v>
      </c>
      <c r="B90" s="4" t="s">
        <v>13</v>
      </c>
      <c r="C90" s="29">
        <v>1</v>
      </c>
      <c r="D90" s="29">
        <v>1</v>
      </c>
      <c r="E90" s="29">
        <v>2</v>
      </c>
      <c r="F90" s="29">
        <v>2</v>
      </c>
      <c r="G90" s="29">
        <v>6</v>
      </c>
      <c r="H90" s="29"/>
      <c r="I90"/>
    </row>
    <row r="91" spans="1:9" ht="15" customHeight="1" x14ac:dyDescent="0.25">
      <c r="A91" s="1" t="s">
        <v>135</v>
      </c>
      <c r="B91" s="4" t="s">
        <v>13</v>
      </c>
      <c r="C91" s="29">
        <v>1</v>
      </c>
      <c r="D91" s="29">
        <v>2</v>
      </c>
      <c r="E91" s="29">
        <v>4</v>
      </c>
      <c r="F91" s="29"/>
      <c r="G91" s="29">
        <v>4</v>
      </c>
      <c r="H91" s="29"/>
      <c r="I91"/>
    </row>
    <row r="92" spans="1:9" ht="15" customHeight="1" x14ac:dyDescent="0.25">
      <c r="A92" s="1" t="s">
        <v>136</v>
      </c>
      <c r="B92" s="4" t="s">
        <v>13</v>
      </c>
      <c r="C92" s="29">
        <v>1</v>
      </c>
      <c r="D92" s="29">
        <v>1</v>
      </c>
      <c r="E92" s="29">
        <v>3</v>
      </c>
      <c r="F92" s="29">
        <v>3</v>
      </c>
      <c r="G92" s="29">
        <v>3</v>
      </c>
      <c r="H92" s="29"/>
      <c r="I92"/>
    </row>
    <row r="93" spans="1:9" ht="15" customHeight="1" x14ac:dyDescent="0.25">
      <c r="A93" s="1" t="s">
        <v>137</v>
      </c>
      <c r="B93" s="4" t="s">
        <v>13</v>
      </c>
      <c r="C93" s="29">
        <v>4</v>
      </c>
      <c r="D93" s="29"/>
      <c r="E93" s="29">
        <v>4</v>
      </c>
      <c r="F93" s="29"/>
      <c r="G93" s="29">
        <v>2</v>
      </c>
      <c r="H93" s="29"/>
      <c r="I93"/>
    </row>
    <row r="94" spans="1:9" ht="15" customHeight="1" x14ac:dyDescent="0.25">
      <c r="A94" s="1" t="s">
        <v>138</v>
      </c>
      <c r="B94" s="4" t="s">
        <v>13</v>
      </c>
      <c r="C94" s="29">
        <v>1</v>
      </c>
      <c r="D94" s="29">
        <v>2</v>
      </c>
      <c r="E94" s="29">
        <v>3</v>
      </c>
      <c r="F94" s="29"/>
      <c r="G94" s="29">
        <v>2</v>
      </c>
      <c r="H94" s="29"/>
      <c r="I94"/>
    </row>
    <row r="95" spans="1:9" ht="15" customHeight="1" x14ac:dyDescent="0.25">
      <c r="A95" s="1" t="s">
        <v>139</v>
      </c>
      <c r="B95" s="4" t="s">
        <v>13</v>
      </c>
      <c r="C95" s="29">
        <v>6</v>
      </c>
      <c r="D95" s="29">
        <v>6</v>
      </c>
      <c r="E95" s="29">
        <v>6</v>
      </c>
      <c r="F95" s="29">
        <v>2</v>
      </c>
      <c r="G95" s="29">
        <v>2</v>
      </c>
      <c r="H95" s="29"/>
      <c r="I95"/>
    </row>
    <row r="96" spans="1:9" ht="15" customHeight="1" x14ac:dyDescent="0.25">
      <c r="A96" s="1" t="s">
        <v>140</v>
      </c>
      <c r="B96" s="4" t="s">
        <v>13</v>
      </c>
      <c r="C96" s="29">
        <v>6</v>
      </c>
      <c r="D96" s="29">
        <v>8</v>
      </c>
      <c r="E96" s="29">
        <v>8</v>
      </c>
      <c r="F96" s="29"/>
      <c r="G96" s="29">
        <v>2</v>
      </c>
      <c r="H96" s="29"/>
      <c r="I96"/>
    </row>
    <row r="97" spans="1:9" ht="15" customHeight="1" x14ac:dyDescent="0.25">
      <c r="A97" s="1" t="s">
        <v>141</v>
      </c>
      <c r="B97" s="4" t="s">
        <v>13</v>
      </c>
      <c r="C97" s="29"/>
      <c r="D97" s="29"/>
      <c r="E97" s="29"/>
      <c r="F97" s="29"/>
      <c r="G97" s="29"/>
      <c r="H97" s="29">
        <v>6</v>
      </c>
      <c r="I97"/>
    </row>
    <row r="98" spans="1:9" ht="15" customHeight="1" x14ac:dyDescent="0.25">
      <c r="A98" s="1" t="s">
        <v>142</v>
      </c>
      <c r="B98" s="4" t="s">
        <v>13</v>
      </c>
      <c r="C98" s="29">
        <v>2</v>
      </c>
      <c r="D98" s="29">
        <v>3</v>
      </c>
      <c r="E98" s="29">
        <v>5</v>
      </c>
      <c r="F98" s="29">
        <v>2</v>
      </c>
      <c r="G98" s="29"/>
      <c r="H98" s="29"/>
      <c r="I98"/>
    </row>
    <row r="99" spans="1:9" ht="15" customHeight="1" x14ac:dyDescent="0.25">
      <c r="A99" s="1" t="s">
        <v>143</v>
      </c>
      <c r="B99" s="4" t="s">
        <v>13</v>
      </c>
      <c r="C99" s="29">
        <v>2</v>
      </c>
      <c r="D99" s="29">
        <v>4</v>
      </c>
      <c r="E99" s="29">
        <v>2</v>
      </c>
      <c r="F99" s="29">
        <v>4</v>
      </c>
      <c r="G99" s="29">
        <v>8</v>
      </c>
      <c r="H99" s="29"/>
      <c r="I99"/>
    </row>
    <row r="100" spans="1:9" ht="15" customHeight="1" x14ac:dyDescent="0.25">
      <c r="A100" s="34" t="s">
        <v>207</v>
      </c>
      <c r="B100" s="4" t="s">
        <v>13</v>
      </c>
      <c r="C100" s="29">
        <v>2</v>
      </c>
      <c r="D100" s="29">
        <v>2</v>
      </c>
      <c r="E100" s="29">
        <v>6</v>
      </c>
      <c r="F100" s="29"/>
      <c r="G100" s="29">
        <v>2</v>
      </c>
      <c r="H100" s="29"/>
      <c r="I100"/>
    </row>
    <row r="101" spans="1:9" ht="15" customHeight="1" x14ac:dyDescent="0.25">
      <c r="A101" s="1" t="s">
        <v>144</v>
      </c>
      <c r="B101" s="4" t="s">
        <v>14</v>
      </c>
      <c r="C101" s="29">
        <v>4</v>
      </c>
      <c r="D101" s="29">
        <v>8</v>
      </c>
      <c r="E101" s="28"/>
      <c r="F101" s="29"/>
      <c r="G101" s="29">
        <v>8</v>
      </c>
      <c r="H101" s="29"/>
      <c r="I101"/>
    </row>
    <row r="102" spans="1:9" ht="15" customHeight="1" x14ac:dyDescent="0.25">
      <c r="A102" s="1" t="s">
        <v>145</v>
      </c>
      <c r="B102" s="4" t="s">
        <v>14</v>
      </c>
      <c r="C102" s="29">
        <v>2</v>
      </c>
      <c r="D102" s="29">
        <v>2</v>
      </c>
      <c r="E102" s="29">
        <v>7</v>
      </c>
      <c r="F102" s="29">
        <v>1</v>
      </c>
      <c r="G102" s="29">
        <v>2</v>
      </c>
      <c r="H102" s="29"/>
      <c r="I102"/>
    </row>
    <row r="103" spans="1:9" ht="15" customHeight="1" x14ac:dyDescent="0.25">
      <c r="A103" s="1" t="s">
        <v>146</v>
      </c>
      <c r="B103" s="4" t="s">
        <v>14</v>
      </c>
      <c r="C103" s="29">
        <v>2</v>
      </c>
      <c r="D103" s="29">
        <v>2</v>
      </c>
      <c r="E103" s="29">
        <v>2</v>
      </c>
      <c r="F103" s="29">
        <v>4</v>
      </c>
      <c r="G103" s="29">
        <v>8</v>
      </c>
      <c r="H103" s="29"/>
      <c r="I103"/>
    </row>
    <row r="104" spans="1:9" ht="15" customHeight="1" x14ac:dyDescent="0.25">
      <c r="A104" s="1" t="s">
        <v>147</v>
      </c>
      <c r="B104" s="4" t="s">
        <v>14</v>
      </c>
      <c r="C104" s="29">
        <v>2</v>
      </c>
      <c r="D104" s="29">
        <v>2</v>
      </c>
      <c r="E104" s="29">
        <v>4</v>
      </c>
      <c r="F104" s="29">
        <v>2</v>
      </c>
      <c r="G104" s="29">
        <v>4</v>
      </c>
      <c r="H104" s="29"/>
      <c r="I104"/>
    </row>
    <row r="105" spans="1:9" ht="15" customHeight="1" x14ac:dyDescent="0.25">
      <c r="A105" s="1" t="s">
        <v>148</v>
      </c>
      <c r="B105" s="4" t="s">
        <v>14</v>
      </c>
      <c r="C105" s="29">
        <v>2</v>
      </c>
      <c r="D105" s="29">
        <v>4</v>
      </c>
      <c r="E105" s="29">
        <v>6</v>
      </c>
      <c r="F105" s="29">
        <v>4</v>
      </c>
      <c r="G105" s="29">
        <v>8</v>
      </c>
      <c r="H105" s="29"/>
      <c r="I105"/>
    </row>
    <row r="106" spans="1:9" ht="15" customHeight="1" x14ac:dyDescent="0.25">
      <c r="A106" s="1" t="s">
        <v>149</v>
      </c>
      <c r="B106" s="4" t="s">
        <v>14</v>
      </c>
      <c r="C106" s="29">
        <v>4</v>
      </c>
      <c r="D106" s="29">
        <v>4</v>
      </c>
      <c r="E106" s="29">
        <v>4</v>
      </c>
      <c r="F106" s="29">
        <v>4</v>
      </c>
      <c r="G106" s="29">
        <v>4</v>
      </c>
      <c r="H106" s="29"/>
      <c r="I106"/>
    </row>
    <row r="107" spans="1:9" ht="15" customHeight="1" x14ac:dyDescent="0.25">
      <c r="A107" s="1" t="s">
        <v>150</v>
      </c>
      <c r="B107" s="4" t="s">
        <v>14</v>
      </c>
      <c r="C107" s="29"/>
      <c r="D107" s="29">
        <v>1</v>
      </c>
      <c r="E107" s="29">
        <v>3</v>
      </c>
      <c r="F107" s="29">
        <v>2</v>
      </c>
      <c r="G107" s="29">
        <v>6</v>
      </c>
      <c r="H107" s="29"/>
      <c r="I107"/>
    </row>
    <row r="108" spans="1:9" ht="15" customHeight="1" x14ac:dyDescent="0.25">
      <c r="A108" s="1" t="s">
        <v>151</v>
      </c>
      <c r="B108" s="4" t="s">
        <v>14</v>
      </c>
      <c r="C108" s="29">
        <v>1</v>
      </c>
      <c r="D108" s="29">
        <v>1</v>
      </c>
      <c r="E108" s="29">
        <v>2</v>
      </c>
      <c r="F108" s="29">
        <v>4</v>
      </c>
      <c r="G108" s="29">
        <v>6</v>
      </c>
      <c r="H108" s="29"/>
      <c r="I108"/>
    </row>
    <row r="109" spans="1:9" ht="15" customHeight="1" x14ac:dyDescent="0.25">
      <c r="A109" s="1" t="s">
        <v>152</v>
      </c>
      <c r="B109" s="4" t="s">
        <v>27</v>
      </c>
      <c r="C109" s="29">
        <v>4</v>
      </c>
      <c r="D109" s="29">
        <v>2</v>
      </c>
      <c r="E109" s="29">
        <v>8</v>
      </c>
      <c r="F109" s="29"/>
      <c r="G109" s="29">
        <v>2</v>
      </c>
      <c r="H109" s="29"/>
      <c r="I109"/>
    </row>
    <row r="110" spans="1:9" ht="15" customHeight="1" x14ac:dyDescent="0.25">
      <c r="A110" s="1" t="s">
        <v>153</v>
      </c>
      <c r="B110" s="4" t="s">
        <v>27</v>
      </c>
      <c r="C110" s="29">
        <v>6</v>
      </c>
      <c r="D110" s="29">
        <v>4</v>
      </c>
      <c r="E110" s="29">
        <v>6</v>
      </c>
      <c r="F110" s="29">
        <v>2</v>
      </c>
      <c r="G110" s="29"/>
      <c r="H110" s="29"/>
      <c r="I110"/>
    </row>
    <row r="111" spans="1:9" ht="15" customHeight="1" x14ac:dyDescent="0.25">
      <c r="A111" s="1" t="s">
        <v>154</v>
      </c>
      <c r="B111" s="4" t="s">
        <v>27</v>
      </c>
      <c r="C111" s="29">
        <v>1</v>
      </c>
      <c r="D111" s="29">
        <v>2</v>
      </c>
      <c r="E111" s="29">
        <v>3</v>
      </c>
      <c r="F111" s="29">
        <v>1</v>
      </c>
      <c r="G111" s="29">
        <v>1</v>
      </c>
      <c r="H111" s="29"/>
      <c r="I111"/>
    </row>
    <row r="112" spans="1:9" ht="15" customHeight="1" x14ac:dyDescent="0.25">
      <c r="A112" s="1" t="s">
        <v>155</v>
      </c>
      <c r="B112" s="4" t="s">
        <v>27</v>
      </c>
      <c r="C112" s="29">
        <v>4</v>
      </c>
      <c r="D112" s="29">
        <v>6</v>
      </c>
      <c r="E112" s="29">
        <v>8</v>
      </c>
      <c r="F112" s="29"/>
      <c r="G112" s="29">
        <v>2</v>
      </c>
      <c r="H112" s="29"/>
      <c r="I112"/>
    </row>
    <row r="113" spans="1:9" ht="15" customHeight="1" x14ac:dyDescent="0.25">
      <c r="A113" s="1" t="s">
        <v>156</v>
      </c>
      <c r="B113" s="4" t="s">
        <v>27</v>
      </c>
      <c r="C113" s="29">
        <v>2</v>
      </c>
      <c r="D113" s="29">
        <v>2</v>
      </c>
      <c r="E113" s="29">
        <v>4</v>
      </c>
      <c r="F113" s="29"/>
      <c r="G113" s="29">
        <v>2</v>
      </c>
      <c r="H113" s="29"/>
      <c r="I113"/>
    </row>
    <row r="114" spans="1:9" ht="15" customHeight="1" x14ac:dyDescent="0.25">
      <c r="A114" s="1" t="s">
        <v>224</v>
      </c>
      <c r="B114" s="4" t="s">
        <v>27</v>
      </c>
      <c r="C114" s="29">
        <v>2</v>
      </c>
      <c r="D114" s="29">
        <v>1</v>
      </c>
      <c r="E114" s="29">
        <v>4</v>
      </c>
      <c r="F114" s="29"/>
      <c r="G114" s="29">
        <v>1</v>
      </c>
      <c r="H114" s="29"/>
      <c r="I114"/>
    </row>
    <row r="115" spans="1:9" ht="15" customHeight="1" x14ac:dyDescent="0.25">
      <c r="A115" s="1" t="s">
        <v>157</v>
      </c>
      <c r="B115" s="4" t="s">
        <v>27</v>
      </c>
      <c r="C115" s="29">
        <v>2</v>
      </c>
      <c r="D115" s="29">
        <v>8</v>
      </c>
      <c r="E115" s="29">
        <v>8</v>
      </c>
      <c r="F115" s="29">
        <v>2</v>
      </c>
      <c r="G115" s="29"/>
      <c r="H115" s="29"/>
      <c r="I115"/>
    </row>
    <row r="116" spans="1:9" ht="15" customHeight="1" x14ac:dyDescent="0.25">
      <c r="A116" s="1" t="s">
        <v>158</v>
      </c>
      <c r="B116" s="4" t="s">
        <v>27</v>
      </c>
      <c r="C116" s="29">
        <v>2</v>
      </c>
      <c r="D116" s="29"/>
      <c r="E116" s="29">
        <v>2</v>
      </c>
      <c r="F116" s="29"/>
      <c r="G116" s="29">
        <v>2</v>
      </c>
      <c r="H116" s="29"/>
      <c r="I116"/>
    </row>
    <row r="117" spans="1:9" ht="15" customHeight="1" x14ac:dyDescent="0.25">
      <c r="A117" s="1" t="s">
        <v>159</v>
      </c>
      <c r="B117" s="4" t="s">
        <v>27</v>
      </c>
      <c r="C117" s="29">
        <v>2</v>
      </c>
      <c r="D117" s="29">
        <v>1</v>
      </c>
      <c r="E117" s="29">
        <v>3</v>
      </c>
      <c r="F117" s="29">
        <v>1</v>
      </c>
      <c r="G117" s="29"/>
      <c r="H117" s="29"/>
      <c r="I117"/>
    </row>
    <row r="118" spans="1:9" ht="15" customHeight="1" x14ac:dyDescent="0.25">
      <c r="A118" s="1" t="s">
        <v>160</v>
      </c>
      <c r="B118" s="4" t="s">
        <v>27</v>
      </c>
      <c r="C118" s="29">
        <v>4</v>
      </c>
      <c r="D118" s="29">
        <v>8</v>
      </c>
      <c r="E118" s="29">
        <v>8</v>
      </c>
      <c r="F118" s="29"/>
      <c r="G118" s="29">
        <v>2</v>
      </c>
      <c r="H118" s="29"/>
      <c r="I118"/>
    </row>
    <row r="119" spans="1:9" ht="15" customHeight="1" x14ac:dyDescent="0.25">
      <c r="A119" s="1" t="s">
        <v>161</v>
      </c>
      <c r="B119" s="4" t="s">
        <v>27</v>
      </c>
      <c r="C119" s="29">
        <v>4</v>
      </c>
      <c r="D119" s="29">
        <v>6</v>
      </c>
      <c r="E119" s="29">
        <v>6</v>
      </c>
      <c r="F119" s="29">
        <v>2</v>
      </c>
      <c r="G119" s="29"/>
      <c r="H119" s="29"/>
      <c r="I119"/>
    </row>
    <row r="120" spans="1:9" ht="15" customHeight="1" x14ac:dyDescent="0.25">
      <c r="A120" s="1" t="s">
        <v>41</v>
      </c>
      <c r="B120" s="4" t="s">
        <v>27</v>
      </c>
      <c r="C120" s="29">
        <v>2</v>
      </c>
      <c r="D120" s="29">
        <v>2</v>
      </c>
      <c r="E120" s="29">
        <v>6</v>
      </c>
      <c r="F120" s="29">
        <v>2</v>
      </c>
      <c r="G120" s="29"/>
      <c r="H120" s="29"/>
      <c r="I120"/>
    </row>
    <row r="121" spans="1:9" ht="15" customHeight="1" x14ac:dyDescent="0.25">
      <c r="A121" s="1" t="s">
        <v>162</v>
      </c>
      <c r="B121" s="4" t="s">
        <v>27</v>
      </c>
      <c r="C121" s="29">
        <v>2</v>
      </c>
      <c r="D121" s="29"/>
      <c r="E121" s="29">
        <v>4</v>
      </c>
      <c r="F121" s="29"/>
      <c r="G121" s="29">
        <v>1</v>
      </c>
      <c r="H121" s="29"/>
      <c r="I121"/>
    </row>
    <row r="122" spans="1:9" ht="15" customHeight="1" x14ac:dyDescent="0.25">
      <c r="A122" s="1" t="s">
        <v>163</v>
      </c>
      <c r="B122" s="4" t="s">
        <v>27</v>
      </c>
      <c r="C122" s="29">
        <v>2</v>
      </c>
      <c r="D122" s="29">
        <v>12</v>
      </c>
      <c r="E122" s="29">
        <v>8</v>
      </c>
      <c r="F122" s="29">
        <v>2</v>
      </c>
      <c r="G122" s="29"/>
      <c r="H122" s="29"/>
      <c r="I122"/>
    </row>
    <row r="123" spans="1:9" ht="15" customHeight="1" x14ac:dyDescent="0.25">
      <c r="A123" s="1" t="s">
        <v>164</v>
      </c>
      <c r="B123" s="4" t="s">
        <v>27</v>
      </c>
      <c r="C123" s="29">
        <v>1</v>
      </c>
      <c r="D123" s="29">
        <v>2</v>
      </c>
      <c r="E123" s="29">
        <v>2</v>
      </c>
      <c r="F123" s="29">
        <v>1</v>
      </c>
      <c r="G123" s="29"/>
      <c r="H123" s="29">
        <v>4</v>
      </c>
      <c r="I123"/>
    </row>
    <row r="124" spans="1:9" ht="15" customHeight="1" x14ac:dyDescent="0.25">
      <c r="A124" s="1" t="s">
        <v>165</v>
      </c>
      <c r="B124" s="4" t="s">
        <v>27</v>
      </c>
      <c r="C124" s="29"/>
      <c r="D124" s="29">
        <v>1</v>
      </c>
      <c r="E124" s="29">
        <v>3</v>
      </c>
      <c r="F124" s="29">
        <v>2</v>
      </c>
      <c r="G124" s="29">
        <v>2</v>
      </c>
      <c r="H124" s="29"/>
      <c r="I124"/>
    </row>
    <row r="125" spans="1:9" ht="15" customHeight="1" x14ac:dyDescent="0.25">
      <c r="A125" s="1" t="s">
        <v>219</v>
      </c>
      <c r="B125" s="4" t="s">
        <v>27</v>
      </c>
      <c r="C125" s="29">
        <v>2</v>
      </c>
      <c r="D125" s="29">
        <v>2</v>
      </c>
      <c r="E125" s="29">
        <v>6</v>
      </c>
      <c r="F125" s="28"/>
      <c r="G125" s="29">
        <v>2</v>
      </c>
      <c r="H125" s="29"/>
      <c r="I125"/>
    </row>
    <row r="126" spans="1:9" ht="15" customHeight="1" x14ac:dyDescent="0.25">
      <c r="A126" s="1" t="s">
        <v>166</v>
      </c>
      <c r="B126" s="4" t="s">
        <v>27</v>
      </c>
      <c r="C126" s="29">
        <v>2</v>
      </c>
      <c r="D126" s="29">
        <v>4</v>
      </c>
      <c r="E126" s="29">
        <v>4</v>
      </c>
      <c r="F126" s="29"/>
      <c r="G126" s="29">
        <v>2</v>
      </c>
      <c r="H126" s="29"/>
      <c r="I126"/>
    </row>
    <row r="127" spans="1:9" ht="15" customHeight="1" x14ac:dyDescent="0.25">
      <c r="A127" s="1" t="s">
        <v>167</v>
      </c>
      <c r="B127" s="4" t="s">
        <v>27</v>
      </c>
      <c r="C127" s="29">
        <v>2</v>
      </c>
      <c r="D127" s="29"/>
      <c r="E127" s="29">
        <v>3</v>
      </c>
      <c r="F127" s="29"/>
      <c r="G127" s="29">
        <v>1</v>
      </c>
      <c r="H127" s="29"/>
      <c r="I127"/>
    </row>
    <row r="128" spans="1:9" ht="15" customHeight="1" x14ac:dyDescent="0.25">
      <c r="A128" s="28" t="s">
        <v>220</v>
      </c>
      <c r="B128" s="4" t="s">
        <v>27</v>
      </c>
      <c r="C128" s="29"/>
      <c r="D128" s="29">
        <v>6</v>
      </c>
      <c r="E128" s="29">
        <v>8</v>
      </c>
      <c r="F128" s="29">
        <v>4</v>
      </c>
      <c r="G128" s="29">
        <v>2</v>
      </c>
      <c r="H128" s="29"/>
      <c r="I128"/>
    </row>
    <row r="129" spans="1:9" ht="15" customHeight="1" x14ac:dyDescent="0.25">
      <c r="A129" s="1" t="s">
        <v>208</v>
      </c>
      <c r="B129" s="4" t="s">
        <v>27</v>
      </c>
      <c r="C129" s="29">
        <v>2</v>
      </c>
      <c r="D129" s="29">
        <v>2</v>
      </c>
      <c r="E129" s="29">
        <v>4</v>
      </c>
      <c r="F129" s="29"/>
      <c r="G129" s="29"/>
      <c r="H129" s="29"/>
      <c r="I129"/>
    </row>
    <row r="130" spans="1:9" ht="15" customHeight="1" x14ac:dyDescent="0.25">
      <c r="A130" s="1" t="s">
        <v>168</v>
      </c>
      <c r="B130" s="4" t="s">
        <v>27</v>
      </c>
      <c r="C130" s="29">
        <v>2</v>
      </c>
      <c r="D130" s="29"/>
      <c r="E130" s="29">
        <v>3</v>
      </c>
      <c r="F130" s="29"/>
      <c r="G130" s="29">
        <v>1</v>
      </c>
      <c r="H130" s="29"/>
      <c r="I130"/>
    </row>
    <row r="131" spans="1:9" ht="15" customHeight="1" x14ac:dyDescent="0.25">
      <c r="A131" s="1" t="s">
        <v>209</v>
      </c>
      <c r="B131" s="4" t="s">
        <v>27</v>
      </c>
      <c r="C131" s="29">
        <v>2</v>
      </c>
      <c r="D131" s="29"/>
      <c r="E131" s="29">
        <v>3</v>
      </c>
      <c r="F131" s="29">
        <v>1</v>
      </c>
      <c r="G131" s="29">
        <v>2</v>
      </c>
      <c r="H131" s="29"/>
      <c r="I131"/>
    </row>
    <row r="132" spans="1:9" ht="15" customHeight="1" x14ac:dyDescent="0.25">
      <c r="A132" s="1" t="s">
        <v>169</v>
      </c>
      <c r="B132" s="4" t="s">
        <v>27</v>
      </c>
      <c r="C132" s="29">
        <v>1</v>
      </c>
      <c r="D132" s="29">
        <v>1</v>
      </c>
      <c r="E132" s="29">
        <v>2</v>
      </c>
      <c r="F132" s="29"/>
      <c r="G132" s="29">
        <v>2</v>
      </c>
      <c r="H132" s="29"/>
      <c r="I132"/>
    </row>
    <row r="133" spans="1:9" ht="15" customHeight="1" x14ac:dyDescent="0.25">
      <c r="A133" s="1" t="s">
        <v>49</v>
      </c>
      <c r="B133" s="4" t="s">
        <v>27</v>
      </c>
      <c r="C133" s="29">
        <v>4</v>
      </c>
      <c r="D133" s="29">
        <v>8</v>
      </c>
      <c r="E133" s="29">
        <v>6</v>
      </c>
      <c r="F133" s="29"/>
      <c r="G133" s="29">
        <v>2</v>
      </c>
      <c r="H133" s="29"/>
      <c r="I133"/>
    </row>
    <row r="134" spans="1:9" ht="15" customHeight="1" x14ac:dyDescent="0.25">
      <c r="A134" s="1" t="s">
        <v>170</v>
      </c>
      <c r="B134" s="4" t="s">
        <v>27</v>
      </c>
      <c r="C134" s="29">
        <v>2</v>
      </c>
      <c r="D134" s="29">
        <v>1</v>
      </c>
      <c r="E134" s="29">
        <v>3</v>
      </c>
      <c r="F134" s="29"/>
      <c r="G134" s="29">
        <v>2</v>
      </c>
      <c r="H134" s="29"/>
      <c r="I134"/>
    </row>
    <row r="135" spans="1:9" ht="15" customHeight="1" x14ac:dyDescent="0.25">
      <c r="A135" s="1" t="s">
        <v>171</v>
      </c>
      <c r="B135" s="4" t="s">
        <v>27</v>
      </c>
      <c r="C135" s="29">
        <v>2</v>
      </c>
      <c r="D135" s="29">
        <v>2</v>
      </c>
      <c r="E135" s="29">
        <v>4</v>
      </c>
      <c r="F135" s="29">
        <v>2</v>
      </c>
      <c r="G135" s="29">
        <v>2</v>
      </c>
      <c r="H135" s="29"/>
      <c r="I135"/>
    </row>
    <row r="136" spans="1:9" ht="15" customHeight="1" x14ac:dyDescent="0.25">
      <c r="A136" s="1" t="s">
        <v>172</v>
      </c>
      <c r="B136" s="4" t="s">
        <v>27</v>
      </c>
      <c r="C136" s="29">
        <v>4</v>
      </c>
      <c r="D136" s="29">
        <v>4</v>
      </c>
      <c r="E136" s="29">
        <v>6</v>
      </c>
      <c r="F136" s="29">
        <v>2</v>
      </c>
      <c r="G136" s="29">
        <v>2</v>
      </c>
      <c r="H136" s="29"/>
      <c r="I136"/>
    </row>
    <row r="137" spans="1:9" ht="15" customHeight="1" x14ac:dyDescent="0.25">
      <c r="A137" s="1" t="s">
        <v>210</v>
      </c>
      <c r="B137" s="4" t="s">
        <v>27</v>
      </c>
      <c r="C137" s="29">
        <v>6</v>
      </c>
      <c r="D137" s="29">
        <v>8</v>
      </c>
      <c r="E137" s="29">
        <v>8</v>
      </c>
      <c r="F137" s="29">
        <v>2</v>
      </c>
      <c r="G137" s="29"/>
      <c r="H137" s="29"/>
      <c r="I137"/>
    </row>
    <row r="138" spans="1:9" ht="15" customHeight="1" x14ac:dyDescent="0.25">
      <c r="A138" s="1" t="s">
        <v>173</v>
      </c>
      <c r="B138" s="4" t="s">
        <v>27</v>
      </c>
      <c r="C138" s="29">
        <v>2</v>
      </c>
      <c r="D138" s="29">
        <v>4</v>
      </c>
      <c r="E138" s="29">
        <v>6</v>
      </c>
      <c r="F138" s="29">
        <v>2</v>
      </c>
      <c r="G138" s="29">
        <v>2</v>
      </c>
      <c r="H138" s="29"/>
      <c r="I138"/>
    </row>
    <row r="139" spans="1:9" ht="15" customHeight="1" x14ac:dyDescent="0.25">
      <c r="A139" s="1" t="s">
        <v>228</v>
      </c>
      <c r="B139" s="4" t="s">
        <v>27</v>
      </c>
      <c r="C139" s="29">
        <v>2</v>
      </c>
      <c r="D139" s="29">
        <v>4</v>
      </c>
      <c r="E139" s="29">
        <v>6</v>
      </c>
      <c r="F139" s="29"/>
      <c r="G139" s="29">
        <v>4</v>
      </c>
      <c r="H139" s="29"/>
      <c r="I139"/>
    </row>
    <row r="140" spans="1:9" ht="15" customHeight="1" x14ac:dyDescent="0.25">
      <c r="A140" s="1" t="s">
        <v>174</v>
      </c>
      <c r="B140" s="4" t="s">
        <v>27</v>
      </c>
      <c r="C140" s="29">
        <v>6</v>
      </c>
      <c r="D140" s="29">
        <v>2</v>
      </c>
      <c r="E140" s="29">
        <v>8</v>
      </c>
      <c r="F140" s="29"/>
      <c r="G140" s="29">
        <v>4</v>
      </c>
      <c r="H140" s="29"/>
      <c r="I140"/>
    </row>
    <row r="141" spans="1:9" ht="15" customHeight="1" x14ac:dyDescent="0.25">
      <c r="A141" s="1" t="s">
        <v>221</v>
      </c>
      <c r="B141" s="4" t="s">
        <v>27</v>
      </c>
      <c r="C141" s="29"/>
      <c r="D141" s="29"/>
      <c r="E141" s="29">
        <v>1</v>
      </c>
      <c r="F141" s="29"/>
      <c r="G141" s="29"/>
      <c r="H141" s="29"/>
      <c r="I141"/>
    </row>
    <row r="142" spans="1:9" ht="15" customHeight="1" x14ac:dyDescent="0.25">
      <c r="A142" s="28" t="s">
        <v>211</v>
      </c>
      <c r="B142" s="4" t="s">
        <v>27</v>
      </c>
      <c r="C142" s="29">
        <v>1</v>
      </c>
      <c r="D142" s="29">
        <v>1</v>
      </c>
      <c r="E142" s="29">
        <v>4</v>
      </c>
      <c r="F142" s="29">
        <v>1</v>
      </c>
      <c r="G142" s="29">
        <v>1</v>
      </c>
      <c r="H142" s="29"/>
      <c r="I142"/>
    </row>
    <row r="143" spans="1:9" ht="15" customHeight="1" x14ac:dyDescent="0.25">
      <c r="A143" s="28" t="s">
        <v>175</v>
      </c>
      <c r="B143" s="4" t="s">
        <v>27</v>
      </c>
      <c r="C143" s="29">
        <v>2</v>
      </c>
      <c r="D143" s="28"/>
      <c r="E143" s="29">
        <v>2</v>
      </c>
      <c r="F143" s="29"/>
      <c r="G143" s="29"/>
      <c r="H143" s="29"/>
      <c r="I143"/>
    </row>
    <row r="144" spans="1:9" ht="15" customHeight="1" x14ac:dyDescent="0.25">
      <c r="A144" s="28" t="s">
        <v>176</v>
      </c>
      <c r="B144" s="4" t="s">
        <v>27</v>
      </c>
      <c r="C144" s="29">
        <v>6</v>
      </c>
      <c r="D144" s="29">
        <v>6</v>
      </c>
      <c r="E144" s="29">
        <v>6</v>
      </c>
      <c r="F144" s="29">
        <v>2</v>
      </c>
      <c r="G144" s="29"/>
      <c r="H144" s="29"/>
      <c r="I144"/>
    </row>
    <row r="145" spans="1:9" ht="15" customHeight="1" x14ac:dyDescent="0.25">
      <c r="A145" s="28" t="s">
        <v>177</v>
      </c>
      <c r="B145" s="4" t="s">
        <v>27</v>
      </c>
      <c r="C145" s="29">
        <v>2</v>
      </c>
      <c r="D145" s="29">
        <v>4</v>
      </c>
      <c r="E145" s="29">
        <v>6</v>
      </c>
      <c r="F145" s="29">
        <v>1</v>
      </c>
      <c r="G145" s="29">
        <v>1</v>
      </c>
      <c r="H145" s="29"/>
      <c r="I145"/>
    </row>
    <row r="146" spans="1:9" ht="15" customHeight="1" x14ac:dyDescent="0.25">
      <c r="A146" s="28" t="s">
        <v>177</v>
      </c>
      <c r="B146" s="4" t="s">
        <v>27</v>
      </c>
      <c r="C146" s="29">
        <v>2</v>
      </c>
      <c r="D146" s="29"/>
      <c r="E146" s="29">
        <v>6</v>
      </c>
      <c r="F146" s="29"/>
      <c r="G146" s="29"/>
      <c r="H146" s="29"/>
      <c r="I146"/>
    </row>
    <row r="147" spans="1:9" ht="15" customHeight="1" x14ac:dyDescent="0.25">
      <c r="A147" s="28" t="s">
        <v>178</v>
      </c>
      <c r="B147" s="4" t="s">
        <v>27</v>
      </c>
      <c r="C147" s="29">
        <v>4</v>
      </c>
      <c r="D147" s="29">
        <v>6</v>
      </c>
      <c r="E147" s="29">
        <v>6</v>
      </c>
      <c r="F147" s="29"/>
      <c r="G147" s="29">
        <v>2</v>
      </c>
      <c r="H147" s="29"/>
      <c r="I147"/>
    </row>
    <row r="148" spans="1:9" ht="15" customHeight="1" x14ac:dyDescent="0.25">
      <c r="A148" s="28" t="s">
        <v>179</v>
      </c>
      <c r="B148" s="4" t="s">
        <v>27</v>
      </c>
      <c r="C148" s="29">
        <v>4</v>
      </c>
      <c r="D148" s="29">
        <v>4</v>
      </c>
      <c r="E148" s="29">
        <v>6</v>
      </c>
      <c r="F148" s="29">
        <v>2</v>
      </c>
      <c r="G148" s="29"/>
      <c r="H148" s="29"/>
      <c r="I148"/>
    </row>
    <row r="149" spans="1:9" ht="15" customHeight="1" x14ac:dyDescent="0.25">
      <c r="A149" s="28" t="s">
        <v>180</v>
      </c>
      <c r="B149" s="4" t="s">
        <v>27</v>
      </c>
      <c r="C149" s="29">
        <v>4</v>
      </c>
      <c r="D149" s="29">
        <v>4</v>
      </c>
      <c r="E149" s="29">
        <v>6</v>
      </c>
      <c r="F149" s="29">
        <v>2</v>
      </c>
      <c r="G149" s="29"/>
      <c r="H149" s="29"/>
      <c r="I149"/>
    </row>
    <row r="150" spans="1:9" ht="15" customHeight="1" x14ac:dyDescent="0.25">
      <c r="A150" s="28" t="s">
        <v>181</v>
      </c>
      <c r="B150" s="4" t="s">
        <v>27</v>
      </c>
      <c r="C150" s="29"/>
      <c r="D150" s="29">
        <v>4</v>
      </c>
      <c r="E150" s="29">
        <v>8</v>
      </c>
      <c r="F150" s="29">
        <v>1</v>
      </c>
      <c r="G150" s="29">
        <v>3</v>
      </c>
      <c r="H150" s="29"/>
      <c r="I150"/>
    </row>
    <row r="151" spans="1:9" ht="15" customHeight="1" x14ac:dyDescent="0.25">
      <c r="A151" s="28" t="s">
        <v>182</v>
      </c>
      <c r="B151" s="4" t="s">
        <v>27</v>
      </c>
      <c r="C151" s="29"/>
      <c r="D151" s="29">
        <v>4</v>
      </c>
      <c r="E151" s="29">
        <v>10</v>
      </c>
      <c r="F151" s="29">
        <v>2</v>
      </c>
      <c r="G151" s="29"/>
      <c r="H151" s="29"/>
      <c r="I151"/>
    </row>
    <row r="152" spans="1:9" ht="15" customHeight="1" x14ac:dyDescent="0.25">
      <c r="A152" s="28" t="s">
        <v>212</v>
      </c>
      <c r="B152" s="4" t="s">
        <v>27</v>
      </c>
      <c r="C152" s="29">
        <v>2</v>
      </c>
      <c r="D152" s="29">
        <v>2</v>
      </c>
      <c r="E152" s="29">
        <v>4</v>
      </c>
      <c r="F152" s="29">
        <v>1</v>
      </c>
      <c r="G152" s="29">
        <v>2</v>
      </c>
      <c r="H152" s="29"/>
      <c r="I152"/>
    </row>
    <row r="153" spans="1:9" ht="15" customHeight="1" x14ac:dyDescent="0.25">
      <c r="A153" s="28" t="s">
        <v>183</v>
      </c>
      <c r="B153" s="4" t="s">
        <v>27</v>
      </c>
      <c r="C153" s="29">
        <v>2</v>
      </c>
      <c r="D153" s="29">
        <v>4</v>
      </c>
      <c r="E153" s="29">
        <v>4</v>
      </c>
      <c r="F153" s="29">
        <v>2</v>
      </c>
      <c r="G153" s="29"/>
      <c r="H153" s="29">
        <v>4</v>
      </c>
      <c r="I153"/>
    </row>
    <row r="154" spans="1:9" ht="15" customHeight="1" x14ac:dyDescent="0.25">
      <c r="A154" s="28" t="s">
        <v>184</v>
      </c>
      <c r="B154" s="4" t="s">
        <v>27</v>
      </c>
      <c r="C154" s="29">
        <v>4</v>
      </c>
      <c r="D154" s="29">
        <v>6</v>
      </c>
      <c r="E154" s="29">
        <v>8</v>
      </c>
      <c r="F154" s="29">
        <v>2</v>
      </c>
      <c r="G154" s="29"/>
      <c r="H154" s="29"/>
      <c r="I154"/>
    </row>
    <row r="155" spans="1:9" ht="15" customHeight="1" x14ac:dyDescent="0.25">
      <c r="A155" s="28" t="s">
        <v>213</v>
      </c>
      <c r="B155" s="4" t="s">
        <v>27</v>
      </c>
      <c r="C155" s="29">
        <v>4</v>
      </c>
      <c r="D155" s="29">
        <v>6</v>
      </c>
      <c r="E155" s="29">
        <v>6</v>
      </c>
      <c r="F155" s="29">
        <v>2</v>
      </c>
      <c r="G155" s="29"/>
      <c r="H155" s="29"/>
      <c r="I155"/>
    </row>
    <row r="156" spans="1:9" ht="15" customHeight="1" x14ac:dyDescent="0.25">
      <c r="A156" s="28" t="s">
        <v>185</v>
      </c>
      <c r="B156" s="4" t="s">
        <v>27</v>
      </c>
      <c r="C156" s="29"/>
      <c r="D156" s="29">
        <v>1</v>
      </c>
      <c r="E156" s="29">
        <v>4</v>
      </c>
      <c r="F156" s="29">
        <v>1</v>
      </c>
      <c r="G156" s="29">
        <v>4</v>
      </c>
      <c r="H156" s="29"/>
      <c r="I156"/>
    </row>
    <row r="157" spans="1:9" ht="15" customHeight="1" x14ac:dyDescent="0.25">
      <c r="A157" s="28" t="s">
        <v>186</v>
      </c>
      <c r="B157" s="4" t="s">
        <v>27</v>
      </c>
      <c r="C157" s="29"/>
      <c r="D157" s="29">
        <v>10</v>
      </c>
      <c r="E157" s="29">
        <v>8</v>
      </c>
      <c r="F157" s="29"/>
      <c r="G157" s="29"/>
      <c r="H157" s="29"/>
      <c r="I157"/>
    </row>
    <row r="158" spans="1:9" ht="15" customHeight="1" x14ac:dyDescent="0.25">
      <c r="A158" s="28" t="s">
        <v>187</v>
      </c>
      <c r="B158" s="4" t="s">
        <v>27</v>
      </c>
      <c r="C158" s="29">
        <v>3</v>
      </c>
      <c r="D158" s="29">
        <v>5</v>
      </c>
      <c r="E158" s="29">
        <v>6</v>
      </c>
      <c r="F158" s="29"/>
      <c r="G158" s="29">
        <v>2</v>
      </c>
      <c r="H158" s="29">
        <v>4</v>
      </c>
      <c r="I158"/>
    </row>
    <row r="159" spans="1:9" ht="15" customHeight="1" x14ac:dyDescent="0.25">
      <c r="A159" s="28" t="s">
        <v>188</v>
      </c>
      <c r="B159" s="4" t="s">
        <v>27</v>
      </c>
      <c r="C159" s="29">
        <v>2</v>
      </c>
      <c r="D159" s="29">
        <v>2</v>
      </c>
      <c r="E159" s="29">
        <v>5</v>
      </c>
      <c r="F159" s="29">
        <v>1</v>
      </c>
      <c r="G159" s="29">
        <v>2</v>
      </c>
      <c r="H159" s="29"/>
      <c r="I159"/>
    </row>
    <row r="160" spans="1:9" ht="15" customHeight="1" x14ac:dyDescent="0.25">
      <c r="A160" s="28" t="s">
        <v>189</v>
      </c>
      <c r="B160" s="4" t="s">
        <v>27</v>
      </c>
      <c r="C160" s="29">
        <v>4</v>
      </c>
      <c r="D160" s="29">
        <v>4</v>
      </c>
      <c r="E160" s="29">
        <v>8</v>
      </c>
      <c r="F160" s="29">
        <v>4</v>
      </c>
      <c r="G160" s="29">
        <v>2</v>
      </c>
      <c r="H160" s="29"/>
      <c r="I160"/>
    </row>
    <row r="161" spans="1:9" ht="15" customHeight="1" x14ac:dyDescent="0.25">
      <c r="A161" s="28" t="s">
        <v>190</v>
      </c>
      <c r="B161" s="4" t="s">
        <v>27</v>
      </c>
      <c r="C161" s="29">
        <v>2</v>
      </c>
      <c r="D161" s="29">
        <v>2</v>
      </c>
      <c r="E161" s="29">
        <v>6</v>
      </c>
      <c r="F161" s="29">
        <v>2</v>
      </c>
      <c r="G161" s="29"/>
      <c r="H161" s="29"/>
      <c r="I161"/>
    </row>
    <row r="162" spans="1:9" ht="15" customHeight="1" x14ac:dyDescent="0.25">
      <c r="A162" s="28" t="s">
        <v>191</v>
      </c>
      <c r="B162" s="4" t="s">
        <v>27</v>
      </c>
      <c r="C162" s="29">
        <v>2</v>
      </c>
      <c r="D162" s="29">
        <v>2</v>
      </c>
      <c r="E162" s="29">
        <v>6</v>
      </c>
      <c r="F162" s="29">
        <v>2</v>
      </c>
      <c r="G162" s="29"/>
      <c r="H162" s="29"/>
      <c r="I162"/>
    </row>
    <row r="163" spans="1:9" ht="15" customHeight="1" x14ac:dyDescent="0.25">
      <c r="A163" s="28" t="s">
        <v>192</v>
      </c>
      <c r="B163" s="4" t="s">
        <v>27</v>
      </c>
      <c r="C163" s="29">
        <v>3</v>
      </c>
      <c r="D163" s="29">
        <v>2</v>
      </c>
      <c r="E163" s="29">
        <v>7</v>
      </c>
      <c r="F163" s="29">
        <v>2</v>
      </c>
      <c r="G163" s="29">
        <v>4</v>
      </c>
      <c r="H163" s="29"/>
      <c r="I163"/>
    </row>
    <row r="164" spans="1:9" ht="15" customHeight="1" x14ac:dyDescent="0.25">
      <c r="A164" s="28" t="s">
        <v>193</v>
      </c>
      <c r="B164" s="4" t="s">
        <v>27</v>
      </c>
      <c r="C164" s="29">
        <v>2</v>
      </c>
      <c r="D164" s="29">
        <v>2</v>
      </c>
      <c r="E164" s="29">
        <v>6</v>
      </c>
      <c r="F164" s="29">
        <v>2</v>
      </c>
      <c r="G164" s="29"/>
      <c r="H164" s="29"/>
      <c r="I164"/>
    </row>
    <row r="165" spans="1:9" ht="15" customHeight="1" x14ac:dyDescent="0.25">
      <c r="A165" s="28" t="s">
        <v>222</v>
      </c>
      <c r="B165" s="4" t="s">
        <v>27</v>
      </c>
      <c r="C165" s="29">
        <v>8</v>
      </c>
      <c r="D165" s="29">
        <v>8</v>
      </c>
      <c r="E165" s="29">
        <v>6</v>
      </c>
      <c r="F165" s="29"/>
      <c r="G165" s="29">
        <v>2</v>
      </c>
      <c r="H165" s="29"/>
      <c r="I165"/>
    </row>
    <row r="166" spans="1:9" ht="15" customHeight="1" x14ac:dyDescent="0.25">
      <c r="A166" s="34" t="s">
        <v>194</v>
      </c>
      <c r="B166" s="4" t="s">
        <v>27</v>
      </c>
      <c r="C166" s="29">
        <v>1</v>
      </c>
      <c r="D166" s="28"/>
      <c r="E166" s="29">
        <v>5</v>
      </c>
      <c r="F166" s="29"/>
      <c r="G166" s="29">
        <v>2</v>
      </c>
      <c r="H166" s="29"/>
      <c r="I166"/>
    </row>
    <row r="167" spans="1:9" ht="15" customHeight="1" x14ac:dyDescent="0.2">
      <c r="A167" s="1" t="s">
        <v>34</v>
      </c>
      <c r="B167" s="4" t="s">
        <v>16</v>
      </c>
      <c r="C167" s="29">
        <v>4</v>
      </c>
      <c r="D167" s="29">
        <v>6</v>
      </c>
      <c r="E167" s="29">
        <v>6</v>
      </c>
      <c r="F167" s="29">
        <v>2</v>
      </c>
      <c r="G167" s="29"/>
      <c r="H167" s="30"/>
      <c r="I167" s="31"/>
    </row>
    <row r="168" spans="1:9" ht="15" customHeight="1" x14ac:dyDescent="0.2">
      <c r="A168" s="1" t="s">
        <v>35</v>
      </c>
      <c r="B168" s="4" t="s">
        <v>16</v>
      </c>
      <c r="C168" s="29">
        <v>2</v>
      </c>
      <c r="D168" s="29">
        <v>4</v>
      </c>
      <c r="E168" s="29">
        <v>4</v>
      </c>
      <c r="F168" s="29">
        <v>2</v>
      </c>
      <c r="G168" s="29"/>
      <c r="H168" s="30"/>
      <c r="I168" s="31"/>
    </row>
    <row r="169" spans="1:9" ht="15" customHeight="1" x14ac:dyDescent="0.2">
      <c r="A169" s="1" t="s">
        <v>36</v>
      </c>
      <c r="B169" s="4" t="s">
        <v>16</v>
      </c>
      <c r="C169" s="29">
        <v>1</v>
      </c>
      <c r="D169" s="29">
        <v>1</v>
      </c>
      <c r="E169" s="29">
        <v>2</v>
      </c>
      <c r="F169" s="29"/>
      <c r="G169" s="29">
        <v>2</v>
      </c>
      <c r="H169" s="30"/>
      <c r="I169" s="31"/>
    </row>
    <row r="170" spans="1:9" ht="15" customHeight="1" x14ac:dyDescent="0.2">
      <c r="A170" s="1" t="s">
        <v>231</v>
      </c>
      <c r="B170" s="4" t="s">
        <v>16</v>
      </c>
      <c r="C170" s="29">
        <v>4</v>
      </c>
      <c r="D170" s="29">
        <v>4</v>
      </c>
      <c r="E170" s="29">
        <v>6</v>
      </c>
      <c r="F170" s="29"/>
      <c r="G170" s="29">
        <v>2</v>
      </c>
      <c r="H170" s="30"/>
      <c r="I170" s="31"/>
    </row>
    <row r="171" spans="1:9" ht="15" customHeight="1" x14ac:dyDescent="0.2">
      <c r="A171" s="1" t="s">
        <v>37</v>
      </c>
      <c r="B171" s="4" t="s">
        <v>16</v>
      </c>
      <c r="C171" s="29">
        <v>1</v>
      </c>
      <c r="D171" s="29">
        <v>3</v>
      </c>
      <c r="E171" s="29">
        <v>4</v>
      </c>
      <c r="F171" s="29">
        <v>2</v>
      </c>
      <c r="G171" s="29"/>
      <c r="H171" s="30"/>
      <c r="I171" s="31"/>
    </row>
    <row r="172" spans="1:9" ht="15" customHeight="1" x14ac:dyDescent="0.2">
      <c r="A172" s="1" t="s">
        <v>38</v>
      </c>
      <c r="B172" s="4" t="s">
        <v>16</v>
      </c>
      <c r="C172" s="29">
        <v>2</v>
      </c>
      <c r="D172" s="29">
        <v>2</v>
      </c>
      <c r="E172" s="29">
        <v>8</v>
      </c>
      <c r="F172" s="29">
        <v>2</v>
      </c>
      <c r="G172" s="29">
        <v>2</v>
      </c>
      <c r="H172" s="30"/>
      <c r="I172" s="31"/>
    </row>
    <row r="173" spans="1:9" ht="15" customHeight="1" x14ac:dyDescent="0.2">
      <c r="A173" s="1" t="s">
        <v>39</v>
      </c>
      <c r="B173" s="4" t="s">
        <v>16</v>
      </c>
      <c r="C173" s="29">
        <v>6</v>
      </c>
      <c r="D173" s="29">
        <v>6</v>
      </c>
      <c r="E173" s="29">
        <v>6</v>
      </c>
      <c r="F173" s="29">
        <v>2</v>
      </c>
      <c r="G173" s="29"/>
      <c r="H173" s="30"/>
      <c r="I173" s="31"/>
    </row>
    <row r="174" spans="1:9" ht="15" customHeight="1" x14ac:dyDescent="0.2">
      <c r="A174" s="1" t="s">
        <v>40</v>
      </c>
      <c r="B174" s="4" t="s">
        <v>16</v>
      </c>
      <c r="C174" s="29">
        <v>4</v>
      </c>
      <c r="D174" s="29">
        <v>2</v>
      </c>
      <c r="E174" s="29">
        <v>6</v>
      </c>
      <c r="F174" s="29">
        <v>2</v>
      </c>
      <c r="G174" s="29"/>
      <c r="H174" s="30"/>
      <c r="I174" s="31"/>
    </row>
    <row r="175" spans="1:9" ht="15" customHeight="1" x14ac:dyDescent="0.2">
      <c r="A175" s="1" t="s">
        <v>41</v>
      </c>
      <c r="B175" s="4" t="s">
        <v>16</v>
      </c>
      <c r="C175" s="29">
        <v>6</v>
      </c>
      <c r="D175" s="29">
        <v>6</v>
      </c>
      <c r="E175" s="29">
        <v>8</v>
      </c>
      <c r="F175" s="29">
        <v>2</v>
      </c>
      <c r="G175" s="29"/>
      <c r="H175" s="30"/>
      <c r="I175" s="31"/>
    </row>
    <row r="176" spans="1:9" ht="15" customHeight="1" x14ac:dyDescent="0.2">
      <c r="A176" s="1" t="s">
        <v>41</v>
      </c>
      <c r="B176" s="4" t="s">
        <v>16</v>
      </c>
      <c r="C176" s="29">
        <v>5</v>
      </c>
      <c r="D176" s="29">
        <v>4</v>
      </c>
      <c r="E176" s="29">
        <v>5</v>
      </c>
      <c r="F176" s="29"/>
      <c r="G176" s="29">
        <v>2</v>
      </c>
      <c r="H176" s="29"/>
      <c r="I176" s="29"/>
    </row>
    <row r="177" spans="1:9" ht="15" customHeight="1" x14ac:dyDescent="0.2">
      <c r="A177" s="1" t="s">
        <v>214</v>
      </c>
      <c r="B177" s="4" t="s">
        <v>16</v>
      </c>
      <c r="C177" s="29">
        <v>2</v>
      </c>
      <c r="D177" s="29">
        <v>4</v>
      </c>
      <c r="E177" s="29">
        <v>6</v>
      </c>
      <c r="F177" s="29">
        <v>2</v>
      </c>
      <c r="G177" s="29"/>
      <c r="H177" s="30"/>
      <c r="I177" s="31"/>
    </row>
    <row r="178" spans="1:9" ht="15" customHeight="1" x14ac:dyDescent="0.2">
      <c r="A178" s="1" t="s">
        <v>42</v>
      </c>
      <c r="B178" s="4" t="s">
        <v>16</v>
      </c>
      <c r="C178" s="29">
        <v>2</v>
      </c>
      <c r="D178" s="29">
        <v>6</v>
      </c>
      <c r="E178" s="29">
        <v>2</v>
      </c>
      <c r="F178" s="29">
        <v>2</v>
      </c>
      <c r="G178" s="29"/>
      <c r="H178" s="30"/>
      <c r="I178" s="31"/>
    </row>
    <row r="179" spans="1:9" ht="15" customHeight="1" x14ac:dyDescent="0.2">
      <c r="A179" s="1" t="s">
        <v>43</v>
      </c>
      <c r="B179" s="4" t="s">
        <v>16</v>
      </c>
      <c r="C179" s="29">
        <v>4</v>
      </c>
      <c r="D179" s="29">
        <v>4</v>
      </c>
      <c r="E179" s="29">
        <v>6</v>
      </c>
      <c r="F179" s="29">
        <v>2</v>
      </c>
      <c r="G179" s="29"/>
      <c r="H179" s="30"/>
      <c r="I179" s="31"/>
    </row>
    <row r="180" spans="1:9" ht="15" customHeight="1" x14ac:dyDescent="0.2">
      <c r="A180" s="1" t="s">
        <v>223</v>
      </c>
      <c r="B180" s="4" t="s">
        <v>16</v>
      </c>
      <c r="C180" s="29"/>
      <c r="D180" s="29">
        <v>8</v>
      </c>
      <c r="E180" s="29">
        <v>6</v>
      </c>
      <c r="F180" s="29">
        <v>2</v>
      </c>
      <c r="G180" s="29"/>
      <c r="H180" s="30"/>
      <c r="I180" s="31"/>
    </row>
    <row r="181" spans="1:9" ht="15" customHeight="1" x14ac:dyDescent="0.2">
      <c r="A181" s="1" t="s">
        <v>44</v>
      </c>
      <c r="B181" s="4" t="s">
        <v>16</v>
      </c>
      <c r="C181" s="29"/>
      <c r="D181" s="29">
        <v>6</v>
      </c>
      <c r="E181" s="29">
        <v>10</v>
      </c>
      <c r="F181" s="29">
        <v>2</v>
      </c>
      <c r="G181" s="29"/>
      <c r="H181" s="30"/>
      <c r="I181" s="31"/>
    </row>
    <row r="182" spans="1:9" ht="15" customHeight="1" x14ac:dyDescent="0.2">
      <c r="A182" s="1" t="s">
        <v>45</v>
      </c>
      <c r="B182" s="4" t="s">
        <v>16</v>
      </c>
      <c r="C182" s="29">
        <v>4</v>
      </c>
      <c r="D182" s="29">
        <v>6</v>
      </c>
      <c r="E182" s="29">
        <v>8</v>
      </c>
      <c r="F182" s="29">
        <v>2</v>
      </c>
      <c r="G182" s="29"/>
      <c r="H182" s="30"/>
      <c r="I182" s="31"/>
    </row>
    <row r="183" spans="1:9" ht="15" customHeight="1" x14ac:dyDescent="0.2">
      <c r="A183" s="1" t="s">
        <v>215</v>
      </c>
      <c r="B183" s="4" t="s">
        <v>16</v>
      </c>
      <c r="C183" s="29"/>
      <c r="D183" s="29">
        <v>3</v>
      </c>
      <c r="E183" s="29">
        <v>3</v>
      </c>
      <c r="F183" s="29"/>
      <c r="G183" s="29"/>
      <c r="H183" s="30"/>
      <c r="I183" s="31"/>
    </row>
    <row r="184" spans="1:9" ht="15" customHeight="1" x14ac:dyDescent="0.2">
      <c r="A184" s="1" t="s">
        <v>46</v>
      </c>
      <c r="B184" s="4" t="s">
        <v>16</v>
      </c>
      <c r="C184" s="29">
        <v>2</v>
      </c>
      <c r="D184" s="29">
        <v>2</v>
      </c>
      <c r="E184" s="29">
        <v>4</v>
      </c>
      <c r="F184" s="29">
        <v>2</v>
      </c>
      <c r="G184" s="29"/>
      <c r="H184" s="30"/>
      <c r="I184" s="31"/>
    </row>
    <row r="185" spans="1:9" ht="15" customHeight="1" x14ac:dyDescent="0.2">
      <c r="A185" s="1" t="s">
        <v>47</v>
      </c>
      <c r="B185" s="4" t="s">
        <v>16</v>
      </c>
      <c r="C185" s="29">
        <v>2</v>
      </c>
      <c r="D185" s="29">
        <v>4</v>
      </c>
      <c r="E185" s="29">
        <v>8</v>
      </c>
      <c r="F185" s="29">
        <v>2</v>
      </c>
      <c r="G185" s="29"/>
      <c r="H185" s="30"/>
      <c r="I185" s="31"/>
    </row>
    <row r="186" spans="1:9" ht="15" customHeight="1" x14ac:dyDescent="0.2">
      <c r="A186" s="1" t="s">
        <v>48</v>
      </c>
      <c r="B186" s="4" t="s">
        <v>16</v>
      </c>
      <c r="C186" s="29">
        <v>6</v>
      </c>
      <c r="D186" s="29">
        <v>8</v>
      </c>
      <c r="E186" s="29">
        <v>6</v>
      </c>
      <c r="F186" s="29">
        <v>4</v>
      </c>
      <c r="G186" s="29"/>
      <c r="H186" s="30"/>
      <c r="I186" s="31"/>
    </row>
    <row r="187" spans="1:9" ht="15" customHeight="1" x14ac:dyDescent="0.2">
      <c r="A187" s="1" t="s">
        <v>49</v>
      </c>
      <c r="B187" s="4" t="s">
        <v>16</v>
      </c>
      <c r="C187" s="29">
        <v>4</v>
      </c>
      <c r="D187" s="29">
        <v>2</v>
      </c>
      <c r="E187" s="29">
        <v>6</v>
      </c>
      <c r="F187" s="29">
        <v>2</v>
      </c>
      <c r="G187" s="29"/>
      <c r="H187" s="30"/>
      <c r="I187" s="31"/>
    </row>
    <row r="188" spans="1:9" ht="15" customHeight="1" x14ac:dyDescent="0.2">
      <c r="A188" s="1" t="s">
        <v>50</v>
      </c>
      <c r="B188" s="4" t="s">
        <v>16</v>
      </c>
      <c r="C188" s="29"/>
      <c r="D188" s="29"/>
      <c r="E188" s="29"/>
      <c r="F188" s="29">
        <v>1</v>
      </c>
      <c r="G188" s="29"/>
      <c r="H188" s="30"/>
      <c r="I188" s="31"/>
    </row>
    <row r="189" spans="1:9" ht="15" customHeight="1" x14ac:dyDescent="0.2">
      <c r="A189" s="1" t="s">
        <v>51</v>
      </c>
      <c r="B189" s="4" t="s">
        <v>16</v>
      </c>
      <c r="C189" s="29">
        <v>4</v>
      </c>
      <c r="D189" s="29">
        <v>6</v>
      </c>
      <c r="E189" s="29">
        <v>6</v>
      </c>
      <c r="F189" s="29"/>
      <c r="G189" s="29">
        <v>2</v>
      </c>
      <c r="H189" s="30"/>
      <c r="I189" s="31"/>
    </row>
    <row r="190" spans="1:9" ht="15" customHeight="1" x14ac:dyDescent="0.2">
      <c r="A190" s="1" t="s">
        <v>230</v>
      </c>
      <c r="B190" s="4" t="s">
        <v>16</v>
      </c>
      <c r="C190" s="29"/>
      <c r="D190" s="29">
        <v>2</v>
      </c>
      <c r="E190" s="29">
        <v>5</v>
      </c>
      <c r="F190" s="29">
        <v>1</v>
      </c>
      <c r="G190" s="29"/>
      <c r="H190" s="30"/>
      <c r="I190" s="31"/>
    </row>
    <row r="191" spans="1:9" ht="15" customHeight="1" x14ac:dyDescent="0.2">
      <c r="A191" s="28" t="s">
        <v>52</v>
      </c>
      <c r="B191" s="4" t="s">
        <v>16</v>
      </c>
      <c r="C191" s="29"/>
      <c r="D191" s="29">
        <v>1</v>
      </c>
      <c r="E191" s="29"/>
      <c r="F191" s="29"/>
      <c r="G191" s="29">
        <v>1</v>
      </c>
      <c r="H191" s="30"/>
      <c r="I191" s="31"/>
    </row>
    <row r="192" spans="1:9" ht="15" customHeight="1" x14ac:dyDescent="0.2">
      <c r="A192" s="1" t="s">
        <v>53</v>
      </c>
      <c r="B192" s="4" t="s">
        <v>16</v>
      </c>
      <c r="C192" s="29">
        <v>4</v>
      </c>
      <c r="D192" s="29">
        <v>8</v>
      </c>
      <c r="E192" s="29">
        <v>10</v>
      </c>
      <c r="F192" s="29">
        <v>2</v>
      </c>
      <c r="G192" s="29"/>
      <c r="H192" s="30"/>
      <c r="I192" s="31"/>
    </row>
    <row r="193" spans="1:9" ht="15" customHeight="1" x14ac:dyDescent="0.2">
      <c r="A193" s="1" t="s">
        <v>54</v>
      </c>
      <c r="B193" s="4" t="s">
        <v>16</v>
      </c>
      <c r="C193" s="29">
        <v>2</v>
      </c>
      <c r="D193" s="29">
        <v>4</v>
      </c>
      <c r="E193" s="29">
        <v>4</v>
      </c>
      <c r="F193" s="29">
        <v>2</v>
      </c>
      <c r="G193" s="29"/>
      <c r="H193" s="30"/>
      <c r="I193" s="31"/>
    </row>
    <row r="194" spans="1:9" ht="15" customHeight="1" x14ac:dyDescent="0.2">
      <c r="A194" s="1" t="s">
        <v>229</v>
      </c>
      <c r="B194" s="4" t="s">
        <v>16</v>
      </c>
      <c r="C194" s="29"/>
      <c r="D194" s="29">
        <v>6</v>
      </c>
      <c r="E194" s="29">
        <v>4</v>
      </c>
      <c r="F194" s="29">
        <v>2</v>
      </c>
      <c r="G194" s="29"/>
      <c r="H194" s="30"/>
      <c r="I194" s="31"/>
    </row>
    <row r="195" spans="1:9" ht="15" customHeight="1" x14ac:dyDescent="0.2">
      <c r="A195" s="1" t="s">
        <v>55</v>
      </c>
      <c r="B195" s="4" t="s">
        <v>16</v>
      </c>
      <c r="C195" s="29">
        <v>2</v>
      </c>
      <c r="D195" s="29">
        <v>4</v>
      </c>
      <c r="E195" s="29">
        <v>4</v>
      </c>
      <c r="F195" s="29">
        <v>2</v>
      </c>
      <c r="G195" s="29"/>
      <c r="H195" s="30"/>
      <c r="I195" s="31"/>
    </row>
    <row r="196" spans="1:9" ht="15" customHeight="1" x14ac:dyDescent="0.2">
      <c r="A196" s="1" t="s">
        <v>55</v>
      </c>
      <c r="B196" s="4" t="s">
        <v>16</v>
      </c>
      <c r="C196" s="29">
        <v>2</v>
      </c>
      <c r="D196" s="29">
        <v>4</v>
      </c>
      <c r="E196" s="29">
        <v>6</v>
      </c>
      <c r="F196" s="29">
        <v>2</v>
      </c>
      <c r="G196" s="29"/>
      <c r="H196" s="30"/>
      <c r="I196" s="31"/>
    </row>
    <row r="197" spans="1:9" ht="15" customHeight="1" x14ac:dyDescent="0.2">
      <c r="A197" s="1" t="s">
        <v>56</v>
      </c>
      <c r="B197" s="4" t="s">
        <v>16</v>
      </c>
      <c r="C197" s="29">
        <v>4</v>
      </c>
      <c r="D197" s="29">
        <v>10</v>
      </c>
      <c r="E197" s="29">
        <v>8</v>
      </c>
      <c r="F197" s="29">
        <v>2</v>
      </c>
      <c r="G197" s="29"/>
      <c r="H197" s="30"/>
      <c r="I197" s="31"/>
    </row>
    <row r="198" spans="1:9" ht="15" customHeight="1" x14ac:dyDescent="0.2">
      <c r="A198" s="1" t="s">
        <v>216</v>
      </c>
      <c r="B198" s="4" t="s">
        <v>16</v>
      </c>
      <c r="C198" s="29">
        <v>4</v>
      </c>
      <c r="D198" s="29">
        <v>8</v>
      </c>
      <c r="E198" s="29">
        <v>10</v>
      </c>
      <c r="F198" s="29">
        <v>2</v>
      </c>
      <c r="G198" s="29"/>
      <c r="H198" s="30"/>
      <c r="I198" s="31"/>
    </row>
    <row r="199" spans="1:9" ht="15" customHeight="1" x14ac:dyDescent="0.2">
      <c r="A199" s="1" t="s">
        <v>57</v>
      </c>
      <c r="B199" s="4" t="s">
        <v>16</v>
      </c>
      <c r="C199" s="29">
        <v>6</v>
      </c>
      <c r="D199" s="29">
        <v>6</v>
      </c>
      <c r="E199" s="29">
        <v>8</v>
      </c>
      <c r="F199" s="29">
        <v>2</v>
      </c>
      <c r="G199" s="29">
        <v>2</v>
      </c>
      <c r="H199" s="30"/>
      <c r="I199" s="31"/>
    </row>
    <row r="200" spans="1:9" ht="15" customHeight="1" x14ac:dyDescent="0.2">
      <c r="A200" s="1" t="s">
        <v>58</v>
      </c>
      <c r="B200" s="4" t="s">
        <v>16</v>
      </c>
      <c r="C200" s="29">
        <v>2</v>
      </c>
      <c r="D200" s="29">
        <v>2</v>
      </c>
      <c r="E200" s="29">
        <v>4</v>
      </c>
      <c r="F200" s="29">
        <v>2</v>
      </c>
      <c r="G200" s="29"/>
      <c r="H200" s="30"/>
      <c r="I200" s="31"/>
    </row>
    <row r="201" spans="1:9" ht="15" customHeight="1" x14ac:dyDescent="0.2">
      <c r="A201" s="1" t="s">
        <v>59</v>
      </c>
      <c r="B201" s="4" t="s">
        <v>16</v>
      </c>
      <c r="C201" s="29">
        <v>4</v>
      </c>
      <c r="D201" s="29">
        <v>4</v>
      </c>
      <c r="E201" s="29">
        <v>6</v>
      </c>
      <c r="F201" s="29">
        <v>2</v>
      </c>
      <c r="G201" s="29">
        <v>2</v>
      </c>
      <c r="H201" s="30"/>
      <c r="I201" s="31"/>
    </row>
    <row r="202" spans="1:9" ht="15" customHeight="1" x14ac:dyDescent="0.2">
      <c r="A202" s="1" t="s">
        <v>60</v>
      </c>
      <c r="B202" s="4" t="s">
        <v>16</v>
      </c>
      <c r="C202" s="29">
        <v>5</v>
      </c>
      <c r="D202" s="29">
        <v>8</v>
      </c>
      <c r="E202" s="29">
        <v>8</v>
      </c>
      <c r="F202" s="29">
        <v>1</v>
      </c>
      <c r="G202" s="29">
        <v>2</v>
      </c>
      <c r="H202" s="30"/>
      <c r="I202" s="31"/>
    </row>
    <row r="203" spans="1:9" ht="15" customHeight="1" x14ac:dyDescent="0.2">
      <c r="A203" s="1" t="s">
        <v>61</v>
      </c>
      <c r="B203" s="4" t="s">
        <v>16</v>
      </c>
      <c r="C203" s="29">
        <v>4</v>
      </c>
      <c r="D203" s="29">
        <v>2</v>
      </c>
      <c r="E203" s="29">
        <v>6</v>
      </c>
      <c r="F203" s="29">
        <v>2</v>
      </c>
      <c r="G203" s="29"/>
      <c r="H203" s="30"/>
      <c r="I203" s="31"/>
    </row>
    <row r="204" spans="1:9" ht="15" customHeight="1" x14ac:dyDescent="0.2">
      <c r="A204" s="1" t="s">
        <v>62</v>
      </c>
      <c r="B204" s="4" t="s">
        <v>16</v>
      </c>
      <c r="C204" s="29">
        <v>1</v>
      </c>
      <c r="D204" s="29"/>
      <c r="E204" s="29">
        <v>2</v>
      </c>
      <c r="F204" s="29"/>
      <c r="G204" s="29">
        <v>1</v>
      </c>
      <c r="H204" s="30"/>
      <c r="I204" s="31"/>
    </row>
    <row r="205" spans="1:9" ht="15" customHeight="1" x14ac:dyDescent="0.2">
      <c r="A205" s="1" t="s">
        <v>63</v>
      </c>
      <c r="B205" s="4" t="s">
        <v>16</v>
      </c>
      <c r="C205" s="29">
        <v>4</v>
      </c>
      <c r="D205" s="29">
        <v>2</v>
      </c>
      <c r="E205" s="29">
        <v>6</v>
      </c>
      <c r="F205" s="29">
        <v>2</v>
      </c>
      <c r="G205" s="29"/>
      <c r="H205" s="30"/>
      <c r="I205" s="31"/>
    </row>
    <row r="206" spans="1:9" ht="15" customHeight="1" x14ac:dyDescent="0.2">
      <c r="A206" s="1" t="s">
        <v>64</v>
      </c>
      <c r="B206" s="4" t="s">
        <v>16</v>
      </c>
      <c r="C206" s="29">
        <v>8</v>
      </c>
      <c r="D206" s="29">
        <v>6</v>
      </c>
      <c r="E206" s="29">
        <v>10</v>
      </c>
      <c r="F206" s="29"/>
      <c r="G206" s="29">
        <v>4</v>
      </c>
      <c r="H206" s="30"/>
      <c r="I206" s="31"/>
    </row>
    <row r="207" spans="1:9" ht="15" customHeight="1" x14ac:dyDescent="0.25">
      <c r="A207" s="35"/>
      <c r="B207"/>
      <c r="C207"/>
      <c r="D207"/>
      <c r="E207"/>
      <c r="F207"/>
      <c r="G207"/>
      <c r="H207"/>
      <c r="I207"/>
    </row>
    <row r="208" spans="1:9" ht="15" customHeight="1" x14ac:dyDescent="0.25">
      <c r="A208" s="35"/>
      <c r="B208"/>
      <c r="C208"/>
      <c r="D208"/>
      <c r="E208"/>
      <c r="F208"/>
      <c r="G208"/>
      <c r="H208"/>
      <c r="I208"/>
    </row>
    <row r="209" spans="1:9" ht="15" customHeight="1" x14ac:dyDescent="0.25">
      <c r="A209" s="60" t="s">
        <v>72</v>
      </c>
      <c r="B209" s="60" t="s">
        <v>195</v>
      </c>
      <c r="C209" s="60"/>
      <c r="D209" s="60"/>
      <c r="E209" s="60"/>
      <c r="F209" s="60"/>
      <c r="G209" s="60"/>
      <c r="H209" s="60"/>
      <c r="I209"/>
    </row>
    <row r="210" spans="1:9" ht="15" customHeight="1" x14ac:dyDescent="0.25">
      <c r="A210" s="60"/>
      <c r="B210" s="43" t="s">
        <v>18</v>
      </c>
      <c r="C210" s="43" t="s">
        <v>66</v>
      </c>
      <c r="D210" s="43" t="s">
        <v>67</v>
      </c>
      <c r="E210" s="43" t="s">
        <v>68</v>
      </c>
      <c r="F210" s="43" t="s">
        <v>69</v>
      </c>
      <c r="G210" s="43" t="s">
        <v>70</v>
      </c>
      <c r="H210" s="43" t="s">
        <v>71</v>
      </c>
      <c r="I210"/>
    </row>
    <row r="211" spans="1:9" ht="15" customHeight="1" x14ac:dyDescent="0.25">
      <c r="A211" s="37" t="s">
        <v>12</v>
      </c>
      <c r="B211" s="38">
        <f ca="1">SUMIF($B$12:$C$206,A211,$C$12:$C$206)</f>
        <v>63</v>
      </c>
      <c r="C211" s="38">
        <f ca="1">SUMIF($B$12:$H$206,A211,$D$12:$D$206)</f>
        <v>57</v>
      </c>
      <c r="D211" s="38">
        <f ca="1">SUMIF($B$12:$H$206,A211,$E$12:$E$206)</f>
        <v>148</v>
      </c>
      <c r="E211" s="38">
        <f ca="1">SUMIF($B$12:$H$206,A211,$F$12:$F$206)</f>
        <v>33</v>
      </c>
      <c r="F211" s="38">
        <f ca="1">SUMIF($B$12:$H$206,A211,$G$12:$G$206)</f>
        <v>62</v>
      </c>
      <c r="G211" s="38">
        <f ca="1">SUMIF($B$12:$H$206,A211,$H$12:$H$206)</f>
        <v>12</v>
      </c>
      <c r="H211" s="38">
        <f ca="1">SUMIF($B$12:$I$206,A211,$I$12:$I$206)</f>
        <v>2</v>
      </c>
      <c r="I211"/>
    </row>
    <row r="212" spans="1:9" ht="15" customHeight="1" x14ac:dyDescent="0.25">
      <c r="A212" s="37" t="s">
        <v>13</v>
      </c>
      <c r="B212" s="38">
        <f t="shared" ref="B212:B215" ca="1" si="1">SUMIF($B$12:$C$206,A212,$C$12:$C$206)</f>
        <v>121</v>
      </c>
      <c r="C212" s="38">
        <f t="shared" ref="C212:C215" ca="1" si="2">SUMIF($B$12:$H$206,A212,$D$12:$D$206)</f>
        <v>120</v>
      </c>
      <c r="D212" s="38">
        <f t="shared" ref="D212:D215" ca="1" si="3">SUMIF($B$12:$H$206,A212,$E$12:$E$206)</f>
        <v>218</v>
      </c>
      <c r="E212" s="38">
        <f t="shared" ref="E212:E214" ca="1" si="4">SUMIF($B$12:$H$206,A212,$F$12:$F$206)</f>
        <v>69</v>
      </c>
      <c r="F212" s="38">
        <f t="shared" ref="F212:F215" ca="1" si="5">SUMIF($B$12:$H$206,A212,$G$12:$G$206)</f>
        <v>115</v>
      </c>
      <c r="G212" s="38">
        <f t="shared" ref="G212:G215" ca="1" si="6">SUMIF($B$12:$H$206,A212,$H$12:$H$206)</f>
        <v>12</v>
      </c>
      <c r="H212" s="38">
        <f t="shared" ref="H212:H215" ca="1" si="7">SUMIF($B$12:$I$206,A212,$I$12:$I$206)</f>
        <v>0</v>
      </c>
      <c r="I212"/>
    </row>
    <row r="213" spans="1:9" ht="15" customHeight="1" x14ac:dyDescent="0.25">
      <c r="A213" s="37" t="s">
        <v>14</v>
      </c>
      <c r="B213" s="38">
        <f t="shared" ca="1" si="1"/>
        <v>17</v>
      </c>
      <c r="C213" s="38">
        <f t="shared" ca="1" si="2"/>
        <v>24</v>
      </c>
      <c r="D213" s="38">
        <f t="shared" ca="1" si="3"/>
        <v>28</v>
      </c>
      <c r="E213" s="38">
        <f t="shared" ca="1" si="4"/>
        <v>21</v>
      </c>
      <c r="F213" s="38">
        <f t="shared" ca="1" si="5"/>
        <v>46</v>
      </c>
      <c r="G213" s="38">
        <f t="shared" ca="1" si="6"/>
        <v>0</v>
      </c>
      <c r="H213" s="38">
        <f t="shared" ca="1" si="7"/>
        <v>0</v>
      </c>
      <c r="I213"/>
    </row>
    <row r="214" spans="1:9" ht="15" customHeight="1" x14ac:dyDescent="0.25">
      <c r="A214" s="37" t="s">
        <v>27</v>
      </c>
      <c r="B214" s="38">
        <f t="shared" ca="1" si="1"/>
        <v>145</v>
      </c>
      <c r="C214" s="38">
        <f t="shared" ca="1" si="2"/>
        <v>194</v>
      </c>
      <c r="D214" s="38">
        <f t="shared" ca="1" si="3"/>
        <v>313</v>
      </c>
      <c r="E214" s="38">
        <f t="shared" ca="1" si="4"/>
        <v>60</v>
      </c>
      <c r="F214" s="38">
        <f t="shared" ca="1" si="5"/>
        <v>72</v>
      </c>
      <c r="G214" s="38">
        <f t="shared" ca="1" si="6"/>
        <v>12</v>
      </c>
      <c r="H214" s="38">
        <f t="shared" ca="1" si="7"/>
        <v>0</v>
      </c>
      <c r="I214"/>
    </row>
    <row r="215" spans="1:9" ht="15" customHeight="1" x14ac:dyDescent="0.25">
      <c r="A215" s="37" t="s">
        <v>16</v>
      </c>
      <c r="B215" s="38">
        <f t="shared" ca="1" si="1"/>
        <v>117</v>
      </c>
      <c r="C215" s="38">
        <f t="shared" ca="1" si="2"/>
        <v>174</v>
      </c>
      <c r="D215" s="38">
        <f t="shared" ca="1" si="3"/>
        <v>227</v>
      </c>
      <c r="E215" s="38">
        <f ca="1">SUMIF($B$12:$H$206,A215,$F$12:$F$206)</f>
        <v>63</v>
      </c>
      <c r="F215" s="38">
        <f t="shared" ca="1" si="5"/>
        <v>22</v>
      </c>
      <c r="G215" s="38">
        <f t="shared" ca="1" si="6"/>
        <v>0</v>
      </c>
      <c r="H215" s="38">
        <f t="shared" ca="1" si="7"/>
        <v>0</v>
      </c>
      <c r="I215"/>
    </row>
  </sheetData>
  <sheetProtection password="B056" sheet="1" objects="1" scenarios="1"/>
  <mergeCells count="7">
    <mergeCell ref="A209:A210"/>
    <mergeCell ref="B209:H209"/>
    <mergeCell ref="A2:A3"/>
    <mergeCell ref="B2:F2"/>
    <mergeCell ref="A10:A11"/>
    <mergeCell ref="B10:B11"/>
    <mergeCell ref="C10:I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C1" sqref="C1:F1"/>
    </sheetView>
  </sheetViews>
  <sheetFormatPr defaultRowHeight="15" x14ac:dyDescent="0.25"/>
  <cols>
    <col min="1" max="1" width="41.5703125" bestFit="1" customWidth="1"/>
    <col min="2" max="2" width="10.28515625" bestFit="1" customWidth="1"/>
    <col min="3" max="6" width="10.7109375" customWidth="1"/>
  </cols>
  <sheetData>
    <row r="1" spans="1:6" x14ac:dyDescent="0.25">
      <c r="A1" s="77" t="s">
        <v>33</v>
      </c>
      <c r="B1" s="79" t="s">
        <v>72</v>
      </c>
      <c r="C1" s="76" t="s">
        <v>238</v>
      </c>
      <c r="D1" s="76"/>
      <c r="E1" s="76"/>
      <c r="F1" s="76"/>
    </row>
    <row r="2" spans="1:6" x14ac:dyDescent="0.25">
      <c r="A2" s="78"/>
      <c r="B2" s="79"/>
      <c r="C2" s="44" t="s">
        <v>18</v>
      </c>
      <c r="D2" s="44" t="s">
        <v>17</v>
      </c>
      <c r="E2" s="44" t="s">
        <v>19</v>
      </c>
      <c r="F2" s="44" t="s">
        <v>1</v>
      </c>
    </row>
    <row r="3" spans="1:6" x14ac:dyDescent="0.25">
      <c r="A3" s="28" t="s">
        <v>73</v>
      </c>
      <c r="B3" s="4" t="s">
        <v>12</v>
      </c>
      <c r="C3" s="41">
        <f ca="1">SUM('Emissão Municípios'!$H$4:$K$4)*(Dados!C12/Dados!$B$211)</f>
        <v>1.797169629179403E-3</v>
      </c>
      <c r="D3" s="41">
        <f ca="1">SUM('Emissão Municípios'!$H$3:$K$3)*((Dados!D12+Dados!E12)/(Dados!$C$211+Dados!$D$211))</f>
        <v>0.23647480449635649</v>
      </c>
      <c r="E3" s="41">
        <f ca="1">SUM('Emissão Municípios'!$H$5:$K$5)*((Dados!F12+Dados!G12)/(Dados!$E$211+Dados!$F$211))</f>
        <v>2.703037305712959E-3</v>
      </c>
      <c r="F3" s="41">
        <f ca="1">SUM(C3:E3)</f>
        <v>0.24097501143124883</v>
      </c>
    </row>
    <row r="4" spans="1:6" x14ac:dyDescent="0.25">
      <c r="A4" s="28" t="s">
        <v>74</v>
      </c>
      <c r="B4" s="4" t="s">
        <v>12</v>
      </c>
      <c r="C4" s="41">
        <f ca="1">SUM('Emissão Municípios'!$H$4:$K$4)*(Dados!C13/Dados!$B$211)</f>
        <v>0</v>
      </c>
      <c r="D4" s="41">
        <f ca="1">SUM('Emissão Municípios'!$H$3:$K$3)*((Dados!D13+Dados!E13)/(Dados!$C$211+Dados!$D$211))</f>
        <v>0.47294960899271299</v>
      </c>
      <c r="E4" s="41">
        <f ca="1">SUM('Emissão Municípios'!$H$5:$K$5)*((Dados!F13+Dados!G13)/(Dados!$E$211+Dados!$F$211))</f>
        <v>6.7575932642823973E-3</v>
      </c>
      <c r="F4" s="41">
        <f t="shared" ref="F4:F39" ca="1" si="0">SUM(C4:E4)</f>
        <v>0.47970720225699537</v>
      </c>
    </row>
    <row r="5" spans="1:6" x14ac:dyDescent="0.25">
      <c r="A5" s="28" t="s">
        <v>75</v>
      </c>
      <c r="B5" s="4" t="s">
        <v>12</v>
      </c>
      <c r="C5" s="41">
        <f ca="1">SUM('Emissão Municípios'!$H$4:$K$4)*(Dados!C14/Dados!$B$211)</f>
        <v>3.5943392583588059E-3</v>
      </c>
      <c r="D5" s="41">
        <f ca="1">SUM('Emissão Municípios'!$H$3:$K$3)*((Dados!D14+Dados!E14)/(Dados!$C$211+Dados!$D$211))</f>
        <v>0.15764986966423766</v>
      </c>
      <c r="E5" s="41">
        <f ca="1">SUM('Emissão Municípios'!$H$5:$K$5)*((Dados!F14+Dados!G14)/(Dados!$E$211+Dados!$F$211))</f>
        <v>8.1091119171388774E-3</v>
      </c>
      <c r="F5" s="41">
        <f t="shared" ca="1" si="0"/>
        <v>0.16935332083973534</v>
      </c>
    </row>
    <row r="6" spans="1:6" x14ac:dyDescent="0.25">
      <c r="A6" s="28" t="s">
        <v>76</v>
      </c>
      <c r="B6" s="4" t="s">
        <v>12</v>
      </c>
      <c r="C6" s="41">
        <f ca="1">SUM('Emissão Municípios'!$H$4:$K$4)*(Dados!C15/Dados!$B$211)</f>
        <v>3.5943392583588059E-3</v>
      </c>
      <c r="D6" s="41">
        <f ca="1">SUM('Emissão Municípios'!$H$3:$K$3)*((Dados!D15+Dados!E15)/(Dados!$C$211+Dados!$D$211))</f>
        <v>0.39412467416059416</v>
      </c>
      <c r="E6" s="41">
        <f ca="1">SUM('Emissão Municípios'!$H$5:$K$5)*((Dados!F15+Dados!G15)/(Dados!$E$211+Dados!$F$211))</f>
        <v>4.0545559585694387E-3</v>
      </c>
      <c r="F6" s="41">
        <f t="shared" ca="1" si="0"/>
        <v>0.4017735693775224</v>
      </c>
    </row>
    <row r="7" spans="1:6" x14ac:dyDescent="0.25">
      <c r="A7" s="33" t="s">
        <v>77</v>
      </c>
      <c r="B7" s="4" t="s">
        <v>12</v>
      </c>
      <c r="C7" s="41">
        <f ca="1">SUM('Emissão Municípios'!$H$4:$K$4)*(Dados!C16/Dados!$B$211)</f>
        <v>0</v>
      </c>
      <c r="D7" s="41">
        <f ca="1">SUM('Emissão Municípios'!$H$3:$K$3)*((Dados!D16+Dados!E16)/(Dados!$C$211+Dados!$D$211))</f>
        <v>0.31529973932847533</v>
      </c>
      <c r="E7" s="41">
        <f ca="1">SUM('Emissão Municípios'!$H$5:$K$5)*((Dados!F16+Dados!G16)/(Dados!$E$211+Dados!$F$211))</f>
        <v>0</v>
      </c>
      <c r="F7" s="41">
        <f t="shared" ca="1" si="0"/>
        <v>0.31529973932847533</v>
      </c>
    </row>
    <row r="8" spans="1:6" x14ac:dyDescent="0.25">
      <c r="A8" s="33" t="s">
        <v>173</v>
      </c>
      <c r="B8" s="4" t="s">
        <v>12</v>
      </c>
      <c r="C8" s="41">
        <f ca="1">SUM('Emissão Municípios'!$H$4:$K$4)*(Dados!C17/Dados!$B$211)</f>
        <v>1.797169629179403E-3</v>
      </c>
      <c r="D8" s="41">
        <f ca="1">SUM('Emissão Municípios'!$H$3:$K$3)*((Dados!D17+Dados!E17)/(Dados!$C$211+Dados!$D$211))</f>
        <v>0.39412467416059416</v>
      </c>
      <c r="E8" s="41">
        <f ca="1">SUM('Emissão Municípios'!$H$5:$K$5)*((Dados!F17+Dados!G17)/(Dados!$E$211+Dados!$F$211))</f>
        <v>5.406074611425918E-3</v>
      </c>
      <c r="F8" s="41">
        <f t="shared" ca="1" si="0"/>
        <v>0.40132791840119947</v>
      </c>
    </row>
    <row r="9" spans="1:6" x14ac:dyDescent="0.25">
      <c r="A9" s="33" t="s">
        <v>78</v>
      </c>
      <c r="B9" s="4" t="s">
        <v>12</v>
      </c>
      <c r="C9" s="41">
        <f ca="1">SUM('Emissão Municípios'!$H$4:$K$4)*(Dados!C18/Dados!$B$211)</f>
        <v>1.797169629179403E-3</v>
      </c>
      <c r="D9" s="41">
        <f ca="1">SUM('Emissão Municípios'!$H$3:$K$3)*((Dados!D18+Dados!E18)/(Dados!$C$211+Dados!$D$211))</f>
        <v>0.15764986966423766</v>
      </c>
      <c r="E9" s="41">
        <f ca="1">SUM('Emissão Municípios'!$H$5:$K$5)*((Dados!F18+Dados!G18)/(Dados!$E$211+Dados!$F$211))</f>
        <v>1.3515186528564795E-3</v>
      </c>
      <c r="F9" s="41">
        <f t="shared" ca="1" si="0"/>
        <v>0.16079855794627354</v>
      </c>
    </row>
    <row r="10" spans="1:6" x14ac:dyDescent="0.25">
      <c r="A10" s="33" t="s">
        <v>200</v>
      </c>
      <c r="B10" s="4" t="s">
        <v>12</v>
      </c>
      <c r="C10" s="41">
        <f ca="1">SUM('Emissão Municípios'!$H$4:$K$4)*(Dados!C19/Dados!$B$211)</f>
        <v>1.797169629179403E-3</v>
      </c>
      <c r="D10" s="41">
        <f ca="1">SUM('Emissão Municípios'!$H$3:$K$3)*((Dados!D19+Dados!E19)/(Dados!$C$211+Dados!$D$211))</f>
        <v>0.31529973932847533</v>
      </c>
      <c r="E10" s="41">
        <f ca="1">SUM('Emissão Municípios'!$H$5:$K$5)*((Dados!F19+Dados!G19)/(Dados!$E$211+Dados!$F$211))</f>
        <v>1.3515186528564795E-3</v>
      </c>
      <c r="F10" s="41">
        <f t="shared" ca="1" si="0"/>
        <v>0.31844842761051123</v>
      </c>
    </row>
    <row r="11" spans="1:6" x14ac:dyDescent="0.25">
      <c r="A11" s="28" t="s">
        <v>225</v>
      </c>
      <c r="B11" s="4" t="s">
        <v>12</v>
      </c>
      <c r="C11" s="41">
        <f ca="1">SUM('Emissão Municípios'!$H$4:$K$4)*(Dados!C20/Dados!$B$211)</f>
        <v>3.5943392583588059E-3</v>
      </c>
      <c r="D11" s="41">
        <f ca="1">SUM('Emissão Municípios'!$H$3:$K$3)*((Dados!D20+Dados!E20)/(Dados!$C$211+Dados!$D$211))</f>
        <v>0.15764986966423766</v>
      </c>
      <c r="E11" s="41">
        <f ca="1">SUM('Emissão Municípios'!$H$5:$K$5)*((Dados!F20+Dados!G20)/(Dados!$E$211+Dados!$F$211))</f>
        <v>0</v>
      </c>
      <c r="F11" s="41">
        <f t="shared" ca="1" si="0"/>
        <v>0.16124420892259647</v>
      </c>
    </row>
    <row r="12" spans="1:6" x14ac:dyDescent="0.25">
      <c r="A12" s="28" t="s">
        <v>226</v>
      </c>
      <c r="B12" s="4" t="s">
        <v>12</v>
      </c>
      <c r="C12" s="41">
        <f ca="1">SUM('Emissão Municípios'!$H$4:$K$4)*(Dados!C21/Dados!$B$211)</f>
        <v>1.797169629179403E-3</v>
      </c>
      <c r="D12" s="41">
        <f ca="1">SUM('Emissão Municípios'!$H$3:$K$3)*((Dados!D21+Dados!E21)/(Dados!$C$211+Dados!$D$211))</f>
        <v>0.15764986966423766</v>
      </c>
      <c r="E12" s="41">
        <f ca="1">SUM('Emissão Municípios'!$H$5:$K$5)*((Dados!F21+Dados!G21)/(Dados!$E$211+Dados!$F$211))</f>
        <v>1.3515186528564795E-3</v>
      </c>
      <c r="F12" s="41">
        <f t="shared" ca="1" si="0"/>
        <v>0.16079855794627354</v>
      </c>
    </row>
    <row r="13" spans="1:6" x14ac:dyDescent="0.25">
      <c r="A13" s="28" t="s">
        <v>79</v>
      </c>
      <c r="B13" s="4" t="s">
        <v>12</v>
      </c>
      <c r="C13" s="41">
        <f ca="1">SUM('Emissão Municípios'!$H$4:$K$4)*(Dados!C22/Dados!$B$211)</f>
        <v>7.1886785167176118E-3</v>
      </c>
      <c r="D13" s="41">
        <f ca="1">SUM('Emissão Municípios'!$H$3:$K$3)*((Dados!D22+Dados!E22)/(Dados!$C$211+Dados!$D$211))</f>
        <v>0.78824934832118831</v>
      </c>
      <c r="E13" s="41">
        <f ca="1">SUM('Emissão Municípios'!$H$5:$K$5)*((Dados!F22+Dados!G22)/(Dados!$E$211+Dados!$F$211))</f>
        <v>2.703037305712959E-3</v>
      </c>
      <c r="F13" s="41">
        <f t="shared" ca="1" si="0"/>
        <v>0.79814106414361885</v>
      </c>
    </row>
    <row r="14" spans="1:6" x14ac:dyDescent="0.25">
      <c r="A14" s="33" t="s">
        <v>80</v>
      </c>
      <c r="B14" s="4" t="s">
        <v>12</v>
      </c>
      <c r="C14" s="41">
        <f ca="1">SUM('Emissão Municípios'!$H$4:$K$4)*(Dados!C23/Dados!$B$211)</f>
        <v>7.1886785167176118E-3</v>
      </c>
      <c r="D14" s="41">
        <f ca="1">SUM('Emissão Municípios'!$H$3:$K$3)*((Dados!D23+Dados!E23)/(Dados!$C$211+Dados!$D$211))</f>
        <v>0.47294960899271299</v>
      </c>
      <c r="E14" s="41">
        <f ca="1">SUM('Emissão Municípios'!$H$5:$K$5)*((Dados!F23+Dados!G23)/(Dados!$E$211+Dados!$F$211))</f>
        <v>2.703037305712959E-3</v>
      </c>
      <c r="F14" s="41">
        <f t="shared" ca="1" si="0"/>
        <v>0.48284132481514358</v>
      </c>
    </row>
    <row r="15" spans="1:6" x14ac:dyDescent="0.25">
      <c r="A15" s="28" t="s">
        <v>81</v>
      </c>
      <c r="B15" s="4" t="s">
        <v>12</v>
      </c>
      <c r="C15" s="41">
        <f ca="1">SUM('Emissão Municípios'!$H$4:$K$4)*(Dados!C24/Dados!$B$211)</f>
        <v>3.5943392583588059E-3</v>
      </c>
      <c r="D15" s="41">
        <f ca="1">SUM('Emissão Municípios'!$H$3:$K$3)*((Dados!D24+Dados!E24)/(Dados!$C$211+Dados!$D$211))</f>
        <v>0.63059947865695065</v>
      </c>
      <c r="E15" s="41">
        <f ca="1">SUM('Emissão Municípios'!$H$5:$K$5)*((Dados!F24+Dados!G24)/(Dados!$E$211+Dados!$F$211))</f>
        <v>2.703037305712959E-3</v>
      </c>
      <c r="F15" s="41">
        <f t="shared" ca="1" si="0"/>
        <v>0.63689685522102246</v>
      </c>
    </row>
    <row r="16" spans="1:6" x14ac:dyDescent="0.25">
      <c r="A16" s="28" t="s">
        <v>82</v>
      </c>
      <c r="B16" s="4" t="s">
        <v>12</v>
      </c>
      <c r="C16" s="41">
        <f ca="1">SUM('Emissão Municípios'!$H$4:$K$4)*(Dados!C25/Dados!$B$211)</f>
        <v>1.797169629179403E-3</v>
      </c>
      <c r="D16" s="41">
        <f ca="1">SUM('Emissão Municípios'!$H$3:$K$3)*((Dados!D25+Dados!E25)/(Dados!$C$211+Dados!$D$211))</f>
        <v>0.39412467416059416</v>
      </c>
      <c r="E16" s="41">
        <f ca="1">SUM('Emissão Municípios'!$H$5:$K$5)*((Dados!F25+Dados!G25)/(Dados!$E$211+Dados!$F$211))</f>
        <v>1.3515186528564795E-3</v>
      </c>
      <c r="F16" s="41">
        <f t="shared" ca="1" si="0"/>
        <v>0.39727336244263006</v>
      </c>
    </row>
    <row r="17" spans="1:6" x14ac:dyDescent="0.25">
      <c r="A17" s="28" t="s">
        <v>83</v>
      </c>
      <c r="B17" s="4" t="s">
        <v>12</v>
      </c>
      <c r="C17" s="41">
        <f ca="1">SUM('Emissão Municípios'!$H$4:$K$4)*(Dados!C26/Dados!$B$211)</f>
        <v>1.797169629179403E-3</v>
      </c>
      <c r="D17" s="41">
        <f ca="1">SUM('Emissão Municípios'!$H$3:$K$3)*((Dados!D26+Dados!E26)/(Dados!$C$211+Dados!$D$211))</f>
        <v>0.55177454382483182</v>
      </c>
      <c r="E17" s="41">
        <f ca="1">SUM('Emissão Municípios'!$H$5:$K$5)*((Dados!F26+Dados!G26)/(Dados!$E$211+Dados!$F$211))</f>
        <v>2.703037305712959E-3</v>
      </c>
      <c r="F17" s="41">
        <f t="shared" ca="1" si="0"/>
        <v>0.55627475075972421</v>
      </c>
    </row>
    <row r="18" spans="1:6" x14ac:dyDescent="0.25">
      <c r="A18" s="28" t="s">
        <v>41</v>
      </c>
      <c r="B18" s="4" t="s">
        <v>12</v>
      </c>
      <c r="C18" s="41">
        <f ca="1">SUM('Emissão Municípios'!$H$4:$K$4)*(Dados!C27/Dados!$B$211)</f>
        <v>0</v>
      </c>
      <c r="D18" s="41">
        <f ca="1">SUM('Emissão Municípios'!$H$3:$K$3)*((Dados!D27+Dados!E27)/(Dados!$C$211+Dados!$D$211))</f>
        <v>0.31529973932847533</v>
      </c>
      <c r="E18" s="41">
        <f ca="1">SUM('Emissão Municípios'!$H$5:$K$5)*((Dados!F27+Dados!G27)/(Dados!$E$211+Dados!$F$211))</f>
        <v>5.406074611425918E-3</v>
      </c>
      <c r="F18" s="41">
        <f t="shared" ca="1" si="0"/>
        <v>0.32070581393990122</v>
      </c>
    </row>
    <row r="19" spans="1:6" x14ac:dyDescent="0.25">
      <c r="A19" s="28" t="s">
        <v>84</v>
      </c>
      <c r="B19" s="4" t="s">
        <v>12</v>
      </c>
      <c r="C19" s="41">
        <f ca="1">SUM('Emissão Municípios'!$H$4:$K$4)*(Dados!C28/Dados!$B$211)</f>
        <v>0</v>
      </c>
      <c r="D19" s="41">
        <f ca="1">SUM('Emissão Municípios'!$H$3:$K$3)*((Dados!D28+Dados!E28)/(Dados!$C$211+Dados!$D$211))</f>
        <v>1.1035490876496636</v>
      </c>
      <c r="E19" s="41">
        <f ca="1">SUM('Emissão Municípios'!$H$5:$K$5)*((Dados!F28+Dados!G28)/(Dados!$E$211+Dados!$F$211))</f>
        <v>5.406074611425918E-3</v>
      </c>
      <c r="F19" s="41">
        <f t="shared" ca="1" si="0"/>
        <v>1.1089551622610896</v>
      </c>
    </row>
    <row r="20" spans="1:6" x14ac:dyDescent="0.25">
      <c r="A20" s="28" t="s">
        <v>85</v>
      </c>
      <c r="B20" s="4" t="s">
        <v>12</v>
      </c>
      <c r="C20" s="41">
        <f ca="1">SUM('Emissão Municípios'!$H$4:$K$4)*(Dados!C29/Dados!$B$211)</f>
        <v>1.797169629179403E-3</v>
      </c>
      <c r="D20" s="41">
        <f ca="1">SUM('Emissão Municípios'!$H$3:$K$3)*((Dados!D29+Dados!E29)/(Dados!$C$211+Dados!$D$211))</f>
        <v>0.15764986966423766</v>
      </c>
      <c r="E20" s="41">
        <f ca="1">SUM('Emissão Municípios'!$H$5:$K$5)*((Dados!F29+Dados!G29)/(Dados!$E$211+Dados!$F$211))</f>
        <v>1.3515186528564795E-3</v>
      </c>
      <c r="F20" s="41">
        <f t="shared" ca="1" si="0"/>
        <v>0.16079855794627354</v>
      </c>
    </row>
    <row r="21" spans="1:6" x14ac:dyDescent="0.25">
      <c r="A21" s="33" t="s">
        <v>217</v>
      </c>
      <c r="B21" s="4" t="s">
        <v>12</v>
      </c>
      <c r="C21" s="41">
        <f ca="1">SUM('Emissão Municípios'!$H$4:$K$4)*(Dados!C30/Dados!$B$211)</f>
        <v>3.5943392583588059E-3</v>
      </c>
      <c r="D21" s="41">
        <f ca="1">SUM('Emissão Municípios'!$H$3:$K$3)*((Dados!D30+Dados!E30)/(Dados!$C$211+Dados!$D$211))</f>
        <v>0.94589921798542598</v>
      </c>
      <c r="E21" s="41">
        <f ca="1">SUM('Emissão Municípios'!$H$5:$K$5)*((Dados!F30+Dados!G30)/(Dados!$E$211+Dados!$F$211))</f>
        <v>8.1091119171388774E-3</v>
      </c>
      <c r="F21" s="41">
        <f t="shared" ca="1" si="0"/>
        <v>0.95760266916092374</v>
      </c>
    </row>
    <row r="22" spans="1:6" x14ac:dyDescent="0.25">
      <c r="A22" s="28" t="s">
        <v>86</v>
      </c>
      <c r="B22" s="4" t="s">
        <v>12</v>
      </c>
      <c r="C22" s="41">
        <f ca="1">SUM('Emissão Municípios'!$H$4:$K$4)*(Dados!C31/Dados!$B$211)</f>
        <v>3.5943392583588059E-3</v>
      </c>
      <c r="D22" s="41">
        <f ca="1">SUM('Emissão Municípios'!$H$3:$K$3)*((Dados!D31+Dados!E31)/(Dados!$C$211+Dados!$D$211))</f>
        <v>0.15764986966423766</v>
      </c>
      <c r="E22" s="41">
        <f ca="1">SUM('Emissão Municípios'!$H$5:$K$5)*((Dados!F31+Dados!G31)/(Dados!$E$211+Dados!$F$211))</f>
        <v>0</v>
      </c>
      <c r="F22" s="41">
        <f t="shared" ca="1" si="0"/>
        <v>0.16124420892259647</v>
      </c>
    </row>
    <row r="23" spans="1:6" x14ac:dyDescent="0.25">
      <c r="A23" s="28" t="s">
        <v>201</v>
      </c>
      <c r="B23" s="4" t="s">
        <v>12</v>
      </c>
      <c r="C23" s="41">
        <f ca="1">SUM('Emissão Municípios'!$H$4:$K$4)*(Dados!C32/Dados!$B$211)</f>
        <v>3.5943392583588059E-3</v>
      </c>
      <c r="D23" s="41">
        <f ca="1">SUM('Emissão Municípios'!$H$3:$K$3)*((Dados!D32+Dados!E32)/(Dados!$C$211+Dados!$D$211))</f>
        <v>0.15764986966423766</v>
      </c>
      <c r="E23" s="41">
        <f ca="1">SUM('Emissão Municípios'!$H$5:$K$5)*((Dados!F32+Dados!G32)/(Dados!$E$211+Dados!$F$211))</f>
        <v>2.703037305712959E-3</v>
      </c>
      <c r="F23" s="41">
        <f t="shared" ca="1" si="0"/>
        <v>0.16394724622830942</v>
      </c>
    </row>
    <row r="24" spans="1:6" x14ac:dyDescent="0.25">
      <c r="A24" s="28" t="s">
        <v>87</v>
      </c>
      <c r="B24" s="4" t="s">
        <v>12</v>
      </c>
      <c r="C24" s="41">
        <f ca="1">SUM('Emissão Municípios'!$H$4:$K$4)*(Dados!C33/Dados!$B$211)</f>
        <v>3.5943392583588059E-3</v>
      </c>
      <c r="D24" s="41">
        <f ca="1">SUM('Emissão Municípios'!$H$3:$K$3)*((Dados!D33+Dados!E33)/(Dados!$C$211+Dados!$D$211))</f>
        <v>0.15764986966423766</v>
      </c>
      <c r="E24" s="41">
        <f ca="1">SUM('Emissão Municípios'!$H$5:$K$5)*((Dados!F33+Dados!G33)/(Dados!$E$211+Dados!$F$211))</f>
        <v>2.703037305712959E-3</v>
      </c>
      <c r="F24" s="41">
        <f t="shared" ca="1" si="0"/>
        <v>0.16394724622830942</v>
      </c>
    </row>
    <row r="25" spans="1:6" x14ac:dyDescent="0.25">
      <c r="A25" s="28" t="s">
        <v>202</v>
      </c>
      <c r="B25" s="4" t="s">
        <v>12</v>
      </c>
      <c r="C25" s="41">
        <f ca="1">SUM('Emissão Municípios'!$H$4:$K$4)*(Dados!C34/Dados!$B$211)</f>
        <v>0</v>
      </c>
      <c r="D25" s="41">
        <f ca="1">SUM('Emissão Municípios'!$H$3:$K$3)*((Dados!D34+Dados!E34)/(Dados!$C$211+Dados!$D$211))</f>
        <v>0.78824934832118831</v>
      </c>
      <c r="E25" s="41">
        <f ca="1">SUM('Emissão Municípios'!$H$5:$K$5)*((Dados!F34+Dados!G34)/(Dados!$E$211+Dados!$F$211))</f>
        <v>2.703037305712959E-3</v>
      </c>
      <c r="F25" s="41">
        <f t="shared" ca="1" si="0"/>
        <v>0.79095238562690129</v>
      </c>
    </row>
    <row r="26" spans="1:6" x14ac:dyDescent="0.25">
      <c r="A26" s="28" t="s">
        <v>88</v>
      </c>
      <c r="B26" s="4" t="s">
        <v>12</v>
      </c>
      <c r="C26" s="41">
        <f ca="1">SUM('Emissão Municípios'!$H$4:$K$4)*(Dados!C35/Dados!$B$211)</f>
        <v>3.5943392583588059E-3</v>
      </c>
      <c r="D26" s="41">
        <f ca="1">SUM('Emissão Municípios'!$H$3:$K$3)*((Dados!D35+Dados!E35)/(Dados!$C$211+Dados!$D$211))</f>
        <v>0.47294960899271299</v>
      </c>
      <c r="E26" s="41">
        <f ca="1">SUM('Emissão Municípios'!$H$5:$K$5)*((Dados!F35+Dados!G35)/(Dados!$E$211+Dados!$F$211))</f>
        <v>2.703037305712959E-3</v>
      </c>
      <c r="F26" s="41">
        <f t="shared" ca="1" si="0"/>
        <v>0.47924698555678474</v>
      </c>
    </row>
    <row r="27" spans="1:6" x14ac:dyDescent="0.25">
      <c r="A27" s="28" t="s">
        <v>89</v>
      </c>
      <c r="B27" s="4" t="s">
        <v>12</v>
      </c>
      <c r="C27" s="41">
        <f ca="1">SUM('Emissão Municípios'!$H$4:$K$4)*(Dados!C36/Dados!$B$211)</f>
        <v>1.797169629179403E-3</v>
      </c>
      <c r="D27" s="41">
        <f ca="1">SUM('Emissão Municípios'!$H$3:$K$3)*((Dados!D36+Dados!E36)/(Dados!$C$211+Dados!$D$211))</f>
        <v>0.23647480449635649</v>
      </c>
      <c r="E27" s="41">
        <f ca="1">SUM('Emissão Municípios'!$H$5:$K$5)*((Dados!F36+Dados!G36)/(Dados!$E$211+Dados!$F$211))</f>
        <v>0</v>
      </c>
      <c r="F27" s="41">
        <f t="shared" ca="1" si="0"/>
        <v>0.23827197412553588</v>
      </c>
    </row>
    <row r="28" spans="1:6" x14ac:dyDescent="0.25">
      <c r="A28" s="28" t="s">
        <v>90</v>
      </c>
      <c r="B28" s="4" t="s">
        <v>12</v>
      </c>
      <c r="C28" s="41">
        <f ca="1">SUM('Emissão Municípios'!$H$4:$K$4)*(Dados!C37/Dados!$B$211)</f>
        <v>3.5943392583588059E-3</v>
      </c>
      <c r="D28" s="41">
        <f ca="1">SUM('Emissão Municípios'!$H$3:$K$3)*((Dados!D37+Dados!E37)/(Dados!$C$211+Dados!$D$211))</f>
        <v>0.23647480449635649</v>
      </c>
      <c r="E28" s="41">
        <f ca="1">SUM('Emissão Municípios'!$H$5:$K$5)*((Dados!F37+Dados!G37)/(Dados!$E$211+Dados!$F$211))</f>
        <v>1.3515186528564795E-3</v>
      </c>
      <c r="F28" s="41">
        <f t="shared" ca="1" si="0"/>
        <v>0.24142066240757179</v>
      </c>
    </row>
    <row r="29" spans="1:6" x14ac:dyDescent="0.25">
      <c r="A29" s="28" t="s">
        <v>91</v>
      </c>
      <c r="B29" s="4" t="s">
        <v>12</v>
      </c>
      <c r="C29" s="41">
        <f ca="1">SUM('Emissão Municípios'!$H$4:$K$4)*(Dados!C38/Dados!$B$211)</f>
        <v>0</v>
      </c>
      <c r="D29" s="41">
        <f ca="1">SUM('Emissão Municípios'!$H$3:$K$3)*((Dados!D38+Dados!E38)/(Dados!$C$211+Dados!$D$211))</f>
        <v>0.39412467416059416</v>
      </c>
      <c r="E29" s="41">
        <f ca="1">SUM('Emissão Municípios'!$H$5:$K$5)*((Dados!F38+Dados!G38)/(Dados!$E$211+Dados!$F$211))</f>
        <v>1.3515186528564795E-3</v>
      </c>
      <c r="F29" s="41">
        <f t="shared" ca="1" si="0"/>
        <v>0.39547619281345064</v>
      </c>
    </row>
    <row r="30" spans="1:6" x14ac:dyDescent="0.25">
      <c r="A30" s="28" t="s">
        <v>92</v>
      </c>
      <c r="B30" s="4" t="s">
        <v>12</v>
      </c>
      <c r="C30" s="41">
        <f ca="1">SUM('Emissão Municípios'!$H$4:$K$4)*(Dados!C39/Dados!$B$211)</f>
        <v>7.1886785167176118E-3</v>
      </c>
      <c r="D30" s="41">
        <f ca="1">SUM('Emissão Municípios'!$H$3:$K$3)*((Dados!D39+Dados!E39)/(Dados!$C$211+Dados!$D$211))</f>
        <v>0.63059947865695065</v>
      </c>
      <c r="E30" s="41">
        <f ca="1">SUM('Emissão Municípios'!$H$5:$K$5)*((Dados!F39+Dados!G39)/(Dados!$E$211+Dados!$F$211))</f>
        <v>1.3515186528564795E-2</v>
      </c>
      <c r="F30" s="41">
        <f t="shared" ca="1" si="0"/>
        <v>0.65130334370223297</v>
      </c>
    </row>
    <row r="31" spans="1:6" x14ac:dyDescent="0.25">
      <c r="A31" s="28" t="s">
        <v>93</v>
      </c>
      <c r="B31" s="4" t="s">
        <v>12</v>
      </c>
      <c r="C31" s="41">
        <f ca="1">SUM('Emissão Municípios'!$H$4:$K$4)*(Dados!C40/Dados!$B$211)</f>
        <v>3.5943392583588059E-3</v>
      </c>
      <c r="D31" s="41">
        <f ca="1">SUM('Emissão Municípios'!$H$3:$K$3)*((Dados!D40+Dados!E40)/(Dados!$C$211+Dados!$D$211))</f>
        <v>0.78824934832118831</v>
      </c>
      <c r="E31" s="41">
        <f ca="1">SUM('Emissão Municípios'!$H$5:$K$5)*((Dados!F40+Dados!G40)/(Dados!$E$211+Dados!$F$211))</f>
        <v>5.406074611425918E-3</v>
      </c>
      <c r="F31" s="41">
        <f t="shared" ca="1" si="0"/>
        <v>0.7972497621909731</v>
      </c>
    </row>
    <row r="32" spans="1:6" x14ac:dyDescent="0.25">
      <c r="A32" s="28" t="s">
        <v>94</v>
      </c>
      <c r="B32" s="4" t="s">
        <v>12</v>
      </c>
      <c r="C32" s="41">
        <f ca="1">SUM('Emissão Municípios'!$H$4:$K$4)*(Dados!C41/Dados!$B$211)</f>
        <v>1.0783017775076419E-2</v>
      </c>
      <c r="D32" s="41">
        <f ca="1">SUM('Emissão Municípios'!$H$3:$K$3)*((Dados!D41+Dados!E41)/(Dados!$C$211+Dados!$D$211))</f>
        <v>0.47294960899271299</v>
      </c>
      <c r="E32" s="41">
        <f ca="1">SUM('Emissão Municípios'!$H$5:$K$5)*((Dados!F41+Dados!G41)/(Dados!$E$211+Dados!$F$211))</f>
        <v>1.0812149222851836E-2</v>
      </c>
      <c r="F32" s="41">
        <f t="shared" ca="1" si="0"/>
        <v>0.49454477599064123</v>
      </c>
    </row>
    <row r="33" spans="1:7" x14ac:dyDescent="0.25">
      <c r="A33" s="28" t="s">
        <v>95</v>
      </c>
      <c r="B33" s="4" t="s">
        <v>12</v>
      </c>
      <c r="C33" s="41">
        <f ca="1">SUM('Emissão Municípios'!$H$4:$K$4)*(Dados!C42/Dados!$B$211)</f>
        <v>7.1886785167176118E-3</v>
      </c>
      <c r="D33" s="41">
        <f ca="1">SUM('Emissão Municípios'!$H$3:$K$3)*((Dados!D42+Dados!E42)/(Dados!$C$211+Dados!$D$211))</f>
        <v>1.1035490876496636</v>
      </c>
      <c r="E33" s="41">
        <f ca="1">SUM('Emissão Municípios'!$H$5:$K$5)*((Dados!F42+Dados!G42)/(Dados!$E$211+Dados!$F$211))</f>
        <v>2.703037305712959E-3</v>
      </c>
      <c r="F33" s="41">
        <f t="shared" ca="1" si="0"/>
        <v>1.1134408034720942</v>
      </c>
    </row>
    <row r="34" spans="1:7" x14ac:dyDescent="0.25">
      <c r="A34" s="28" t="s">
        <v>96</v>
      </c>
      <c r="B34" s="4" t="s">
        <v>12</v>
      </c>
      <c r="C34" s="41">
        <f ca="1">SUM('Emissão Municípios'!$H$4:$K$4)*(Dados!C43/Dados!$B$211)</f>
        <v>7.1886785167176118E-3</v>
      </c>
      <c r="D34" s="41">
        <f ca="1">SUM('Emissão Municípios'!$H$3:$K$3)*((Dados!D43+Dados!E43)/(Dados!$C$211+Dados!$D$211))</f>
        <v>0.47294960899271299</v>
      </c>
      <c r="E34" s="41">
        <f ca="1">SUM('Emissão Municípios'!$H$5:$K$5)*((Dados!F43+Dados!G43)/(Dados!$E$211+Dados!$F$211))</f>
        <v>5.406074611425918E-3</v>
      </c>
      <c r="F34" s="41">
        <f t="shared" ca="1" si="0"/>
        <v>0.4855443621208565</v>
      </c>
    </row>
    <row r="35" spans="1:7" x14ac:dyDescent="0.25">
      <c r="A35" s="28" t="s">
        <v>97</v>
      </c>
      <c r="B35" s="4" t="s">
        <v>12</v>
      </c>
      <c r="C35" s="41">
        <f ca="1">SUM('Emissão Municípios'!$H$4:$K$4)*(Dados!C44/Dados!$B$211)</f>
        <v>7.1886785167176118E-3</v>
      </c>
      <c r="D35" s="41">
        <f ca="1">SUM('Emissão Municípios'!$H$3:$K$3)*((Dados!D44+Dados!E44)/(Dados!$C$211+Dados!$D$211))</f>
        <v>0.55177454382483182</v>
      </c>
      <c r="E35" s="41">
        <f ca="1">SUM('Emissão Municípios'!$H$5:$K$5)*((Dados!F44+Dados!G44)/(Dados!$E$211+Dados!$F$211))</f>
        <v>4.0545559585694387E-3</v>
      </c>
      <c r="F35" s="41">
        <f t="shared" ca="1" si="0"/>
        <v>0.56301777830011879</v>
      </c>
    </row>
    <row r="36" spans="1:7" x14ac:dyDescent="0.25">
      <c r="A36" s="28" t="s">
        <v>203</v>
      </c>
      <c r="B36" s="4" t="s">
        <v>12</v>
      </c>
      <c r="C36" s="41">
        <f ca="1">SUM('Emissão Municípios'!$H$4:$K$4)*(Dados!C45/Dados!$B$211)</f>
        <v>1.797169629179403E-3</v>
      </c>
      <c r="D36" s="41">
        <f ca="1">SUM('Emissão Municípios'!$H$3:$K$3)*((Dados!D45+Dados!E45)/(Dados!$C$211+Dados!$D$211))</f>
        <v>0.55177454382483182</v>
      </c>
      <c r="E36" s="41">
        <f ca="1">SUM('Emissão Municípios'!$H$5:$K$5)*((Dados!F45+Dados!G45)/(Dados!$E$211+Dados!$F$211))</f>
        <v>2.703037305712959E-3</v>
      </c>
      <c r="F36" s="41">
        <f t="shared" ca="1" si="0"/>
        <v>0.55627475075972421</v>
      </c>
    </row>
    <row r="37" spans="1:7" x14ac:dyDescent="0.25">
      <c r="A37" s="28" t="s">
        <v>98</v>
      </c>
      <c r="B37" s="4" t="s">
        <v>12</v>
      </c>
      <c r="C37" s="41">
        <f ca="1">SUM('Emissão Municípios'!$H$4:$K$4)*(Dados!C46/Dados!$B$211)</f>
        <v>1.797169629179403E-3</v>
      </c>
      <c r="D37" s="41">
        <f ca="1">SUM('Emissão Municípios'!$H$3:$K$3)*((Dados!D46+Dados!E46)/(Dados!$C$211+Dados!$D$211))</f>
        <v>0.31529973932847533</v>
      </c>
      <c r="E37" s="41">
        <f ca="1">SUM('Emissão Municípios'!$H$5:$K$5)*((Dados!F46+Dados!G46)/(Dados!$E$211+Dados!$F$211))</f>
        <v>1.3515186528564795E-3</v>
      </c>
      <c r="F37" s="41">
        <f t="shared" ca="1" si="0"/>
        <v>0.31844842761051123</v>
      </c>
    </row>
    <row r="38" spans="1:7" x14ac:dyDescent="0.25">
      <c r="A38" s="28" t="s">
        <v>204</v>
      </c>
      <c r="B38" s="4" t="s">
        <v>12</v>
      </c>
      <c r="C38" s="41">
        <f ca="1">SUM('Emissão Municípios'!$H$4:$K$4)*(Dados!C47/Dados!$B$211)</f>
        <v>0</v>
      </c>
      <c r="D38" s="41">
        <f ca="1">SUM('Emissão Municípios'!$H$3:$K$3)*((Dados!D47+Dados!E47)/(Dados!$C$211+Dados!$D$211))</f>
        <v>0.23647480449635649</v>
      </c>
      <c r="E38" s="41">
        <f ca="1">SUM('Emissão Municípios'!$H$5:$K$5)*((Dados!F47+Dados!G47)/(Dados!$E$211+Dados!$F$211))</f>
        <v>4.0545559585694387E-3</v>
      </c>
      <c r="F38" s="41">
        <f t="shared" ca="1" si="0"/>
        <v>0.24052936045492593</v>
      </c>
    </row>
    <row r="39" spans="1:7" x14ac:dyDescent="0.25">
      <c r="A39" s="28" t="s">
        <v>99</v>
      </c>
      <c r="B39" s="4" t="s">
        <v>12</v>
      </c>
      <c r="C39" s="41">
        <f ca="1">SUM('Emissão Municípios'!$H$4:$K$4)*(Dados!C48/Dados!$B$211)</f>
        <v>0</v>
      </c>
      <c r="D39" s="41">
        <f ca="1">SUM('Emissão Municípios'!$H$3:$K$3)*((Dados!D48+Dados!E48)/(Dados!$C$211+Dados!$D$211))</f>
        <v>0.31529973932847533</v>
      </c>
      <c r="E39" s="41">
        <f ca="1">SUM('Emissão Municípios'!$H$5:$K$5)*((Dados!F48+Dados!G48)/(Dados!$E$211+Dados!$F$211))</f>
        <v>1.3515186528564795E-3</v>
      </c>
      <c r="F39" s="41">
        <f t="shared" ca="1" si="0"/>
        <v>0.31665125798133181</v>
      </c>
      <c r="G39" s="39"/>
    </row>
    <row r="40" spans="1:7" x14ac:dyDescent="0.25">
      <c r="A40" s="1" t="s">
        <v>100</v>
      </c>
      <c r="B40" s="4" t="s">
        <v>13</v>
      </c>
      <c r="C40" s="41">
        <f ca="1">SUM('Emissão Municípios'!$H$7:$K$7)*(Dados!C49/Dados!$B$212)</f>
        <v>6.8432784847057646E-3</v>
      </c>
      <c r="D40" s="41">
        <f ca="1">SUM('Emissão Municípios'!$H$6:$K$6)*((Dados!D49+Dados!E49)/(Dados!$C$212+Dados!$D$212))</f>
        <v>0.66895645122561564</v>
      </c>
      <c r="E40" s="41">
        <f ca="1">SUM('Emissão Municípios'!$H$8:$K$8)*((Dados!F49+Dados!G49)/(Dados!$E$212+Dados!$F$212))</f>
        <v>4.949607549743603E-3</v>
      </c>
      <c r="F40" s="41">
        <f t="shared" ref="F40" ca="1" si="1">SUM(C40:E40)</f>
        <v>0.68074933726006503</v>
      </c>
    </row>
    <row r="41" spans="1:7" x14ac:dyDescent="0.25">
      <c r="A41" s="1" t="s">
        <v>101</v>
      </c>
      <c r="B41" s="4" t="s">
        <v>13</v>
      </c>
      <c r="C41" s="41">
        <f ca="1">SUM('Emissão Municípios'!$H$7:$K$7)*(Dados!C50/Dados!$B$212)</f>
        <v>3.4216392423528823E-3</v>
      </c>
      <c r="D41" s="41">
        <f ca="1">SUM('Emissão Municípios'!$H$6:$K$6)*((Dados!D50+Dados!E50)/(Dados!$C$212+Dados!$D$212))</f>
        <v>0.41809778201600978</v>
      </c>
      <c r="E41" s="41">
        <f ca="1">SUM('Emissão Municípios'!$H$8:$K$8)*((Dados!F50+Dados!G50)/(Dados!$E$212+Dados!$F$212))</f>
        <v>1.2374018874359008E-2</v>
      </c>
      <c r="F41" s="41">
        <f t="shared" ref="F41:F91" ca="1" si="2">SUM(C41:E41)</f>
        <v>0.43389344013272169</v>
      </c>
    </row>
    <row r="42" spans="1:7" x14ac:dyDescent="0.25">
      <c r="A42" s="1" t="s">
        <v>102</v>
      </c>
      <c r="B42" s="4" t="s">
        <v>13</v>
      </c>
      <c r="C42" s="41">
        <f ca="1">SUM('Emissão Municípios'!$H$7:$K$7)*(Dados!C51/Dados!$B$212)</f>
        <v>5.1324588635293239E-3</v>
      </c>
      <c r="D42" s="41">
        <f ca="1">SUM('Emissão Municípios'!$H$6:$K$6)*((Dados!D51+Dados!E51)/(Dados!$C$212+Dados!$D$212))</f>
        <v>0.5853368948224138</v>
      </c>
      <c r="E42" s="41">
        <f ca="1">SUM('Emissão Municípios'!$H$8:$K$8)*((Dados!F51+Dados!G51)/(Dados!$E$212+Dados!$F$212))</f>
        <v>9.8992150994872061E-3</v>
      </c>
      <c r="F42" s="41">
        <f t="shared" ca="1" si="2"/>
        <v>0.60036856878543032</v>
      </c>
    </row>
    <row r="43" spans="1:7" x14ac:dyDescent="0.25">
      <c r="A43" s="1" t="s">
        <v>103</v>
      </c>
      <c r="B43" s="4" t="s">
        <v>13</v>
      </c>
      <c r="C43" s="41">
        <f ca="1">SUM('Emissão Municípios'!$H$7:$K$7)*(Dados!C52/Dados!$B$212)</f>
        <v>1.7108196211764412E-3</v>
      </c>
      <c r="D43" s="41">
        <f ca="1">SUM('Emissão Municípios'!$H$6:$K$6)*((Dados!D52+Dados!E52)/(Dados!$C$212+Dados!$D$212))</f>
        <v>0.25085866920960587</v>
      </c>
      <c r="E43" s="41">
        <f ca="1">SUM('Emissão Municípios'!$H$8:$K$8)*((Dados!F52+Dados!G52)/(Dados!$E$212+Dados!$F$212))</f>
        <v>2.9697645298461622E-2</v>
      </c>
      <c r="F43" s="41">
        <f t="shared" ca="1" si="2"/>
        <v>0.28226713412924392</v>
      </c>
    </row>
    <row r="44" spans="1:7" x14ac:dyDescent="0.25">
      <c r="A44" s="1" t="s">
        <v>104</v>
      </c>
      <c r="B44" s="4" t="s">
        <v>13</v>
      </c>
      <c r="C44" s="41">
        <f ca="1">SUM('Emissão Municípios'!$H$7:$K$7)*(Dados!C53/Dados!$B$212)</f>
        <v>1.7108196211764412E-3</v>
      </c>
      <c r="D44" s="41">
        <f ca="1">SUM('Emissão Municípios'!$H$6:$K$6)*((Dados!D53+Dados!E53)/(Dados!$C$212+Dados!$D$212))</f>
        <v>0.5853368948224138</v>
      </c>
      <c r="E44" s="41">
        <f ca="1">SUM('Emissão Municípios'!$H$8:$K$8)*((Dados!F53+Dados!G53)/(Dados!$E$212+Dados!$F$212))</f>
        <v>1.4848822649230811E-2</v>
      </c>
      <c r="F44" s="41">
        <f t="shared" ca="1" si="2"/>
        <v>0.60189653709282109</v>
      </c>
    </row>
    <row r="45" spans="1:7" x14ac:dyDescent="0.25">
      <c r="A45" s="1" t="s">
        <v>105</v>
      </c>
      <c r="B45" s="4" t="s">
        <v>13</v>
      </c>
      <c r="C45" s="41">
        <f ca="1">SUM('Emissão Municípios'!$H$7:$K$7)*(Dados!C54/Dados!$B$212)</f>
        <v>6.8432784847057646E-3</v>
      </c>
      <c r="D45" s="41">
        <f ca="1">SUM('Emissão Municípios'!$H$6:$K$6)*((Dados!D54+Dados!E54)/(Dados!$C$212+Dados!$D$212))</f>
        <v>0.66895645122561564</v>
      </c>
      <c r="E45" s="41">
        <f ca="1">SUM('Emissão Municípios'!$H$8:$K$8)*((Dados!F54+Dados!G54)/(Dados!$E$212+Dados!$F$212))</f>
        <v>9.8992150994872061E-3</v>
      </c>
      <c r="F45" s="41">
        <f t="shared" ca="1" si="2"/>
        <v>0.68569894480980864</v>
      </c>
    </row>
    <row r="46" spans="1:7" x14ac:dyDescent="0.25">
      <c r="A46" s="1" t="s">
        <v>106</v>
      </c>
      <c r="B46" s="4" t="s">
        <v>13</v>
      </c>
      <c r="C46" s="41">
        <f ca="1">SUM('Emissão Municípios'!$H$7:$K$7)*(Dados!C55/Dados!$B$212)</f>
        <v>3.4216392423528823E-3</v>
      </c>
      <c r="D46" s="41">
        <f ca="1">SUM('Emissão Municípios'!$H$6:$K$6)*((Dados!D55+Dados!E55)/(Dados!$C$212+Dados!$D$212))</f>
        <v>0.50171733841921173</v>
      </c>
      <c r="E46" s="41">
        <f ca="1">SUM('Emissão Municípios'!$H$8:$K$8)*((Dados!F55+Dados!G55)/(Dados!$E$212+Dados!$F$212))</f>
        <v>3.4647252848205225E-2</v>
      </c>
      <c r="F46" s="41">
        <f t="shared" ca="1" si="2"/>
        <v>0.53978623050976982</v>
      </c>
    </row>
    <row r="47" spans="1:7" x14ac:dyDescent="0.25">
      <c r="A47" s="1" t="s">
        <v>107</v>
      </c>
      <c r="B47" s="4" t="s">
        <v>13</v>
      </c>
      <c r="C47" s="41">
        <f ca="1">SUM('Emissão Municípios'!$H$7:$K$7)*(Dados!C56/Dados!$B$212)</f>
        <v>1.0264917727058648E-2</v>
      </c>
      <c r="D47" s="41">
        <f ca="1">SUM('Emissão Municípios'!$H$6:$K$6)*((Dados!D56+Dados!E56)/(Dados!$C$212+Dados!$D$212))</f>
        <v>0.50171733841921173</v>
      </c>
      <c r="E47" s="41">
        <f ca="1">SUM('Emissão Municípios'!$H$8:$K$8)*((Dados!F56+Dados!G56)/(Dados!$E$212+Dados!$F$212))</f>
        <v>1.4848822649230811E-2</v>
      </c>
      <c r="F47" s="41">
        <f t="shared" ca="1" si="2"/>
        <v>0.52683107879550117</v>
      </c>
    </row>
    <row r="48" spans="1:7" x14ac:dyDescent="0.25">
      <c r="A48" s="1" t="s">
        <v>41</v>
      </c>
      <c r="B48" s="4" t="s">
        <v>13</v>
      </c>
      <c r="C48" s="41">
        <f ca="1">SUM('Emissão Municípios'!$H$7:$K$7)*(Dados!C57/Dados!$B$212)</f>
        <v>3.4216392423528823E-3</v>
      </c>
      <c r="D48" s="41">
        <f ca="1">SUM('Emissão Municípios'!$H$6:$K$6)*((Dados!D57+Dados!E57)/(Dados!$C$212+Dados!$D$212))</f>
        <v>0.50171733841921173</v>
      </c>
      <c r="E48" s="41">
        <f ca="1">SUM('Emissão Municípios'!$H$8:$K$8)*((Dados!F57+Dados!G57)/(Dados!$E$212+Dados!$F$212))</f>
        <v>0</v>
      </c>
      <c r="F48" s="41">
        <f t="shared" ca="1" si="2"/>
        <v>0.50513897766156457</v>
      </c>
    </row>
    <row r="49" spans="1:6" x14ac:dyDescent="0.25">
      <c r="A49" s="1" t="s">
        <v>41</v>
      </c>
      <c r="B49" s="4" t="s">
        <v>13</v>
      </c>
      <c r="C49" s="41">
        <f ca="1">SUM('Emissão Municípios'!$H$7:$K$7)*(Dados!C58/Dados!$B$212)</f>
        <v>3.4216392423528823E-3</v>
      </c>
      <c r="D49" s="41">
        <f ca="1">SUM('Emissão Municípios'!$H$6:$K$6)*((Dados!D58+Dados!E58)/(Dados!$C$212+Dados!$D$212))</f>
        <v>0.91981512043522151</v>
      </c>
      <c r="E49" s="41">
        <f ca="1">SUM('Emissão Municípios'!$H$8:$K$8)*((Dados!F58+Dados!G58)/(Dados!$E$212+Dados!$F$212))</f>
        <v>7.4244113246154054E-3</v>
      </c>
      <c r="F49" s="41">
        <f t="shared" ca="1" si="2"/>
        <v>0.9306611710021897</v>
      </c>
    </row>
    <row r="50" spans="1:6" x14ac:dyDescent="0.25">
      <c r="A50" s="1" t="s">
        <v>41</v>
      </c>
      <c r="B50" s="4" t="s">
        <v>13</v>
      </c>
      <c r="C50" s="41">
        <f ca="1">SUM('Emissão Municípios'!$H$7:$K$7)*(Dados!C59/Dados!$B$212)</f>
        <v>1.0264917727058648E-2</v>
      </c>
      <c r="D50" s="41">
        <f ca="1">SUM('Emissão Municípios'!$H$6:$K$6)*((Dados!D59+Dados!E59)/(Dados!$C$212+Dados!$D$212))</f>
        <v>1.0034346768384235</v>
      </c>
      <c r="E50" s="41">
        <f ca="1">SUM('Emissão Municípios'!$H$8:$K$8)*((Dados!F59+Dados!G59)/(Dados!$E$212+Dados!$F$212))</f>
        <v>9.8992150994872061E-3</v>
      </c>
      <c r="F50" s="41">
        <f t="shared" ca="1" si="2"/>
        <v>1.0235988096649693</v>
      </c>
    </row>
    <row r="51" spans="1:6" x14ac:dyDescent="0.25">
      <c r="A51" s="1" t="s">
        <v>205</v>
      </c>
      <c r="B51" s="4" t="s">
        <v>13</v>
      </c>
      <c r="C51" s="41">
        <f ca="1">SUM('Emissão Municípios'!$H$7:$K$7)*(Dados!C60/Dados!$B$212)</f>
        <v>3.4216392423528823E-3</v>
      </c>
      <c r="D51" s="41">
        <f ca="1">SUM('Emissão Municípios'!$H$6:$K$6)*((Dados!D60+Dados!E60)/(Dados!$C$212+Dados!$D$212))</f>
        <v>0.83619556403201956</v>
      </c>
      <c r="E51" s="41">
        <f ca="1">SUM('Emissão Municípios'!$H$8:$K$8)*((Dados!F60+Dados!G60)/(Dados!$E$212+Dados!$F$212))</f>
        <v>9.8992150994872061E-3</v>
      </c>
      <c r="F51" s="41">
        <f t="shared" ca="1" si="2"/>
        <v>0.84951641837385961</v>
      </c>
    </row>
    <row r="52" spans="1:6" x14ac:dyDescent="0.25">
      <c r="A52" s="1" t="s">
        <v>108</v>
      </c>
      <c r="B52" s="4" t="s">
        <v>13</v>
      </c>
      <c r="C52" s="41">
        <f ca="1">SUM('Emissão Municípios'!$H$7:$K$7)*(Dados!C61/Dados!$B$212)</f>
        <v>0</v>
      </c>
      <c r="D52" s="41">
        <f ca="1">SUM('Emissão Municípios'!$H$6:$K$6)*((Dados!D61+Dados!E61)/(Dados!$C$212+Dados!$D$212))</f>
        <v>0.83619556403201956</v>
      </c>
      <c r="E52" s="41">
        <f ca="1">SUM('Emissão Municípios'!$H$8:$K$8)*((Dados!F61+Dados!G61)/(Dados!$E$212+Dados!$F$212))</f>
        <v>1.4848822649230811E-2</v>
      </c>
      <c r="F52" s="41">
        <f t="shared" ca="1" si="2"/>
        <v>0.85104438668125038</v>
      </c>
    </row>
    <row r="53" spans="1:6" x14ac:dyDescent="0.25">
      <c r="A53" s="1" t="s">
        <v>109</v>
      </c>
      <c r="B53" s="4" t="s">
        <v>13</v>
      </c>
      <c r="C53" s="41">
        <f ca="1">SUM('Emissão Municípios'!$H$7:$K$7)*(Dados!C62/Dados!$B$212)</f>
        <v>3.4216392423528823E-3</v>
      </c>
      <c r="D53" s="41">
        <f ca="1">SUM('Emissão Municípios'!$H$6:$K$6)*((Dados!D62+Dados!E62)/(Dados!$C$212+Dados!$D$212))</f>
        <v>0.50171733841921173</v>
      </c>
      <c r="E53" s="41">
        <f ca="1">SUM('Emissão Municípios'!$H$8:$K$8)*((Dados!F62+Dados!G62)/(Dados!$E$212+Dados!$F$212))</f>
        <v>9.8992150994872061E-3</v>
      </c>
      <c r="F53" s="41">
        <f t="shared" ca="1" si="2"/>
        <v>0.51503819276105178</v>
      </c>
    </row>
    <row r="54" spans="1:6" x14ac:dyDescent="0.25">
      <c r="A54" s="1" t="s">
        <v>218</v>
      </c>
      <c r="B54" s="4" t="s">
        <v>13</v>
      </c>
      <c r="C54" s="41">
        <f ca="1">SUM('Emissão Municípios'!$H$7:$K$7)*(Dados!C63/Dados!$B$212)</f>
        <v>3.4216392423528823E-3</v>
      </c>
      <c r="D54" s="41">
        <f ca="1">SUM('Emissão Municípios'!$H$6:$K$6)*((Dados!D63+Dados!E63)/(Dados!$C$212+Dados!$D$212))</f>
        <v>0.33447822561280782</v>
      </c>
      <c r="E54" s="41">
        <f ca="1">SUM('Emissão Municípios'!$H$8:$K$8)*((Dados!F63+Dados!G63)/(Dados!$E$212+Dados!$F$212))</f>
        <v>0</v>
      </c>
      <c r="F54" s="41">
        <f t="shared" ca="1" si="2"/>
        <v>0.33789986485516071</v>
      </c>
    </row>
    <row r="55" spans="1:6" x14ac:dyDescent="0.25">
      <c r="A55" s="1" t="s">
        <v>110</v>
      </c>
      <c r="B55" s="4" t="s">
        <v>13</v>
      </c>
      <c r="C55" s="41">
        <f ca="1">SUM('Emissão Municípios'!$H$7:$K$7)*(Dados!C64/Dados!$B$212)</f>
        <v>0</v>
      </c>
      <c r="D55" s="41">
        <f ca="1">SUM('Emissão Municípios'!$H$6:$K$6)*((Dados!D64+Dados!E64)/(Dados!$C$212+Dados!$D$212))</f>
        <v>0</v>
      </c>
      <c r="E55" s="41">
        <f ca="1">SUM('Emissão Municípios'!$H$8:$K$8)*((Dados!F64+Dados!G64)/(Dados!$E$212+Dados!$F$212))</f>
        <v>4.949607549743603E-3</v>
      </c>
      <c r="F55" s="41">
        <f t="shared" ca="1" si="2"/>
        <v>4.949607549743603E-3</v>
      </c>
    </row>
    <row r="56" spans="1:6" x14ac:dyDescent="0.25">
      <c r="A56" s="1" t="s">
        <v>111</v>
      </c>
      <c r="B56" s="4" t="s">
        <v>13</v>
      </c>
      <c r="C56" s="41">
        <f ca="1">SUM('Emissão Municípios'!$H$7:$K$7)*(Dados!C65/Dados!$B$212)</f>
        <v>3.4216392423528823E-3</v>
      </c>
      <c r="D56" s="41">
        <f ca="1">SUM('Emissão Municípios'!$H$6:$K$6)*((Dados!D65+Dados!E65)/(Dados!$C$212+Dados!$D$212))</f>
        <v>0.50171733841921173</v>
      </c>
      <c r="E56" s="41">
        <f ca="1">SUM('Emissão Municípios'!$H$8:$K$8)*((Dados!F65+Dados!G65)/(Dados!$E$212+Dados!$F$212))</f>
        <v>4.949607549743603E-3</v>
      </c>
      <c r="F56" s="41">
        <f t="shared" ca="1" si="2"/>
        <v>0.51008858521130818</v>
      </c>
    </row>
    <row r="57" spans="1:6" x14ac:dyDescent="0.25">
      <c r="A57" s="1" t="s">
        <v>112</v>
      </c>
      <c r="B57" s="4" t="s">
        <v>13</v>
      </c>
      <c r="C57" s="41">
        <f ca="1">SUM('Emissão Municípios'!$H$7:$K$7)*(Dados!C66/Dados!$B$212)</f>
        <v>1.7108196211764412E-3</v>
      </c>
      <c r="D57" s="41">
        <f ca="1">SUM('Emissão Municípios'!$H$6:$K$6)*((Dados!D66+Dados!E66)/(Dados!$C$212+Dados!$D$212))</f>
        <v>0.33447822561280782</v>
      </c>
      <c r="E57" s="41">
        <f ca="1">SUM('Emissão Municípios'!$H$8:$K$8)*((Dados!F66+Dados!G66)/(Dados!$E$212+Dados!$F$212))</f>
        <v>2.4748037748718015E-3</v>
      </c>
      <c r="F57" s="41">
        <f t="shared" ca="1" si="2"/>
        <v>0.33866384900885604</v>
      </c>
    </row>
    <row r="58" spans="1:6" x14ac:dyDescent="0.25">
      <c r="A58" s="1" t="s">
        <v>113</v>
      </c>
      <c r="B58" s="4" t="s">
        <v>13</v>
      </c>
      <c r="C58" s="41">
        <f ca="1">SUM('Emissão Municípios'!$H$7:$K$7)*(Dados!C67/Dados!$B$212)</f>
        <v>1.0264917727058648E-2</v>
      </c>
      <c r="D58" s="41">
        <f ca="1">SUM('Emissão Municípios'!$H$6:$K$6)*((Dados!D67+Dados!E67)/(Dados!$C$212+Dados!$D$212))</f>
        <v>1.1706737896448276</v>
      </c>
      <c r="E58" s="41">
        <f ca="1">SUM('Emissão Municípios'!$H$8:$K$8)*((Dados!F67+Dados!G67)/(Dados!$E$212+Dados!$F$212))</f>
        <v>7.4244113246154054E-3</v>
      </c>
      <c r="F58" s="41">
        <f t="shared" ca="1" si="2"/>
        <v>1.1883631186965016</v>
      </c>
    </row>
    <row r="59" spans="1:6" x14ac:dyDescent="0.25">
      <c r="A59" s="1" t="s">
        <v>114</v>
      </c>
      <c r="B59" s="4" t="s">
        <v>13</v>
      </c>
      <c r="C59" s="41">
        <f ca="1">SUM('Emissão Municípios'!$H$7:$K$7)*(Dados!C68/Dados!$B$212)</f>
        <v>0</v>
      </c>
      <c r="D59" s="41">
        <f ca="1">SUM('Emissão Municípios'!$H$6:$K$6)*((Dados!D68+Dados!E68)/(Dados!$C$212+Dados!$D$212))</f>
        <v>0.66895645122561564</v>
      </c>
      <c r="E59" s="41">
        <f ca="1">SUM('Emissão Municípios'!$H$8:$K$8)*((Dados!F68+Dados!G68)/(Dados!$E$212+Dados!$F$212))</f>
        <v>4.949607549743603E-3</v>
      </c>
      <c r="F59" s="41">
        <f t="shared" ca="1" si="2"/>
        <v>0.67390605877535925</v>
      </c>
    </row>
    <row r="60" spans="1:6" x14ac:dyDescent="0.25">
      <c r="A60" s="1" t="s">
        <v>115</v>
      </c>
      <c r="B60" s="4" t="s">
        <v>13</v>
      </c>
      <c r="C60" s="41">
        <f ca="1">SUM('Emissão Municípios'!$H$7:$K$7)*(Dados!C69/Dados!$B$212)</f>
        <v>3.4216392423528823E-3</v>
      </c>
      <c r="D60" s="41">
        <f ca="1">SUM('Emissão Municípios'!$H$6:$K$6)*((Dados!D69+Dados!E69)/(Dados!$C$212+Dados!$D$212))</f>
        <v>0.66895645122561564</v>
      </c>
      <c r="E60" s="41">
        <f ca="1">SUM('Emissão Municípios'!$H$8:$K$8)*((Dados!F69+Dados!G69)/(Dados!$E$212+Dados!$F$212))</f>
        <v>4.949607549743603E-3</v>
      </c>
      <c r="F60" s="41">
        <f t="shared" ca="1" si="2"/>
        <v>0.67732769801771209</v>
      </c>
    </row>
    <row r="61" spans="1:6" x14ac:dyDescent="0.25">
      <c r="A61" s="1" t="s">
        <v>116</v>
      </c>
      <c r="B61" s="4" t="s">
        <v>13</v>
      </c>
      <c r="C61" s="41">
        <f ca="1">SUM('Emissão Municípios'!$H$7:$K$7)*(Dados!C70/Dados!$B$212)</f>
        <v>1.7108196211764412E-3</v>
      </c>
      <c r="D61" s="41">
        <f ca="1">SUM('Emissão Municípios'!$H$6:$K$6)*((Dados!D70+Dados!E70)/(Dados!$C$212+Dados!$D$212))</f>
        <v>0.7525760076288176</v>
      </c>
      <c r="E61" s="41">
        <f ca="1">SUM('Emissão Municípios'!$H$8:$K$8)*((Dados!F70+Dados!G70)/(Dados!$E$212+Dados!$F$212))</f>
        <v>1.4848822649230811E-2</v>
      </c>
      <c r="F61" s="41">
        <f t="shared" ca="1" si="2"/>
        <v>0.76913564989922489</v>
      </c>
    </row>
    <row r="62" spans="1:6" x14ac:dyDescent="0.25">
      <c r="A62" s="1" t="s">
        <v>117</v>
      </c>
      <c r="B62" s="4" t="s">
        <v>13</v>
      </c>
      <c r="C62" s="41">
        <f ca="1">SUM('Emissão Municípios'!$H$7:$K$7)*(Dados!C71/Dados!$B$212)</f>
        <v>3.4216392423528823E-3</v>
      </c>
      <c r="D62" s="41">
        <f ca="1">SUM('Emissão Municípios'!$H$6:$K$6)*((Dados!D71+Dados!E71)/(Dados!$C$212+Dados!$D$212))</f>
        <v>0.25085866920960587</v>
      </c>
      <c r="E62" s="41">
        <f ca="1">SUM('Emissão Municípios'!$H$8:$K$8)*((Dados!F71+Dados!G71)/(Dados!$E$212+Dados!$F$212))</f>
        <v>0</v>
      </c>
      <c r="F62" s="41">
        <f t="shared" ca="1" si="2"/>
        <v>0.25428030845195876</v>
      </c>
    </row>
    <row r="63" spans="1:6" x14ac:dyDescent="0.25">
      <c r="A63" s="1" t="s">
        <v>118</v>
      </c>
      <c r="B63" s="4" t="s">
        <v>13</v>
      </c>
      <c r="C63" s="41">
        <f ca="1">SUM('Emissão Municípios'!$H$7:$K$7)*(Dados!C72/Dados!$B$212)</f>
        <v>0</v>
      </c>
      <c r="D63" s="41">
        <f ca="1">SUM('Emissão Municípios'!$H$6:$K$6)*((Dados!D72+Dados!E72)/(Dados!$C$212+Dados!$D$212))</f>
        <v>0.50171733841921173</v>
      </c>
      <c r="E63" s="41">
        <f ca="1">SUM('Emissão Municípios'!$H$8:$K$8)*((Dados!F72+Dados!G72)/(Dados!$E$212+Dados!$F$212))</f>
        <v>9.8992150994872061E-3</v>
      </c>
      <c r="F63" s="41">
        <f t="shared" ca="1" si="2"/>
        <v>0.51161655351869895</v>
      </c>
    </row>
    <row r="64" spans="1:6" x14ac:dyDescent="0.25">
      <c r="A64" s="1" t="s">
        <v>206</v>
      </c>
      <c r="B64" s="4" t="s">
        <v>13</v>
      </c>
      <c r="C64" s="41">
        <f ca="1">SUM('Emissão Municípios'!$H$7:$K$7)*(Dados!C73/Dados!$B$212)</f>
        <v>3.4216392423528823E-3</v>
      </c>
      <c r="D64" s="41">
        <f ca="1">SUM('Emissão Municípios'!$H$6:$K$6)*((Dados!D73+Dados!E73)/(Dados!$C$212+Dados!$D$212))</f>
        <v>0.25085866920960587</v>
      </c>
      <c r="E64" s="41">
        <f ca="1">SUM('Emissão Municípios'!$H$8:$K$8)*((Dados!F73+Dados!G73)/(Dados!$E$212+Dados!$F$212))</f>
        <v>4.949607549743603E-3</v>
      </c>
      <c r="F64" s="41">
        <f t="shared" ca="1" si="2"/>
        <v>0.25922991600170237</v>
      </c>
    </row>
    <row r="65" spans="1:6" x14ac:dyDescent="0.25">
      <c r="A65" s="1" t="s">
        <v>119</v>
      </c>
      <c r="B65" s="4" t="s">
        <v>13</v>
      </c>
      <c r="C65" s="41">
        <f ca="1">SUM('Emissão Municípios'!$H$7:$K$7)*(Dados!C74/Dados!$B$212)</f>
        <v>0</v>
      </c>
      <c r="D65" s="41">
        <f ca="1">SUM('Emissão Municípios'!$H$6:$K$6)*((Dados!D74+Dados!E74)/(Dados!$C$212+Dados!$D$212))</f>
        <v>0.66895645122561564</v>
      </c>
      <c r="E65" s="41">
        <f ca="1">SUM('Emissão Municípios'!$H$8:$K$8)*((Dados!F74+Dados!G74)/(Dados!$E$212+Dados!$F$212))</f>
        <v>9.8992150994872061E-3</v>
      </c>
      <c r="F65" s="41">
        <f t="shared" ca="1" si="2"/>
        <v>0.67885566632510286</v>
      </c>
    </row>
    <row r="66" spans="1:6" x14ac:dyDescent="0.25">
      <c r="A66" s="1" t="s">
        <v>120</v>
      </c>
      <c r="B66" s="4" t="s">
        <v>13</v>
      </c>
      <c r="C66" s="41">
        <f ca="1">SUM('Emissão Municípios'!$H$7:$K$7)*(Dados!C75/Dados!$B$212)</f>
        <v>3.4216392423528823E-3</v>
      </c>
      <c r="D66" s="41">
        <f ca="1">SUM('Emissão Municípios'!$H$6:$K$6)*((Dados!D75+Dados!E75)/(Dados!$C$212+Dados!$D$212))</f>
        <v>0.41809778201600978</v>
      </c>
      <c r="E66" s="41">
        <f ca="1">SUM('Emissão Municípios'!$H$8:$K$8)*((Dados!F75+Dados!G75)/(Dados!$E$212+Dados!$F$212))</f>
        <v>2.4748037748718015E-3</v>
      </c>
      <c r="F66" s="41">
        <f t="shared" ca="1" si="2"/>
        <v>0.42399422503323447</v>
      </c>
    </row>
    <row r="67" spans="1:6" x14ac:dyDescent="0.25">
      <c r="A67" s="1" t="s">
        <v>121</v>
      </c>
      <c r="B67" s="4" t="s">
        <v>13</v>
      </c>
      <c r="C67" s="41">
        <f ca="1">SUM('Emissão Municípios'!$H$7:$K$7)*(Dados!C76/Dados!$B$212)</f>
        <v>3.4216392423528823E-3</v>
      </c>
      <c r="D67" s="41">
        <f ca="1">SUM('Emissão Municípios'!$H$6:$K$6)*((Dados!D76+Dados!E76)/(Dados!$C$212+Dados!$D$212))</f>
        <v>0.25085866920960587</v>
      </c>
      <c r="E67" s="41">
        <f ca="1">SUM('Emissão Municípios'!$H$8:$K$8)*((Dados!F76+Dados!G76)/(Dados!$E$212+Dados!$F$212))</f>
        <v>2.4748037748718015E-3</v>
      </c>
      <c r="F67" s="41">
        <f t="shared" ca="1" si="2"/>
        <v>0.25675511222683056</v>
      </c>
    </row>
    <row r="68" spans="1:6" x14ac:dyDescent="0.25">
      <c r="A68" s="1" t="s">
        <v>122</v>
      </c>
      <c r="B68" s="4" t="s">
        <v>13</v>
      </c>
      <c r="C68" s="41">
        <f ca="1">SUM('Emissão Municípios'!$H$7:$K$7)*(Dados!C77/Dados!$B$212)</f>
        <v>3.4216392423528823E-3</v>
      </c>
      <c r="D68" s="41">
        <f ca="1">SUM('Emissão Municípios'!$H$6:$K$6)*((Dados!D77+Dados!E77)/(Dados!$C$212+Dados!$D$212))</f>
        <v>0.25085866920960587</v>
      </c>
      <c r="E68" s="41">
        <f ca="1">SUM('Emissão Municípios'!$H$8:$K$8)*((Dados!F77+Dados!G77)/(Dados!$E$212+Dados!$F$212))</f>
        <v>2.4748037748718015E-3</v>
      </c>
      <c r="F68" s="41">
        <f t="shared" ca="1" si="2"/>
        <v>0.25675511222683056</v>
      </c>
    </row>
    <row r="69" spans="1:6" x14ac:dyDescent="0.25">
      <c r="A69" s="28" t="s">
        <v>123</v>
      </c>
      <c r="B69" s="4" t="s">
        <v>13</v>
      </c>
      <c r="C69" s="41">
        <f ca="1">SUM('Emissão Municípios'!$H$7:$K$7)*(Dados!C78/Dados!$B$212)</f>
        <v>1.0264917727058648E-2</v>
      </c>
      <c r="D69" s="41">
        <f ca="1">SUM('Emissão Municípios'!$H$6:$K$6)*((Dados!D78+Dados!E78)/(Dados!$C$212+Dados!$D$212))</f>
        <v>1.0034346768384235</v>
      </c>
      <c r="E69" s="41">
        <f ca="1">SUM('Emissão Municípios'!$H$8:$K$8)*((Dados!F78+Dados!G78)/(Dados!$E$212+Dados!$F$212))</f>
        <v>1.9798430198974412E-2</v>
      </c>
      <c r="F69" s="41">
        <f t="shared" ca="1" si="2"/>
        <v>1.0334980247644565</v>
      </c>
    </row>
    <row r="70" spans="1:6" x14ac:dyDescent="0.25">
      <c r="A70" s="28" t="s">
        <v>124</v>
      </c>
      <c r="B70" s="4" t="s">
        <v>13</v>
      </c>
      <c r="C70" s="41">
        <f ca="1">SUM('Emissão Municípios'!$H$7:$K$7)*(Dados!C79/Dados!$B$212)</f>
        <v>3.4216392423528823E-3</v>
      </c>
      <c r="D70" s="41">
        <f ca="1">SUM('Emissão Municípios'!$H$6:$K$6)*((Dados!D79+Dados!E79)/(Dados!$C$212+Dados!$D$212))</f>
        <v>0.5853368948224138</v>
      </c>
      <c r="E70" s="41">
        <f ca="1">SUM('Emissão Municípios'!$H$8:$K$8)*((Dados!F79+Dados!G79)/(Dados!$E$212+Dados!$F$212))</f>
        <v>7.4244113246154054E-3</v>
      </c>
      <c r="F70" s="41">
        <f t="shared" ca="1" si="2"/>
        <v>0.59618294538938199</v>
      </c>
    </row>
    <row r="71" spans="1:6" x14ac:dyDescent="0.25">
      <c r="A71" s="33" t="s">
        <v>125</v>
      </c>
      <c r="B71" s="4" t="s">
        <v>13</v>
      </c>
      <c r="C71" s="41">
        <f ca="1">SUM('Emissão Municípios'!$H$7:$K$7)*(Dados!C80/Dados!$B$212)</f>
        <v>3.4216392423528823E-3</v>
      </c>
      <c r="D71" s="41">
        <f ca="1">SUM('Emissão Municípios'!$H$6:$K$6)*((Dados!D80+Dados!E80)/(Dados!$C$212+Dados!$D$212))</f>
        <v>0.50171733841921173</v>
      </c>
      <c r="E71" s="41">
        <f ca="1">SUM('Emissão Municípios'!$H$8:$K$8)*((Dados!F80+Dados!G80)/(Dados!$E$212+Dados!$F$212))</f>
        <v>4.949607549743603E-3</v>
      </c>
      <c r="F71" s="41">
        <f t="shared" ca="1" si="2"/>
        <v>0.51008858521130818</v>
      </c>
    </row>
    <row r="72" spans="1:6" x14ac:dyDescent="0.25">
      <c r="A72" s="28" t="s">
        <v>126</v>
      </c>
      <c r="B72" s="4" t="s">
        <v>13</v>
      </c>
      <c r="C72" s="41">
        <f ca="1">SUM('Emissão Municípios'!$H$7:$K$7)*(Dados!C81/Dados!$B$212)</f>
        <v>3.4216392423528823E-3</v>
      </c>
      <c r="D72" s="41">
        <f ca="1">SUM('Emissão Municípios'!$H$6:$K$6)*((Dados!D81+Dados!E81)/(Dados!$C$212+Dados!$D$212))</f>
        <v>0.33447822561280782</v>
      </c>
      <c r="E72" s="41">
        <f ca="1">SUM('Emissão Municípios'!$H$8:$K$8)*((Dados!F81+Dados!G81)/(Dados!$E$212+Dados!$F$212))</f>
        <v>2.4748037748718015E-3</v>
      </c>
      <c r="F72" s="41">
        <f t="shared" ca="1" si="2"/>
        <v>0.34037466863003252</v>
      </c>
    </row>
    <row r="73" spans="1:6" x14ac:dyDescent="0.25">
      <c r="A73" s="28" t="s">
        <v>227</v>
      </c>
      <c r="B73" s="4" t="s">
        <v>13</v>
      </c>
      <c r="C73" s="41">
        <f ca="1">SUM('Emissão Municípios'!$H$7:$K$7)*(Dados!C82/Dados!$B$212)</f>
        <v>1.0264917727058648E-2</v>
      </c>
      <c r="D73" s="41">
        <f ca="1">SUM('Emissão Municípios'!$H$6:$K$6)*((Dados!D82+Dados!E82)/(Dados!$C$212+Dados!$D$212))</f>
        <v>1.0034346768384235</v>
      </c>
      <c r="E73" s="41">
        <f ca="1">SUM('Emissão Municípios'!$H$8:$K$8)*((Dados!F82+Dados!G82)/(Dados!$E$212+Dados!$F$212))</f>
        <v>9.8992150994872061E-3</v>
      </c>
      <c r="F73" s="41">
        <f t="shared" ca="1" si="2"/>
        <v>1.0235988096649693</v>
      </c>
    </row>
    <row r="74" spans="1:6" x14ac:dyDescent="0.25">
      <c r="A74" s="28" t="s">
        <v>127</v>
      </c>
      <c r="B74" s="4" t="s">
        <v>13</v>
      </c>
      <c r="C74" s="41">
        <f ca="1">SUM('Emissão Municípios'!$H$7:$K$7)*(Dados!C83/Dados!$B$212)</f>
        <v>1.7108196211764412E-3</v>
      </c>
      <c r="D74" s="41">
        <f ca="1">SUM('Emissão Municípios'!$H$6:$K$6)*((Dados!D83+Dados!E83)/(Dados!$C$212+Dados!$D$212))</f>
        <v>0.16723911280640391</v>
      </c>
      <c r="E74" s="41">
        <f ca="1">SUM('Emissão Municípios'!$H$8:$K$8)*((Dados!F83+Dados!G83)/(Dados!$E$212+Dados!$F$212))</f>
        <v>2.4748037748718015E-3</v>
      </c>
      <c r="F74" s="41">
        <f t="shared" ca="1" si="2"/>
        <v>0.17142473620245216</v>
      </c>
    </row>
    <row r="75" spans="1:6" x14ac:dyDescent="0.25">
      <c r="A75" s="28" t="s">
        <v>128</v>
      </c>
      <c r="B75" s="4" t="s">
        <v>13</v>
      </c>
      <c r="C75" s="41">
        <f ca="1">SUM('Emissão Municípios'!$H$7:$K$7)*(Dados!C84/Dados!$B$212)</f>
        <v>6.8432784847057646E-3</v>
      </c>
      <c r="D75" s="41">
        <f ca="1">SUM('Emissão Municípios'!$H$6:$K$6)*((Dados!D84+Dados!E84)/(Dados!$C$212+Dados!$D$212))</f>
        <v>0.33447822561280782</v>
      </c>
      <c r="E75" s="41">
        <f ca="1">SUM('Emissão Municípios'!$H$8:$K$8)*((Dados!F84+Dados!G84)/(Dados!$E$212+Dados!$F$212))</f>
        <v>9.8992150994872061E-3</v>
      </c>
      <c r="F75" s="41">
        <f t="shared" ca="1" si="2"/>
        <v>0.35122071919700082</v>
      </c>
    </row>
    <row r="76" spans="1:6" x14ac:dyDescent="0.25">
      <c r="A76" s="28" t="s">
        <v>129</v>
      </c>
      <c r="B76" s="4" t="s">
        <v>13</v>
      </c>
      <c r="C76" s="41">
        <f ca="1">SUM('Emissão Municípios'!$H$7:$K$7)*(Dados!C85/Dados!$B$212)</f>
        <v>6.8432784847057646E-3</v>
      </c>
      <c r="D76" s="41">
        <f ca="1">SUM('Emissão Municípios'!$H$6:$K$6)*((Dados!D85+Dados!E85)/(Dados!$C$212+Dados!$D$212))</f>
        <v>0.50171733841921173</v>
      </c>
      <c r="E76" s="41">
        <f ca="1">SUM('Emissão Municípios'!$H$8:$K$8)*((Dados!F85+Dados!G85)/(Dados!$E$212+Dados!$F$212))</f>
        <v>4.949607549743603E-3</v>
      </c>
      <c r="F76" s="41">
        <f t="shared" ca="1" si="2"/>
        <v>0.51351022445366112</v>
      </c>
    </row>
    <row r="77" spans="1:6" x14ac:dyDescent="0.25">
      <c r="A77" s="28" t="s">
        <v>130</v>
      </c>
      <c r="B77" s="4" t="s">
        <v>13</v>
      </c>
      <c r="C77" s="41">
        <f ca="1">SUM('Emissão Municípios'!$H$7:$K$7)*(Dados!C86/Dados!$B$212)</f>
        <v>1.7108196211764412E-3</v>
      </c>
      <c r="D77" s="41">
        <f ca="1">SUM('Emissão Municípios'!$H$6:$K$6)*((Dados!D86+Dados!E86)/(Dados!$C$212+Dados!$D$212))</f>
        <v>0.25085866920960587</v>
      </c>
      <c r="E77" s="41">
        <f ca="1">SUM('Emissão Municípios'!$H$8:$K$8)*((Dados!F86+Dados!G86)/(Dados!$E$212+Dados!$F$212))</f>
        <v>0</v>
      </c>
      <c r="F77" s="41">
        <f t="shared" ca="1" si="2"/>
        <v>0.25256948883078228</v>
      </c>
    </row>
    <row r="78" spans="1:6" x14ac:dyDescent="0.25">
      <c r="A78" s="28" t="s">
        <v>131</v>
      </c>
      <c r="B78" s="4" t="s">
        <v>13</v>
      </c>
      <c r="C78" s="41">
        <f ca="1">SUM('Emissão Municípios'!$H$7:$K$7)*(Dados!C87/Dados!$B$212)</f>
        <v>3.4216392423528823E-3</v>
      </c>
      <c r="D78" s="41">
        <f ca="1">SUM('Emissão Municípios'!$H$6:$K$6)*((Dados!D87+Dados!E87)/(Dados!$C$212+Dados!$D$212))</f>
        <v>1.1706737896448276</v>
      </c>
      <c r="E78" s="41">
        <f ca="1">SUM('Emissão Municípios'!$H$8:$K$8)*((Dados!F87+Dados!G87)/(Dados!$E$212+Dados!$F$212))</f>
        <v>9.8992150994872061E-3</v>
      </c>
      <c r="F78" s="41">
        <f t="shared" ca="1" si="2"/>
        <v>1.1839946439866678</v>
      </c>
    </row>
    <row r="79" spans="1:6" x14ac:dyDescent="0.25">
      <c r="A79" s="1" t="s">
        <v>132</v>
      </c>
      <c r="B79" s="4" t="s">
        <v>13</v>
      </c>
      <c r="C79" s="41">
        <f ca="1">SUM('Emissão Municípios'!$H$7:$K$7)*(Dados!C88/Dados!$B$212)</f>
        <v>3.4216392423528823E-3</v>
      </c>
      <c r="D79" s="41">
        <f ca="1">SUM('Emissão Municípios'!$H$6:$K$6)*((Dados!D88+Dados!E88)/(Dados!$C$212+Dados!$D$212))</f>
        <v>0.33447822561280782</v>
      </c>
      <c r="E79" s="41">
        <f ca="1">SUM('Emissão Municípios'!$H$8:$K$8)*((Dados!F88+Dados!G88)/(Dados!$E$212+Dados!$F$212))</f>
        <v>9.8992150994872061E-3</v>
      </c>
      <c r="F79" s="41">
        <f t="shared" ca="1" si="2"/>
        <v>0.34779907995464793</v>
      </c>
    </row>
    <row r="80" spans="1:6" x14ac:dyDescent="0.25">
      <c r="A80" s="1" t="s">
        <v>133</v>
      </c>
      <c r="B80" s="4" t="s">
        <v>13</v>
      </c>
      <c r="C80" s="41">
        <f ca="1">SUM('Emissão Municípios'!$H$7:$K$7)*(Dados!C89/Dados!$B$212)</f>
        <v>3.4216392423528823E-3</v>
      </c>
      <c r="D80" s="41">
        <f ca="1">SUM('Emissão Municípios'!$H$6:$K$6)*((Dados!D89+Dados!E89)/(Dados!$C$212+Dados!$D$212))</f>
        <v>0.25085866920960587</v>
      </c>
      <c r="E80" s="41">
        <f ca="1">SUM('Emissão Municípios'!$H$8:$K$8)*((Dados!F89+Dados!G89)/(Dados!$E$212+Dados!$F$212))</f>
        <v>4.949607549743603E-3</v>
      </c>
      <c r="F80" s="41">
        <f t="shared" ca="1" si="2"/>
        <v>0.25922991600170237</v>
      </c>
    </row>
    <row r="81" spans="1:7" x14ac:dyDescent="0.25">
      <c r="A81" s="1" t="s">
        <v>134</v>
      </c>
      <c r="B81" s="4" t="s">
        <v>13</v>
      </c>
      <c r="C81" s="41">
        <f ca="1">SUM('Emissão Municípios'!$H$7:$K$7)*(Dados!C90/Dados!$B$212)</f>
        <v>1.7108196211764412E-3</v>
      </c>
      <c r="D81" s="41">
        <f ca="1">SUM('Emissão Municípios'!$H$6:$K$6)*((Dados!D90+Dados!E90)/(Dados!$C$212+Dados!$D$212))</f>
        <v>0.25085866920960587</v>
      </c>
      <c r="E81" s="41">
        <f ca="1">SUM('Emissão Municípios'!$H$8:$K$8)*((Dados!F90+Dados!G90)/(Dados!$E$212+Dados!$F$212))</f>
        <v>1.9798430198974412E-2</v>
      </c>
      <c r="F81" s="41">
        <f t="shared" ca="1" si="2"/>
        <v>0.27236791902975671</v>
      </c>
    </row>
    <row r="82" spans="1:7" x14ac:dyDescent="0.25">
      <c r="A82" s="1" t="s">
        <v>135</v>
      </c>
      <c r="B82" s="4" t="s">
        <v>13</v>
      </c>
      <c r="C82" s="41">
        <f ca="1">SUM('Emissão Municípios'!$H$7:$K$7)*(Dados!C91/Dados!$B$212)</f>
        <v>1.7108196211764412E-3</v>
      </c>
      <c r="D82" s="41">
        <f ca="1">SUM('Emissão Municípios'!$H$6:$K$6)*((Dados!D91+Dados!E91)/(Dados!$C$212+Dados!$D$212))</f>
        <v>0.50171733841921173</v>
      </c>
      <c r="E82" s="41">
        <f ca="1">SUM('Emissão Municípios'!$H$8:$K$8)*((Dados!F91+Dados!G91)/(Dados!$E$212+Dados!$F$212))</f>
        <v>9.8992150994872061E-3</v>
      </c>
      <c r="F82" s="41">
        <f t="shared" ca="1" si="2"/>
        <v>0.51332737313987542</v>
      </c>
    </row>
    <row r="83" spans="1:7" x14ac:dyDescent="0.25">
      <c r="A83" s="1" t="s">
        <v>136</v>
      </c>
      <c r="B83" s="4" t="s">
        <v>13</v>
      </c>
      <c r="C83" s="41">
        <f ca="1">SUM('Emissão Municípios'!$H$7:$K$7)*(Dados!C92/Dados!$B$212)</f>
        <v>1.7108196211764412E-3</v>
      </c>
      <c r="D83" s="41">
        <f ca="1">SUM('Emissão Municípios'!$H$6:$K$6)*((Dados!D92+Dados!E92)/(Dados!$C$212+Dados!$D$212))</f>
        <v>0.33447822561280782</v>
      </c>
      <c r="E83" s="41">
        <f ca="1">SUM('Emissão Municípios'!$H$8:$K$8)*((Dados!F92+Dados!G92)/(Dados!$E$212+Dados!$F$212))</f>
        <v>1.4848822649230811E-2</v>
      </c>
      <c r="F83" s="41">
        <f t="shared" ca="1" si="2"/>
        <v>0.35103786788321506</v>
      </c>
    </row>
    <row r="84" spans="1:7" x14ac:dyDescent="0.25">
      <c r="A84" s="1" t="s">
        <v>137</v>
      </c>
      <c r="B84" s="4" t="s">
        <v>13</v>
      </c>
      <c r="C84" s="41">
        <f ca="1">SUM('Emissão Municípios'!$H$7:$K$7)*(Dados!C93/Dados!$B$212)</f>
        <v>6.8432784847057646E-3</v>
      </c>
      <c r="D84" s="41">
        <f ca="1">SUM('Emissão Municípios'!$H$6:$K$6)*((Dados!D93+Dados!E93)/(Dados!$C$212+Dados!$D$212))</f>
        <v>0.33447822561280782</v>
      </c>
      <c r="E84" s="41">
        <f ca="1">SUM('Emissão Municípios'!$H$8:$K$8)*((Dados!F93+Dados!G93)/(Dados!$E$212+Dados!$F$212))</f>
        <v>4.949607549743603E-3</v>
      </c>
      <c r="F84" s="41">
        <f t="shared" ca="1" si="2"/>
        <v>0.34627111164725721</v>
      </c>
    </row>
    <row r="85" spans="1:7" x14ac:dyDescent="0.25">
      <c r="A85" s="1" t="s">
        <v>138</v>
      </c>
      <c r="B85" s="4" t="s">
        <v>13</v>
      </c>
      <c r="C85" s="41">
        <f ca="1">SUM('Emissão Municípios'!$H$7:$K$7)*(Dados!C94/Dados!$B$212)</f>
        <v>1.7108196211764412E-3</v>
      </c>
      <c r="D85" s="41">
        <f ca="1">SUM('Emissão Municípios'!$H$6:$K$6)*((Dados!D94+Dados!E94)/(Dados!$C$212+Dados!$D$212))</f>
        <v>0.41809778201600978</v>
      </c>
      <c r="E85" s="41">
        <f ca="1">SUM('Emissão Municípios'!$H$8:$K$8)*((Dados!F94+Dados!G94)/(Dados!$E$212+Dados!$F$212))</f>
        <v>4.949607549743603E-3</v>
      </c>
      <c r="F85" s="41">
        <f t="shared" ca="1" si="2"/>
        <v>0.4247582091869298</v>
      </c>
    </row>
    <row r="86" spans="1:7" x14ac:dyDescent="0.25">
      <c r="A86" s="1" t="s">
        <v>139</v>
      </c>
      <c r="B86" s="4" t="s">
        <v>13</v>
      </c>
      <c r="C86" s="41">
        <f ca="1">SUM('Emissão Municípios'!$H$7:$K$7)*(Dados!C95/Dados!$B$212)</f>
        <v>1.0264917727058648E-2</v>
      </c>
      <c r="D86" s="41">
        <f ca="1">SUM('Emissão Municípios'!$H$6:$K$6)*((Dados!D95+Dados!E95)/(Dados!$C$212+Dados!$D$212))</f>
        <v>1.0034346768384235</v>
      </c>
      <c r="E86" s="41">
        <f ca="1">SUM('Emissão Municípios'!$H$8:$K$8)*((Dados!F95+Dados!G95)/(Dados!$E$212+Dados!$F$212))</f>
        <v>9.8992150994872061E-3</v>
      </c>
      <c r="F86" s="41">
        <f t="shared" ca="1" si="2"/>
        <v>1.0235988096649693</v>
      </c>
    </row>
    <row r="87" spans="1:7" x14ac:dyDescent="0.25">
      <c r="A87" s="1" t="s">
        <v>140</v>
      </c>
      <c r="B87" s="4" t="s">
        <v>13</v>
      </c>
      <c r="C87" s="41">
        <f ca="1">SUM('Emissão Municípios'!$H$7:$K$7)*(Dados!C96/Dados!$B$212)</f>
        <v>1.0264917727058648E-2</v>
      </c>
      <c r="D87" s="41">
        <f ca="1">SUM('Emissão Municípios'!$H$6:$K$6)*((Dados!D96+Dados!E96)/(Dados!$C$212+Dados!$D$212))</f>
        <v>1.3379129024512313</v>
      </c>
      <c r="E87" s="41">
        <f ca="1">SUM('Emissão Municípios'!$H$8:$K$8)*((Dados!F96+Dados!G96)/(Dados!$E$212+Dados!$F$212))</f>
        <v>4.949607549743603E-3</v>
      </c>
      <c r="F87" s="41">
        <f t="shared" ca="1" si="2"/>
        <v>1.3531274277280334</v>
      </c>
    </row>
    <row r="88" spans="1:7" x14ac:dyDescent="0.25">
      <c r="A88" s="1" t="s">
        <v>141</v>
      </c>
      <c r="B88" s="4" t="s">
        <v>13</v>
      </c>
      <c r="C88" s="41">
        <f ca="1">SUM('Emissão Municípios'!$H$7:$K$7)*(Dados!C97/Dados!$B$212)</f>
        <v>0</v>
      </c>
      <c r="D88" s="41">
        <f ca="1">SUM('Emissão Municípios'!$H$6:$K$6)*((Dados!D97+Dados!E97)/(Dados!$C$212+Dados!$D$212))</f>
        <v>0</v>
      </c>
      <c r="E88" s="41">
        <f ca="1">SUM('Emissão Municípios'!$H$8:$K$8)*((Dados!F97+Dados!G97)/(Dados!$E$212+Dados!$F$212))</f>
        <v>0</v>
      </c>
      <c r="F88" s="41">
        <f t="shared" ca="1" si="2"/>
        <v>0</v>
      </c>
    </row>
    <row r="89" spans="1:7" x14ac:dyDescent="0.25">
      <c r="A89" s="1" t="s">
        <v>142</v>
      </c>
      <c r="B89" s="4" t="s">
        <v>13</v>
      </c>
      <c r="C89" s="41">
        <f ca="1">SUM('Emissão Municípios'!$H$7:$K$7)*(Dados!C98/Dados!$B$212)</f>
        <v>3.4216392423528823E-3</v>
      </c>
      <c r="D89" s="41">
        <f ca="1">SUM('Emissão Municípios'!$H$6:$K$6)*((Dados!D98+Dados!E98)/(Dados!$C$212+Dados!$D$212))</f>
        <v>0.66895645122561564</v>
      </c>
      <c r="E89" s="41">
        <f ca="1">SUM('Emissão Municípios'!$H$8:$K$8)*((Dados!F98+Dados!G98)/(Dados!$E$212+Dados!$F$212))</f>
        <v>4.949607549743603E-3</v>
      </c>
      <c r="F89" s="41">
        <f t="shared" ca="1" si="2"/>
        <v>0.67732769801771209</v>
      </c>
    </row>
    <row r="90" spans="1:7" x14ac:dyDescent="0.25">
      <c r="A90" s="1" t="s">
        <v>143</v>
      </c>
      <c r="B90" s="4" t="s">
        <v>13</v>
      </c>
      <c r="C90" s="41">
        <f ca="1">SUM('Emissão Municípios'!$H$7:$K$7)*(Dados!C99/Dados!$B$212)</f>
        <v>3.4216392423528823E-3</v>
      </c>
      <c r="D90" s="41">
        <f ca="1">SUM('Emissão Municípios'!$H$6:$K$6)*((Dados!D99+Dados!E99)/(Dados!$C$212+Dados!$D$212))</f>
        <v>0.50171733841921173</v>
      </c>
      <c r="E90" s="41">
        <f ca="1">SUM('Emissão Municípios'!$H$8:$K$8)*((Dados!F99+Dados!G99)/(Dados!$E$212+Dados!$F$212))</f>
        <v>2.9697645298461622E-2</v>
      </c>
      <c r="F90" s="41">
        <f t="shared" ca="1" si="2"/>
        <v>0.53483662296002621</v>
      </c>
    </row>
    <row r="91" spans="1:7" x14ac:dyDescent="0.25">
      <c r="A91" s="34" t="s">
        <v>207</v>
      </c>
      <c r="B91" s="4" t="s">
        <v>13</v>
      </c>
      <c r="C91" s="41">
        <f ca="1">SUM('Emissão Municípios'!$H$7:$K$7)*(Dados!C100/Dados!$B$212)</f>
        <v>3.4216392423528823E-3</v>
      </c>
      <c r="D91" s="41">
        <f ca="1">SUM('Emissão Municípios'!$H$6:$K$6)*((Dados!D100+Dados!E100)/(Dados!$C$212+Dados!$D$212))</f>
        <v>0.66895645122561564</v>
      </c>
      <c r="E91" s="41">
        <f ca="1">SUM('Emissão Municípios'!$H$8:$K$8)*((Dados!F100+Dados!G100)/(Dados!$E$212+Dados!$F$212))</f>
        <v>4.949607549743603E-3</v>
      </c>
      <c r="F91" s="41">
        <f t="shared" ca="1" si="2"/>
        <v>0.67732769801771209</v>
      </c>
      <c r="G91" s="39"/>
    </row>
    <row r="92" spans="1:7" x14ac:dyDescent="0.25">
      <c r="A92" s="1" t="s">
        <v>144</v>
      </c>
      <c r="B92" s="4" t="s">
        <v>14</v>
      </c>
      <c r="C92" s="41">
        <f ca="1">SUM('Emissão Municípios'!$H$10:$K$10)*(Dados!C101/Dados!$B$213)</f>
        <v>5.5991547850127313E-3</v>
      </c>
      <c r="D92" s="41">
        <f ca="1">SUM('Emissão Municípios'!$H$9:$K$9)*((Dados!D101+Dados!E101)/(Dados!$C$213+Dados!$D$213))</f>
        <v>0.78115134874340719</v>
      </c>
      <c r="E92" s="41">
        <f ca="1">SUM('Emissão Municípios'!$H$11:$K$11)*((Dados!F101+Dados!G101)/(Dados!$E$213+Dados!$F$213))</f>
        <v>1.3939524868543975E-2</v>
      </c>
      <c r="F92" s="41">
        <f t="shared" ref="F92" ca="1" si="3">SUM(C92:E92)</f>
        <v>0.8006900283969639</v>
      </c>
    </row>
    <row r="93" spans="1:7" x14ac:dyDescent="0.25">
      <c r="A93" s="1" t="s">
        <v>145</v>
      </c>
      <c r="B93" s="4" t="s">
        <v>14</v>
      </c>
      <c r="C93" s="41">
        <f ca="1">SUM('Emissão Municípios'!$H$10:$K$10)*(Dados!C102/Dados!$B$213)</f>
        <v>2.7995773925063657E-3</v>
      </c>
      <c r="D93" s="41">
        <f ca="1">SUM('Emissão Municípios'!$H$9:$K$9)*((Dados!D102+Dados!E102)/(Dados!$C$213+Dados!$D$213))</f>
        <v>0.87879526733633295</v>
      </c>
      <c r="E93" s="41">
        <f ca="1">SUM('Emissão Municípios'!$H$11:$K$11)*((Dados!F102+Dados!G102)/(Dados!$E$213+Dados!$F$213))</f>
        <v>5.2273218257039905E-3</v>
      </c>
      <c r="F93" s="41">
        <f t="shared" ref="F93:F99" ca="1" si="4">SUM(C93:E93)</f>
        <v>0.88682216655454327</v>
      </c>
    </row>
    <row r="94" spans="1:7" x14ac:dyDescent="0.25">
      <c r="A94" s="1" t="s">
        <v>146</v>
      </c>
      <c r="B94" s="4" t="s">
        <v>14</v>
      </c>
      <c r="C94" s="41">
        <f ca="1">SUM('Emissão Municípios'!$H$10:$K$10)*(Dados!C103/Dados!$B$213)</f>
        <v>2.7995773925063657E-3</v>
      </c>
      <c r="D94" s="41">
        <f ca="1">SUM('Emissão Municípios'!$H$9:$K$9)*((Dados!D103+Dados!E103)/(Dados!$C$213+Dados!$D$213))</f>
        <v>0.3905756743717036</v>
      </c>
      <c r="E94" s="41">
        <f ca="1">SUM('Emissão Municípios'!$H$11:$K$11)*((Dados!F103+Dados!G103)/(Dados!$E$213+Dados!$F$213))</f>
        <v>2.0909287302815962E-2</v>
      </c>
      <c r="F94" s="41">
        <f t="shared" ca="1" si="4"/>
        <v>0.41428453906702589</v>
      </c>
    </row>
    <row r="95" spans="1:7" x14ac:dyDescent="0.25">
      <c r="A95" s="1" t="s">
        <v>147</v>
      </c>
      <c r="B95" s="4" t="s">
        <v>14</v>
      </c>
      <c r="C95" s="41">
        <f ca="1">SUM('Emissão Municípios'!$H$10:$K$10)*(Dados!C104/Dados!$B$213)</f>
        <v>2.7995773925063657E-3</v>
      </c>
      <c r="D95" s="41">
        <f ca="1">SUM('Emissão Municípios'!$H$9:$K$9)*((Dados!D104+Dados!E104)/(Dados!$C$213+Dados!$D$213))</f>
        <v>0.58586351155755534</v>
      </c>
      <c r="E95" s="41">
        <f ca="1">SUM('Emissão Municípios'!$H$11:$K$11)*((Dados!F104+Dados!G104)/(Dados!$E$213+Dados!$F$213))</f>
        <v>1.0454643651407981E-2</v>
      </c>
      <c r="F95" s="41">
        <f t="shared" ca="1" si="4"/>
        <v>0.59911773260146972</v>
      </c>
    </row>
    <row r="96" spans="1:7" x14ac:dyDescent="0.25">
      <c r="A96" s="1" t="s">
        <v>148</v>
      </c>
      <c r="B96" s="4" t="s">
        <v>14</v>
      </c>
      <c r="C96" s="41">
        <f ca="1">SUM('Emissão Municípios'!$H$10:$K$10)*(Dados!C105/Dados!$B$213)</f>
        <v>2.7995773925063657E-3</v>
      </c>
      <c r="D96" s="41">
        <f ca="1">SUM('Emissão Municípios'!$H$9:$K$9)*((Dados!D105+Dados!E105)/(Dados!$C$213+Dados!$D$213))</f>
        <v>0.97643918592925893</v>
      </c>
      <c r="E96" s="41">
        <f ca="1">SUM('Emissão Municípios'!$H$11:$K$11)*((Dados!F105+Dados!G105)/(Dados!$E$213+Dados!$F$213))</f>
        <v>2.0909287302815962E-2</v>
      </c>
      <c r="F96" s="41">
        <f t="shared" ca="1" si="4"/>
        <v>1.0001480506245812</v>
      </c>
    </row>
    <row r="97" spans="1:7" x14ac:dyDescent="0.25">
      <c r="A97" s="1" t="s">
        <v>149</v>
      </c>
      <c r="B97" s="4" t="s">
        <v>14</v>
      </c>
      <c r="C97" s="41">
        <f ca="1">SUM('Emissão Municípios'!$H$10:$K$10)*(Dados!C106/Dados!$B$213)</f>
        <v>5.5991547850127313E-3</v>
      </c>
      <c r="D97" s="41">
        <f ca="1">SUM('Emissão Municípios'!$H$9:$K$9)*((Dados!D106+Dados!E106)/(Dados!$C$213+Dados!$D$213))</f>
        <v>0.78115134874340719</v>
      </c>
      <c r="E97" s="41">
        <f ca="1">SUM('Emissão Municípios'!$H$11:$K$11)*((Dados!F106+Dados!G106)/(Dados!$E$213+Dados!$F$213))</f>
        <v>1.3939524868543975E-2</v>
      </c>
      <c r="F97" s="41">
        <f t="shared" ca="1" si="4"/>
        <v>0.8006900283969639</v>
      </c>
    </row>
    <row r="98" spans="1:7" x14ac:dyDescent="0.25">
      <c r="A98" s="1" t="s">
        <v>150</v>
      </c>
      <c r="B98" s="4" t="s">
        <v>14</v>
      </c>
      <c r="C98" s="41">
        <f ca="1">SUM('Emissão Municípios'!$H$10:$K$10)*(Dados!C107/Dados!$B$213)</f>
        <v>0</v>
      </c>
      <c r="D98" s="41">
        <f ca="1">SUM('Emissão Municípios'!$H$9:$K$9)*((Dados!D107+Dados!E107)/(Dados!$C$213+Dados!$D$213))</f>
        <v>0.3905756743717036</v>
      </c>
      <c r="E98" s="41">
        <f ca="1">SUM('Emissão Municípios'!$H$11:$K$11)*((Dados!F107+Dados!G107)/(Dados!$E$213+Dados!$F$213))</f>
        <v>1.3939524868543975E-2</v>
      </c>
      <c r="F98" s="41">
        <f t="shared" ca="1" si="4"/>
        <v>0.40451519924024759</v>
      </c>
    </row>
    <row r="99" spans="1:7" x14ac:dyDescent="0.25">
      <c r="A99" s="1" t="s">
        <v>151</v>
      </c>
      <c r="B99" s="4" t="s">
        <v>14</v>
      </c>
      <c r="C99" s="41">
        <f ca="1">SUM('Emissão Municípios'!$H$10:$K$10)*(Dados!C108/Dados!$B$213)</f>
        <v>1.3997886962531828E-3</v>
      </c>
      <c r="D99" s="41">
        <f ca="1">SUM('Emissão Municípios'!$H$9:$K$9)*((Dados!D108+Dados!E108)/(Dados!$C$213+Dados!$D$213))</f>
        <v>0.29293175577877767</v>
      </c>
      <c r="E99" s="41">
        <f ca="1">SUM('Emissão Municípios'!$H$11:$K$11)*((Dados!F108+Dados!G108)/(Dados!$E$213+Dados!$F$213))</f>
        <v>1.7424406085679967E-2</v>
      </c>
      <c r="F99" s="41">
        <f t="shared" ca="1" si="4"/>
        <v>0.31175595056071082</v>
      </c>
      <c r="G99" s="39"/>
    </row>
    <row r="100" spans="1:7" x14ac:dyDescent="0.25">
      <c r="A100" s="1" t="s">
        <v>152</v>
      </c>
      <c r="B100" s="4" t="s">
        <v>27</v>
      </c>
      <c r="C100" s="41">
        <f ca="1">SUM('Emissão Municípios'!$H$13:$K$13)*(Dados!C109/Dados!$B$214)</f>
        <v>4.9694767737086245E-3</v>
      </c>
      <c r="D100" s="41">
        <f ca="1">SUM('Emissão Municípios'!$H$12:$K$12)*((Dados!D109+Dados!E109)/(Dados!$C$214+Dados!$D$214))</f>
        <v>0.67316033687375432</v>
      </c>
      <c r="E100" s="41">
        <f ca="1">SUM('Emissão Municípios'!$H$14:$K$14)*((Dados!F109+Dados!G109)/(Dados!$E$214+Dados!$F$214))</f>
        <v>1.5617108555693556E-3</v>
      </c>
      <c r="F100" s="41">
        <f t="shared" ref="F100" ca="1" si="5">SUM(C100:E100)</f>
        <v>0.67969152450303227</v>
      </c>
    </row>
    <row r="101" spans="1:7" x14ac:dyDescent="0.25">
      <c r="A101" s="1" t="s">
        <v>153</v>
      </c>
      <c r="B101" s="4" t="s">
        <v>27</v>
      </c>
      <c r="C101" s="41">
        <f ca="1">SUM('Emissão Municípios'!$H$13:$K$13)*(Dados!C110/Dados!$B$214)</f>
        <v>7.4542151605629372E-3</v>
      </c>
      <c r="D101" s="41">
        <f ca="1">SUM('Emissão Municípios'!$H$12:$K$12)*((Dados!D110+Dados!E110)/(Dados!$C$214+Dados!$D$214))</f>
        <v>0.67316033687375432</v>
      </c>
      <c r="E101" s="41">
        <f ca="1">SUM('Emissão Municípios'!$H$14:$K$14)*((Dados!F110+Dados!G110)/(Dados!$E$214+Dados!$F$214))</f>
        <v>1.5617108555693556E-3</v>
      </c>
      <c r="F101" s="41">
        <f t="shared" ref="F101:F157" ca="1" si="6">SUM(C101:E101)</f>
        <v>0.68217626288988653</v>
      </c>
    </row>
    <row r="102" spans="1:7" x14ac:dyDescent="0.25">
      <c r="A102" s="1" t="s">
        <v>154</v>
      </c>
      <c r="B102" s="4" t="s">
        <v>27</v>
      </c>
      <c r="C102" s="41">
        <f ca="1">SUM('Emissão Municípios'!$H$13:$K$13)*(Dados!C111/Dados!$B$214)</f>
        <v>1.2423691934271561E-3</v>
      </c>
      <c r="D102" s="41">
        <f ca="1">SUM('Emissão Municípios'!$H$12:$K$12)*((Dados!D111+Dados!E111)/(Dados!$C$214+Dados!$D$214))</f>
        <v>0.33658016843687716</v>
      </c>
      <c r="E102" s="41">
        <f ca="1">SUM('Emissão Municípios'!$H$14:$K$14)*((Dados!F111+Dados!G111)/(Dados!$E$214+Dados!$F$214))</f>
        <v>1.5617108555693556E-3</v>
      </c>
      <c r="F102" s="41">
        <f t="shared" ca="1" si="6"/>
        <v>0.33938424848587362</v>
      </c>
    </row>
    <row r="103" spans="1:7" x14ac:dyDescent="0.25">
      <c r="A103" s="1" t="s">
        <v>155</v>
      </c>
      <c r="B103" s="4" t="s">
        <v>27</v>
      </c>
      <c r="C103" s="41">
        <f ca="1">SUM('Emissão Municípios'!$H$13:$K$13)*(Dados!C112/Dados!$B$214)</f>
        <v>4.9694767737086245E-3</v>
      </c>
      <c r="D103" s="41">
        <f ca="1">SUM('Emissão Municípios'!$H$12:$K$12)*((Dados!D112+Dados!E112)/(Dados!$C$214+Dados!$D$214))</f>
        <v>0.94242447162325604</v>
      </c>
      <c r="E103" s="41">
        <f ca="1">SUM('Emissão Municípios'!$H$14:$K$14)*((Dados!F112+Dados!G112)/(Dados!$E$214+Dados!$F$214))</f>
        <v>1.5617108555693556E-3</v>
      </c>
      <c r="F103" s="41">
        <f t="shared" ca="1" si="6"/>
        <v>0.948955659252534</v>
      </c>
    </row>
    <row r="104" spans="1:7" x14ac:dyDescent="0.25">
      <c r="A104" s="1" t="s">
        <v>156</v>
      </c>
      <c r="B104" s="4" t="s">
        <v>27</v>
      </c>
      <c r="C104" s="41">
        <f ca="1">SUM('Emissão Municípios'!$H$13:$K$13)*(Dados!C113/Dados!$B$214)</f>
        <v>2.4847383868543123E-3</v>
      </c>
      <c r="D104" s="41">
        <f ca="1">SUM('Emissão Municípios'!$H$12:$K$12)*((Dados!D113+Dados!E113)/(Dados!$C$214+Dados!$D$214))</f>
        <v>0.40389620212425259</v>
      </c>
      <c r="E104" s="41">
        <f ca="1">SUM('Emissão Municípios'!$H$14:$K$14)*((Dados!F113+Dados!G113)/(Dados!$E$214+Dados!$F$214))</f>
        <v>1.5617108555693556E-3</v>
      </c>
      <c r="F104" s="41">
        <f t="shared" ca="1" si="6"/>
        <v>0.40794265136667623</v>
      </c>
    </row>
    <row r="105" spans="1:7" x14ac:dyDescent="0.25">
      <c r="A105" s="1" t="s">
        <v>224</v>
      </c>
      <c r="B105" s="4" t="s">
        <v>27</v>
      </c>
      <c r="C105" s="41">
        <f ca="1">SUM('Emissão Municípios'!$H$13:$K$13)*(Dados!C114/Dados!$B$214)</f>
        <v>2.4847383868543123E-3</v>
      </c>
      <c r="D105" s="41">
        <f ca="1">SUM('Emissão Municípios'!$H$12:$K$12)*((Dados!D114+Dados!E114)/(Dados!$C$214+Dados!$D$214))</f>
        <v>0.33658016843687716</v>
      </c>
      <c r="E105" s="41">
        <f ca="1">SUM('Emissão Municípios'!$H$14:$K$14)*((Dados!F114+Dados!G114)/(Dados!$E$214+Dados!$F$214))</f>
        <v>7.808554277846778E-4</v>
      </c>
      <c r="F105" s="41">
        <f t="shared" ca="1" si="6"/>
        <v>0.33984576225151614</v>
      </c>
    </row>
    <row r="106" spans="1:7" x14ac:dyDescent="0.25">
      <c r="A106" s="1" t="s">
        <v>157</v>
      </c>
      <c r="B106" s="4" t="s">
        <v>27</v>
      </c>
      <c r="C106" s="41">
        <f ca="1">SUM('Emissão Municípios'!$H$13:$K$13)*(Dados!C115/Dados!$B$214)</f>
        <v>2.4847383868543123E-3</v>
      </c>
      <c r="D106" s="41">
        <f ca="1">SUM('Emissão Municípios'!$H$12:$K$12)*((Dados!D115+Dados!E115)/(Dados!$C$214+Dados!$D$214))</f>
        <v>1.0770565389980071</v>
      </c>
      <c r="E106" s="41">
        <f ca="1">SUM('Emissão Municípios'!$H$14:$K$14)*((Dados!F115+Dados!G115)/(Dados!$E$214+Dados!$F$214))</f>
        <v>1.5617108555693556E-3</v>
      </c>
      <c r="F106" s="41">
        <f t="shared" ca="1" si="6"/>
        <v>1.0811029882404308</v>
      </c>
    </row>
    <row r="107" spans="1:7" x14ac:dyDescent="0.25">
      <c r="A107" s="1" t="s">
        <v>158</v>
      </c>
      <c r="B107" s="4" t="s">
        <v>27</v>
      </c>
      <c r="C107" s="41">
        <f ca="1">SUM('Emissão Municípios'!$H$13:$K$13)*(Dados!C116/Dados!$B$214)</f>
        <v>2.4847383868543123E-3</v>
      </c>
      <c r="D107" s="41">
        <f ca="1">SUM('Emissão Municípios'!$H$12:$K$12)*((Dados!D116+Dados!E116)/(Dados!$C$214+Dados!$D$214))</f>
        <v>0.13463206737475089</v>
      </c>
      <c r="E107" s="41">
        <f ca="1">SUM('Emissão Municípios'!$H$14:$K$14)*((Dados!F116+Dados!G116)/(Dados!$E$214+Dados!$F$214))</f>
        <v>1.5617108555693556E-3</v>
      </c>
      <c r="F107" s="41">
        <f t="shared" ca="1" si="6"/>
        <v>0.13867851661717456</v>
      </c>
    </row>
    <row r="108" spans="1:7" x14ac:dyDescent="0.25">
      <c r="A108" s="1" t="s">
        <v>159</v>
      </c>
      <c r="B108" s="4" t="s">
        <v>27</v>
      </c>
      <c r="C108" s="41">
        <f ca="1">SUM('Emissão Municípios'!$H$13:$K$13)*(Dados!C117/Dados!$B$214)</f>
        <v>2.4847383868543123E-3</v>
      </c>
      <c r="D108" s="41">
        <f ca="1">SUM('Emissão Municípios'!$H$12:$K$12)*((Dados!D117+Dados!E117)/(Dados!$C$214+Dados!$D$214))</f>
        <v>0.26926413474950178</v>
      </c>
      <c r="E108" s="41">
        <f ca="1">SUM('Emissão Municípios'!$H$14:$K$14)*((Dados!F117+Dados!G117)/(Dados!$E$214+Dados!$F$214))</f>
        <v>7.808554277846778E-4</v>
      </c>
      <c r="F108" s="41">
        <f t="shared" ca="1" si="6"/>
        <v>0.27252972856414076</v>
      </c>
    </row>
    <row r="109" spans="1:7" x14ac:dyDescent="0.25">
      <c r="A109" s="1" t="s">
        <v>160</v>
      </c>
      <c r="B109" s="4" t="s">
        <v>27</v>
      </c>
      <c r="C109" s="41">
        <f ca="1">SUM('Emissão Municípios'!$H$13:$K$13)*(Dados!C118/Dados!$B$214)</f>
        <v>4.9694767737086245E-3</v>
      </c>
      <c r="D109" s="41">
        <f ca="1">SUM('Emissão Municípios'!$H$12:$K$12)*((Dados!D118+Dados!E118)/(Dados!$C$214+Dados!$D$214))</f>
        <v>1.0770565389980071</v>
      </c>
      <c r="E109" s="41">
        <f ca="1">SUM('Emissão Municípios'!$H$14:$K$14)*((Dados!F118+Dados!G118)/(Dados!$E$214+Dados!$F$214))</f>
        <v>1.5617108555693556E-3</v>
      </c>
      <c r="F109" s="41">
        <f t="shared" ca="1" si="6"/>
        <v>1.0835877266272851</v>
      </c>
    </row>
    <row r="110" spans="1:7" x14ac:dyDescent="0.25">
      <c r="A110" s="1" t="s">
        <v>161</v>
      </c>
      <c r="B110" s="4" t="s">
        <v>27</v>
      </c>
      <c r="C110" s="41">
        <f ca="1">SUM('Emissão Municípios'!$H$13:$K$13)*(Dados!C119/Dados!$B$214)</f>
        <v>4.9694767737086245E-3</v>
      </c>
      <c r="D110" s="41">
        <f ca="1">SUM('Emissão Municípios'!$H$12:$K$12)*((Dados!D119+Dados!E119)/(Dados!$C$214+Dados!$D$214))</f>
        <v>0.80779240424850518</v>
      </c>
      <c r="E110" s="41">
        <f ca="1">SUM('Emissão Municípios'!$H$14:$K$14)*((Dados!F119+Dados!G119)/(Dados!$E$214+Dados!$F$214))</f>
        <v>1.5617108555693556E-3</v>
      </c>
      <c r="F110" s="41">
        <f t="shared" ca="1" si="6"/>
        <v>0.81432359187778314</v>
      </c>
    </row>
    <row r="111" spans="1:7" x14ac:dyDescent="0.25">
      <c r="A111" s="1" t="s">
        <v>41</v>
      </c>
      <c r="B111" s="4" t="s">
        <v>27</v>
      </c>
      <c r="C111" s="41">
        <f ca="1">SUM('Emissão Municípios'!$H$13:$K$13)*(Dados!C120/Dados!$B$214)</f>
        <v>2.4847383868543123E-3</v>
      </c>
      <c r="D111" s="41">
        <f ca="1">SUM('Emissão Municípios'!$H$12:$K$12)*((Dados!D120+Dados!E120)/(Dados!$C$214+Dados!$D$214))</f>
        <v>0.53852826949900356</v>
      </c>
      <c r="E111" s="41">
        <f ca="1">SUM('Emissão Municípios'!$H$14:$K$14)*((Dados!F120+Dados!G120)/(Dados!$E$214+Dados!$F$214))</f>
        <v>1.5617108555693556E-3</v>
      </c>
      <c r="F111" s="41">
        <f t="shared" ca="1" si="6"/>
        <v>0.54257471874142715</v>
      </c>
    </row>
    <row r="112" spans="1:7" x14ac:dyDescent="0.25">
      <c r="A112" s="1" t="s">
        <v>162</v>
      </c>
      <c r="B112" s="4" t="s">
        <v>27</v>
      </c>
      <c r="C112" s="41">
        <f ca="1">SUM('Emissão Municípios'!$H$13:$K$13)*(Dados!C121/Dados!$B$214)</f>
        <v>2.4847383868543123E-3</v>
      </c>
      <c r="D112" s="41">
        <f ca="1">SUM('Emissão Municípios'!$H$12:$K$12)*((Dados!D121+Dados!E121)/(Dados!$C$214+Dados!$D$214))</f>
        <v>0.26926413474950178</v>
      </c>
      <c r="E112" s="41">
        <f ca="1">SUM('Emissão Municípios'!$H$14:$K$14)*((Dados!F121+Dados!G121)/(Dados!$E$214+Dados!$F$214))</f>
        <v>7.808554277846778E-4</v>
      </c>
      <c r="F112" s="41">
        <f t="shared" ca="1" si="6"/>
        <v>0.27252972856414076</v>
      </c>
    </row>
    <row r="113" spans="1:6" x14ac:dyDescent="0.25">
      <c r="A113" s="1" t="s">
        <v>163</v>
      </c>
      <c r="B113" s="4" t="s">
        <v>27</v>
      </c>
      <c r="C113" s="41">
        <f ca="1">SUM('Emissão Municípios'!$H$13:$K$13)*(Dados!C122/Dados!$B$214)</f>
        <v>2.4847383868543123E-3</v>
      </c>
      <c r="D113" s="41">
        <f ca="1">SUM('Emissão Municípios'!$H$12:$K$12)*((Dados!D122+Dados!E122)/(Dados!$C$214+Dados!$D$214))</f>
        <v>1.3463206737475086</v>
      </c>
      <c r="E113" s="41">
        <f ca="1">SUM('Emissão Municípios'!$H$14:$K$14)*((Dados!F122+Dados!G122)/(Dados!$E$214+Dados!$F$214))</f>
        <v>1.5617108555693556E-3</v>
      </c>
      <c r="F113" s="41">
        <f t="shared" ca="1" si="6"/>
        <v>1.3503671229899323</v>
      </c>
    </row>
    <row r="114" spans="1:6" x14ac:dyDescent="0.25">
      <c r="A114" s="1" t="s">
        <v>164</v>
      </c>
      <c r="B114" s="4" t="s">
        <v>27</v>
      </c>
      <c r="C114" s="41">
        <f ca="1">SUM('Emissão Municípios'!$H$13:$K$13)*(Dados!C123/Dados!$B$214)</f>
        <v>1.2423691934271561E-3</v>
      </c>
      <c r="D114" s="41">
        <f ca="1">SUM('Emissão Municípios'!$H$12:$K$12)*((Dados!D123+Dados!E123)/(Dados!$C$214+Dados!$D$214))</f>
        <v>0.26926413474950178</v>
      </c>
      <c r="E114" s="41">
        <f ca="1">SUM('Emissão Municípios'!$H$14:$K$14)*((Dados!F123+Dados!G123)/(Dados!$E$214+Dados!$F$214))</f>
        <v>7.808554277846778E-4</v>
      </c>
      <c r="F114" s="41">
        <f t="shared" ca="1" si="6"/>
        <v>0.27128735937071358</v>
      </c>
    </row>
    <row r="115" spans="1:6" x14ac:dyDescent="0.25">
      <c r="A115" s="1" t="s">
        <v>165</v>
      </c>
      <c r="B115" s="4" t="s">
        <v>27</v>
      </c>
      <c r="C115" s="41">
        <f ca="1">SUM('Emissão Municípios'!$H$13:$K$13)*(Dados!C124/Dados!$B$214)</f>
        <v>0</v>
      </c>
      <c r="D115" s="41">
        <f ca="1">SUM('Emissão Municípios'!$H$12:$K$12)*((Dados!D124+Dados!E124)/(Dados!$C$214+Dados!$D$214))</f>
        <v>0.26926413474950178</v>
      </c>
      <c r="E115" s="41">
        <f ca="1">SUM('Emissão Municípios'!$H$14:$K$14)*((Dados!F124+Dados!G124)/(Dados!$E$214+Dados!$F$214))</f>
        <v>3.1234217111387112E-3</v>
      </c>
      <c r="F115" s="41">
        <f t="shared" ca="1" si="6"/>
        <v>0.2723875564606405</v>
      </c>
    </row>
    <row r="116" spans="1:6" x14ac:dyDescent="0.25">
      <c r="A116" s="1" t="s">
        <v>219</v>
      </c>
      <c r="B116" s="4" t="s">
        <v>27</v>
      </c>
      <c r="C116" s="41">
        <f ca="1">SUM('Emissão Municípios'!$H$13:$K$13)*(Dados!C125/Dados!$B$214)</f>
        <v>2.4847383868543123E-3</v>
      </c>
      <c r="D116" s="41">
        <f ca="1">SUM('Emissão Municípios'!$H$12:$K$12)*((Dados!D125+Dados!E125)/(Dados!$C$214+Dados!$D$214))</f>
        <v>0.53852826949900356</v>
      </c>
      <c r="E116" s="41">
        <f ca="1">SUM('Emissão Municípios'!$H$14:$K$14)*((Dados!F125+Dados!G125)/(Dados!$E$214+Dados!$F$214))</f>
        <v>1.5617108555693556E-3</v>
      </c>
      <c r="F116" s="41">
        <f t="shared" ca="1" si="6"/>
        <v>0.54257471874142715</v>
      </c>
    </row>
    <row r="117" spans="1:6" x14ac:dyDescent="0.25">
      <c r="A117" s="1" t="s">
        <v>166</v>
      </c>
      <c r="B117" s="4" t="s">
        <v>27</v>
      </c>
      <c r="C117" s="41">
        <f ca="1">SUM('Emissão Municípios'!$H$13:$K$13)*(Dados!C126/Dados!$B$214)</f>
        <v>2.4847383868543123E-3</v>
      </c>
      <c r="D117" s="41">
        <f ca="1">SUM('Emissão Municípios'!$H$12:$K$12)*((Dados!D126+Dados!E126)/(Dados!$C$214+Dados!$D$214))</f>
        <v>0.53852826949900356</v>
      </c>
      <c r="E117" s="41">
        <f ca="1">SUM('Emissão Municípios'!$H$14:$K$14)*((Dados!F126+Dados!G126)/(Dados!$E$214+Dados!$F$214))</f>
        <v>1.5617108555693556E-3</v>
      </c>
      <c r="F117" s="41">
        <f t="shared" ca="1" si="6"/>
        <v>0.54257471874142715</v>
      </c>
    </row>
    <row r="118" spans="1:6" x14ac:dyDescent="0.25">
      <c r="A118" s="1" t="s">
        <v>167</v>
      </c>
      <c r="B118" s="4" t="s">
        <v>27</v>
      </c>
      <c r="C118" s="41">
        <f ca="1">SUM('Emissão Municípios'!$H$13:$K$13)*(Dados!C127/Dados!$B$214)</f>
        <v>2.4847383868543123E-3</v>
      </c>
      <c r="D118" s="41">
        <f ca="1">SUM('Emissão Municípios'!$H$12:$K$12)*((Dados!D127+Dados!E127)/(Dados!$C$214+Dados!$D$214))</f>
        <v>0.2019481010621263</v>
      </c>
      <c r="E118" s="41">
        <f ca="1">SUM('Emissão Municípios'!$H$14:$K$14)*((Dados!F127+Dados!G127)/(Dados!$E$214+Dados!$F$214))</f>
        <v>7.808554277846778E-4</v>
      </c>
      <c r="F118" s="41">
        <f t="shared" ca="1" si="6"/>
        <v>0.20521369487676527</v>
      </c>
    </row>
    <row r="119" spans="1:6" x14ac:dyDescent="0.25">
      <c r="A119" s="28" t="s">
        <v>220</v>
      </c>
      <c r="B119" s="4" t="s">
        <v>27</v>
      </c>
      <c r="C119" s="41">
        <f ca="1">SUM('Emissão Municípios'!$H$13:$K$13)*(Dados!C128/Dados!$B$214)</f>
        <v>0</v>
      </c>
      <c r="D119" s="41">
        <f ca="1">SUM('Emissão Municípios'!$H$12:$K$12)*((Dados!D128+Dados!E128)/(Dados!$C$214+Dados!$D$214))</f>
        <v>0.94242447162325604</v>
      </c>
      <c r="E119" s="41">
        <f ca="1">SUM('Emissão Municípios'!$H$14:$K$14)*((Dados!F128+Dados!G128)/(Dados!$E$214+Dados!$F$214))</f>
        <v>4.6851325667080666E-3</v>
      </c>
      <c r="F119" s="41">
        <f t="shared" ca="1" si="6"/>
        <v>0.94710960418996415</v>
      </c>
    </row>
    <row r="120" spans="1:6" x14ac:dyDescent="0.25">
      <c r="A120" s="1" t="s">
        <v>208</v>
      </c>
      <c r="B120" s="4" t="s">
        <v>27</v>
      </c>
      <c r="C120" s="41">
        <f ca="1">SUM('Emissão Municípios'!$H$13:$K$13)*(Dados!C129/Dados!$B$214)</f>
        <v>2.4847383868543123E-3</v>
      </c>
      <c r="D120" s="41">
        <f ca="1">SUM('Emissão Municípios'!$H$12:$K$12)*((Dados!D129+Dados!E129)/(Dados!$C$214+Dados!$D$214))</f>
        <v>0.40389620212425259</v>
      </c>
      <c r="E120" s="41">
        <f ca="1">SUM('Emissão Municípios'!$H$14:$K$14)*((Dados!F129+Dados!G129)/(Dados!$E$214+Dados!$F$214))</f>
        <v>0</v>
      </c>
      <c r="F120" s="41">
        <f t="shared" ca="1" si="6"/>
        <v>0.4063809405111069</v>
      </c>
    </row>
    <row r="121" spans="1:6" x14ac:dyDescent="0.25">
      <c r="A121" s="1" t="s">
        <v>168</v>
      </c>
      <c r="B121" s="4" t="s">
        <v>27</v>
      </c>
      <c r="C121" s="41">
        <f ca="1">SUM('Emissão Municípios'!$H$13:$K$13)*(Dados!C130/Dados!$B$214)</f>
        <v>2.4847383868543123E-3</v>
      </c>
      <c r="D121" s="41">
        <f ca="1">SUM('Emissão Municípios'!$H$12:$K$12)*((Dados!D130+Dados!E130)/(Dados!$C$214+Dados!$D$214))</f>
        <v>0.2019481010621263</v>
      </c>
      <c r="E121" s="41">
        <f ca="1">SUM('Emissão Municípios'!$H$14:$K$14)*((Dados!F130+Dados!G130)/(Dados!$E$214+Dados!$F$214))</f>
        <v>7.808554277846778E-4</v>
      </c>
      <c r="F121" s="41">
        <f t="shared" ca="1" si="6"/>
        <v>0.20521369487676527</v>
      </c>
    </row>
    <row r="122" spans="1:6" x14ac:dyDescent="0.25">
      <c r="A122" s="1" t="s">
        <v>209</v>
      </c>
      <c r="B122" s="4" t="s">
        <v>27</v>
      </c>
      <c r="C122" s="41">
        <f ca="1">SUM('Emissão Municípios'!$H$13:$K$13)*(Dados!C131/Dados!$B$214)</f>
        <v>2.4847383868543123E-3</v>
      </c>
      <c r="D122" s="41">
        <f ca="1">SUM('Emissão Municípios'!$H$12:$K$12)*((Dados!D131+Dados!E131)/(Dados!$C$214+Dados!$D$214))</f>
        <v>0.2019481010621263</v>
      </c>
      <c r="E122" s="41">
        <f ca="1">SUM('Emissão Municípios'!$H$14:$K$14)*((Dados!F131+Dados!G131)/(Dados!$E$214+Dados!$F$214))</f>
        <v>2.3425662833540333E-3</v>
      </c>
      <c r="F122" s="41">
        <f t="shared" ca="1" si="6"/>
        <v>0.20677540573233463</v>
      </c>
    </row>
    <row r="123" spans="1:6" x14ac:dyDescent="0.25">
      <c r="A123" s="1" t="s">
        <v>169</v>
      </c>
      <c r="B123" s="4" t="s">
        <v>27</v>
      </c>
      <c r="C123" s="41">
        <f ca="1">SUM('Emissão Municípios'!$H$13:$K$13)*(Dados!C132/Dados!$B$214)</f>
        <v>1.2423691934271561E-3</v>
      </c>
      <c r="D123" s="41">
        <f ca="1">SUM('Emissão Municípios'!$H$12:$K$12)*((Dados!D132+Dados!E132)/(Dados!$C$214+Dados!$D$214))</f>
        <v>0.2019481010621263</v>
      </c>
      <c r="E123" s="41">
        <f ca="1">SUM('Emissão Municípios'!$H$14:$K$14)*((Dados!F132+Dados!G132)/(Dados!$E$214+Dados!$F$214))</f>
        <v>1.5617108555693556E-3</v>
      </c>
      <c r="F123" s="41">
        <f t="shared" ca="1" si="6"/>
        <v>0.20475218111112281</v>
      </c>
    </row>
    <row r="124" spans="1:6" x14ac:dyDescent="0.25">
      <c r="A124" s="1" t="s">
        <v>49</v>
      </c>
      <c r="B124" s="4" t="s">
        <v>27</v>
      </c>
      <c r="C124" s="41">
        <f ca="1">SUM('Emissão Municípios'!$H$13:$K$13)*(Dados!C133/Dados!$B$214)</f>
        <v>4.9694767737086245E-3</v>
      </c>
      <c r="D124" s="41">
        <f ca="1">SUM('Emissão Municípios'!$H$12:$K$12)*((Dados!D133+Dados!E133)/(Dados!$C$214+Dados!$D$214))</f>
        <v>0.94242447162325604</v>
      </c>
      <c r="E124" s="41">
        <f ca="1">SUM('Emissão Municípios'!$H$14:$K$14)*((Dados!F133+Dados!G133)/(Dados!$E$214+Dados!$F$214))</f>
        <v>1.5617108555693556E-3</v>
      </c>
      <c r="F124" s="41">
        <f t="shared" ca="1" si="6"/>
        <v>0.948955659252534</v>
      </c>
    </row>
    <row r="125" spans="1:6" x14ac:dyDescent="0.25">
      <c r="A125" s="1" t="s">
        <v>170</v>
      </c>
      <c r="B125" s="4" t="s">
        <v>27</v>
      </c>
      <c r="C125" s="41">
        <f ca="1">SUM('Emissão Municípios'!$H$13:$K$13)*(Dados!C134/Dados!$B$214)</f>
        <v>2.4847383868543123E-3</v>
      </c>
      <c r="D125" s="41">
        <f ca="1">SUM('Emissão Municípios'!$H$12:$K$12)*((Dados!D134+Dados!E134)/(Dados!$C$214+Dados!$D$214))</f>
        <v>0.26926413474950178</v>
      </c>
      <c r="E125" s="41">
        <f ca="1">SUM('Emissão Municípios'!$H$14:$K$14)*((Dados!F134+Dados!G134)/(Dados!$E$214+Dados!$F$214))</f>
        <v>1.5617108555693556E-3</v>
      </c>
      <c r="F125" s="41">
        <f t="shared" ca="1" si="6"/>
        <v>0.27331058399192543</v>
      </c>
    </row>
    <row r="126" spans="1:6" x14ac:dyDescent="0.25">
      <c r="A126" s="1" t="s">
        <v>171</v>
      </c>
      <c r="B126" s="4" t="s">
        <v>27</v>
      </c>
      <c r="C126" s="41">
        <f ca="1">SUM('Emissão Municípios'!$H$13:$K$13)*(Dados!C135/Dados!$B$214)</f>
        <v>2.4847383868543123E-3</v>
      </c>
      <c r="D126" s="41">
        <f ca="1">SUM('Emissão Municípios'!$H$12:$K$12)*((Dados!D135+Dados!E135)/(Dados!$C$214+Dados!$D$214))</f>
        <v>0.40389620212425259</v>
      </c>
      <c r="E126" s="41">
        <f ca="1">SUM('Emissão Municípios'!$H$14:$K$14)*((Dados!F135+Dados!G135)/(Dados!$E$214+Dados!$F$214))</f>
        <v>3.1234217111387112E-3</v>
      </c>
      <c r="F126" s="41">
        <f t="shared" ca="1" si="6"/>
        <v>0.40950436222224562</v>
      </c>
    </row>
    <row r="127" spans="1:6" x14ac:dyDescent="0.25">
      <c r="A127" s="1" t="s">
        <v>172</v>
      </c>
      <c r="B127" s="4" t="s">
        <v>27</v>
      </c>
      <c r="C127" s="41">
        <f ca="1">SUM('Emissão Municípios'!$H$13:$K$13)*(Dados!C136/Dados!$B$214)</f>
        <v>4.9694767737086245E-3</v>
      </c>
      <c r="D127" s="41">
        <f ca="1">SUM('Emissão Municípios'!$H$12:$K$12)*((Dados!D136+Dados!E136)/(Dados!$C$214+Dados!$D$214))</f>
        <v>0.67316033687375432</v>
      </c>
      <c r="E127" s="41">
        <f ca="1">SUM('Emissão Municípios'!$H$14:$K$14)*((Dados!F136+Dados!G136)/(Dados!$E$214+Dados!$F$214))</f>
        <v>3.1234217111387112E-3</v>
      </c>
      <c r="F127" s="41">
        <f t="shared" ca="1" si="6"/>
        <v>0.68125323535860161</v>
      </c>
    </row>
    <row r="128" spans="1:6" x14ac:dyDescent="0.25">
      <c r="A128" s="1" t="s">
        <v>210</v>
      </c>
      <c r="B128" s="4" t="s">
        <v>27</v>
      </c>
      <c r="C128" s="41">
        <f ca="1">SUM('Emissão Municípios'!$H$13:$K$13)*(Dados!C137/Dados!$B$214)</f>
        <v>7.4542151605629372E-3</v>
      </c>
      <c r="D128" s="41">
        <f ca="1">SUM('Emissão Municípios'!$H$12:$K$12)*((Dados!D137+Dados!E137)/(Dados!$C$214+Dados!$D$214))</f>
        <v>1.0770565389980071</v>
      </c>
      <c r="E128" s="41">
        <f ca="1">SUM('Emissão Municípios'!$H$14:$K$14)*((Dados!F137+Dados!G137)/(Dados!$E$214+Dados!$F$214))</f>
        <v>1.5617108555693556E-3</v>
      </c>
      <c r="F128" s="41">
        <f t="shared" ca="1" si="6"/>
        <v>1.0860724650141396</v>
      </c>
    </row>
    <row r="129" spans="1:6" x14ac:dyDescent="0.25">
      <c r="A129" s="1" t="s">
        <v>173</v>
      </c>
      <c r="B129" s="4" t="s">
        <v>27</v>
      </c>
      <c r="C129" s="41">
        <f ca="1">SUM('Emissão Municípios'!$H$13:$K$13)*(Dados!C138/Dados!$B$214)</f>
        <v>2.4847383868543123E-3</v>
      </c>
      <c r="D129" s="41">
        <f ca="1">SUM('Emissão Municípios'!$H$12:$K$12)*((Dados!D138+Dados!E138)/(Dados!$C$214+Dados!$D$214))</f>
        <v>0.67316033687375432</v>
      </c>
      <c r="E129" s="41">
        <f ca="1">SUM('Emissão Municípios'!$H$14:$K$14)*((Dados!F138+Dados!G138)/(Dados!$E$214+Dados!$F$214))</f>
        <v>3.1234217111387112E-3</v>
      </c>
      <c r="F129" s="41">
        <f t="shared" ca="1" si="6"/>
        <v>0.67876849697174724</v>
      </c>
    </row>
    <row r="130" spans="1:6" x14ac:dyDescent="0.25">
      <c r="A130" s="1" t="s">
        <v>228</v>
      </c>
      <c r="B130" s="4" t="s">
        <v>27</v>
      </c>
      <c r="C130" s="41">
        <f ca="1">SUM('Emissão Municípios'!$H$13:$K$13)*(Dados!C139/Dados!$B$214)</f>
        <v>2.4847383868543123E-3</v>
      </c>
      <c r="D130" s="41">
        <f ca="1">SUM('Emissão Municípios'!$H$12:$K$12)*((Dados!D139+Dados!E139)/(Dados!$C$214+Dados!$D$214))</f>
        <v>0.67316033687375432</v>
      </c>
      <c r="E130" s="41">
        <f ca="1">SUM('Emissão Municípios'!$H$14:$K$14)*((Dados!F139+Dados!G139)/(Dados!$E$214+Dados!$F$214))</f>
        <v>3.1234217111387112E-3</v>
      </c>
      <c r="F130" s="41">
        <f t="shared" ca="1" si="6"/>
        <v>0.67876849697174724</v>
      </c>
    </row>
    <row r="131" spans="1:6" x14ac:dyDescent="0.25">
      <c r="A131" s="1" t="s">
        <v>174</v>
      </c>
      <c r="B131" s="4" t="s">
        <v>27</v>
      </c>
      <c r="C131" s="41">
        <f ca="1">SUM('Emissão Municípios'!$H$13:$K$13)*(Dados!C140/Dados!$B$214)</f>
        <v>7.4542151605629372E-3</v>
      </c>
      <c r="D131" s="41">
        <f ca="1">SUM('Emissão Municípios'!$H$12:$K$12)*((Dados!D140+Dados!E140)/(Dados!$C$214+Dados!$D$214))</f>
        <v>0.67316033687375432</v>
      </c>
      <c r="E131" s="41">
        <f ca="1">SUM('Emissão Municípios'!$H$14:$K$14)*((Dados!F140+Dados!G140)/(Dados!$E$214+Dados!$F$214))</f>
        <v>3.1234217111387112E-3</v>
      </c>
      <c r="F131" s="41">
        <f t="shared" ca="1" si="6"/>
        <v>0.68373797374545586</v>
      </c>
    </row>
    <row r="132" spans="1:6" x14ac:dyDescent="0.25">
      <c r="A132" s="1" t="s">
        <v>221</v>
      </c>
      <c r="B132" s="4" t="s">
        <v>27</v>
      </c>
      <c r="C132" s="41">
        <f ca="1">SUM('Emissão Municípios'!$H$13:$K$13)*(Dados!C141/Dados!$B$214)</f>
        <v>0</v>
      </c>
      <c r="D132" s="41">
        <f ca="1">SUM('Emissão Municípios'!$H$12:$K$12)*((Dados!D141+Dados!E141)/(Dados!$C$214+Dados!$D$214))</f>
        <v>6.7316033687375446E-2</v>
      </c>
      <c r="E132" s="41">
        <f ca="1">SUM('Emissão Municípios'!$H$14:$K$14)*((Dados!F141+Dados!G141)/(Dados!$E$214+Dados!$F$214))</f>
        <v>0</v>
      </c>
      <c r="F132" s="41">
        <f t="shared" ca="1" si="6"/>
        <v>6.7316033687375446E-2</v>
      </c>
    </row>
    <row r="133" spans="1:6" x14ac:dyDescent="0.25">
      <c r="A133" s="28" t="s">
        <v>211</v>
      </c>
      <c r="B133" s="4" t="s">
        <v>27</v>
      </c>
      <c r="C133" s="41">
        <f ca="1">SUM('Emissão Municípios'!$H$13:$K$13)*(Dados!C142/Dados!$B$214)</f>
        <v>1.2423691934271561E-3</v>
      </c>
      <c r="D133" s="41">
        <f ca="1">SUM('Emissão Municípios'!$H$12:$K$12)*((Dados!D142+Dados!E142)/(Dados!$C$214+Dados!$D$214))</f>
        <v>0.33658016843687716</v>
      </c>
      <c r="E133" s="41">
        <f ca="1">SUM('Emissão Municípios'!$H$14:$K$14)*((Dados!F142+Dados!G142)/(Dados!$E$214+Dados!$F$214))</f>
        <v>1.5617108555693556E-3</v>
      </c>
      <c r="F133" s="41">
        <f t="shared" ca="1" si="6"/>
        <v>0.33938424848587362</v>
      </c>
    </row>
    <row r="134" spans="1:6" x14ac:dyDescent="0.25">
      <c r="A134" s="28" t="s">
        <v>175</v>
      </c>
      <c r="B134" s="4" t="s">
        <v>27</v>
      </c>
      <c r="C134" s="41">
        <f ca="1">SUM('Emissão Municípios'!$H$13:$K$13)*(Dados!C143/Dados!$B$214)</f>
        <v>2.4847383868543123E-3</v>
      </c>
      <c r="D134" s="41">
        <f ca="1">SUM('Emissão Municípios'!$H$12:$K$12)*((Dados!D143+Dados!E143)/(Dados!$C$214+Dados!$D$214))</f>
        <v>0.13463206737475089</v>
      </c>
      <c r="E134" s="41">
        <f ca="1">SUM('Emissão Municípios'!$H$14:$K$14)*((Dados!F143+Dados!G143)/(Dados!$E$214+Dados!$F$214))</f>
        <v>0</v>
      </c>
      <c r="F134" s="41">
        <f t="shared" ca="1" si="6"/>
        <v>0.1371168057616052</v>
      </c>
    </row>
    <row r="135" spans="1:6" x14ac:dyDescent="0.25">
      <c r="A135" s="28" t="s">
        <v>176</v>
      </c>
      <c r="B135" s="4" t="s">
        <v>27</v>
      </c>
      <c r="C135" s="41">
        <f ca="1">SUM('Emissão Municípios'!$H$13:$K$13)*(Dados!C144/Dados!$B$214)</f>
        <v>7.4542151605629372E-3</v>
      </c>
      <c r="D135" s="41">
        <f ca="1">SUM('Emissão Municípios'!$H$12:$K$12)*((Dados!D144+Dados!E144)/(Dados!$C$214+Dados!$D$214))</f>
        <v>0.80779240424850518</v>
      </c>
      <c r="E135" s="41">
        <f ca="1">SUM('Emissão Municípios'!$H$14:$K$14)*((Dados!F144+Dados!G144)/(Dados!$E$214+Dados!$F$214))</f>
        <v>1.5617108555693556E-3</v>
      </c>
      <c r="F135" s="41">
        <f t="shared" ca="1" si="6"/>
        <v>0.81680833026463739</v>
      </c>
    </row>
    <row r="136" spans="1:6" x14ac:dyDescent="0.25">
      <c r="A136" s="28" t="s">
        <v>177</v>
      </c>
      <c r="B136" s="4" t="s">
        <v>27</v>
      </c>
      <c r="C136" s="41">
        <f ca="1">SUM('Emissão Municípios'!$H$13:$K$13)*(Dados!C145/Dados!$B$214)</f>
        <v>2.4847383868543123E-3</v>
      </c>
      <c r="D136" s="41">
        <f ca="1">SUM('Emissão Municípios'!$H$12:$K$12)*((Dados!D145+Dados!E145)/(Dados!$C$214+Dados!$D$214))</f>
        <v>0.67316033687375432</v>
      </c>
      <c r="E136" s="41">
        <f ca="1">SUM('Emissão Municípios'!$H$14:$K$14)*((Dados!F145+Dados!G145)/(Dados!$E$214+Dados!$F$214))</f>
        <v>1.5617108555693556E-3</v>
      </c>
      <c r="F136" s="41">
        <f t="shared" ca="1" si="6"/>
        <v>0.67720678611617791</v>
      </c>
    </row>
    <row r="137" spans="1:6" x14ac:dyDescent="0.25">
      <c r="A137" s="28" t="s">
        <v>177</v>
      </c>
      <c r="B137" s="4" t="s">
        <v>27</v>
      </c>
      <c r="C137" s="41">
        <f ca="1">SUM('Emissão Municípios'!$H$13:$K$13)*(Dados!C146/Dados!$B$214)</f>
        <v>2.4847383868543123E-3</v>
      </c>
      <c r="D137" s="41">
        <f ca="1">SUM('Emissão Municípios'!$H$12:$K$12)*((Dados!D146+Dados!E146)/(Dados!$C$214+Dados!$D$214))</f>
        <v>0.40389620212425259</v>
      </c>
      <c r="E137" s="41">
        <f ca="1">SUM('Emissão Municípios'!$H$14:$K$14)*((Dados!F146+Dados!G146)/(Dados!$E$214+Dados!$F$214))</f>
        <v>0</v>
      </c>
      <c r="F137" s="41">
        <f t="shared" ca="1" si="6"/>
        <v>0.4063809405111069</v>
      </c>
    </row>
    <row r="138" spans="1:6" x14ac:dyDescent="0.25">
      <c r="A138" s="28" t="s">
        <v>178</v>
      </c>
      <c r="B138" s="4" t="s">
        <v>27</v>
      </c>
      <c r="C138" s="41">
        <f ca="1">SUM('Emissão Municípios'!$H$13:$K$13)*(Dados!C147/Dados!$B$214)</f>
        <v>4.9694767737086245E-3</v>
      </c>
      <c r="D138" s="41">
        <f ca="1">SUM('Emissão Municípios'!$H$12:$K$12)*((Dados!D147+Dados!E147)/(Dados!$C$214+Dados!$D$214))</f>
        <v>0.80779240424850518</v>
      </c>
      <c r="E138" s="41">
        <f ca="1">SUM('Emissão Municípios'!$H$14:$K$14)*((Dados!F147+Dados!G147)/(Dados!$E$214+Dados!$F$214))</f>
        <v>1.5617108555693556E-3</v>
      </c>
      <c r="F138" s="41">
        <f t="shared" ca="1" si="6"/>
        <v>0.81432359187778314</v>
      </c>
    </row>
    <row r="139" spans="1:6" x14ac:dyDescent="0.25">
      <c r="A139" s="28" t="s">
        <v>179</v>
      </c>
      <c r="B139" s="4" t="s">
        <v>27</v>
      </c>
      <c r="C139" s="41">
        <f ca="1">SUM('Emissão Municípios'!$H$13:$K$13)*(Dados!C148/Dados!$B$214)</f>
        <v>4.9694767737086245E-3</v>
      </c>
      <c r="D139" s="41">
        <f ca="1">SUM('Emissão Municípios'!$H$12:$K$12)*((Dados!D148+Dados!E148)/(Dados!$C$214+Dados!$D$214))</f>
        <v>0.67316033687375432</v>
      </c>
      <c r="E139" s="41">
        <f ca="1">SUM('Emissão Municípios'!$H$14:$K$14)*((Dados!F148+Dados!G148)/(Dados!$E$214+Dados!$F$214))</f>
        <v>1.5617108555693556E-3</v>
      </c>
      <c r="F139" s="41">
        <f t="shared" ca="1" si="6"/>
        <v>0.67969152450303227</v>
      </c>
    </row>
    <row r="140" spans="1:6" x14ac:dyDescent="0.25">
      <c r="A140" s="28" t="s">
        <v>180</v>
      </c>
      <c r="B140" s="4" t="s">
        <v>27</v>
      </c>
      <c r="C140" s="41">
        <f ca="1">SUM('Emissão Municípios'!$H$13:$K$13)*(Dados!C149/Dados!$B$214)</f>
        <v>4.9694767737086245E-3</v>
      </c>
      <c r="D140" s="41">
        <f ca="1">SUM('Emissão Municípios'!$H$12:$K$12)*((Dados!D149+Dados!E149)/(Dados!$C$214+Dados!$D$214))</f>
        <v>0.67316033687375432</v>
      </c>
      <c r="E140" s="41">
        <f ca="1">SUM('Emissão Municípios'!$H$14:$K$14)*((Dados!F149+Dados!G149)/(Dados!$E$214+Dados!$F$214))</f>
        <v>1.5617108555693556E-3</v>
      </c>
      <c r="F140" s="41">
        <f t="shared" ca="1" si="6"/>
        <v>0.67969152450303227</v>
      </c>
    </row>
    <row r="141" spans="1:6" x14ac:dyDescent="0.25">
      <c r="A141" s="28" t="s">
        <v>181</v>
      </c>
      <c r="B141" s="4" t="s">
        <v>27</v>
      </c>
      <c r="C141" s="41">
        <f ca="1">SUM('Emissão Municípios'!$H$13:$K$13)*(Dados!C150/Dados!$B$214)</f>
        <v>0</v>
      </c>
      <c r="D141" s="41">
        <f ca="1">SUM('Emissão Municípios'!$H$12:$K$12)*((Dados!D150+Dados!E150)/(Dados!$C$214+Dados!$D$214))</f>
        <v>0.80779240424850518</v>
      </c>
      <c r="E141" s="41">
        <f ca="1">SUM('Emissão Municípios'!$H$14:$K$14)*((Dados!F150+Dados!G150)/(Dados!$E$214+Dados!$F$214))</f>
        <v>3.1234217111387112E-3</v>
      </c>
      <c r="F141" s="41">
        <f t="shared" ca="1" si="6"/>
        <v>0.81091582595964384</v>
      </c>
    </row>
    <row r="142" spans="1:6" x14ac:dyDescent="0.25">
      <c r="A142" s="28" t="s">
        <v>182</v>
      </c>
      <c r="B142" s="4" t="s">
        <v>27</v>
      </c>
      <c r="C142" s="41">
        <f ca="1">SUM('Emissão Municípios'!$H$13:$K$13)*(Dados!C151/Dados!$B$214)</f>
        <v>0</v>
      </c>
      <c r="D142" s="41">
        <f ca="1">SUM('Emissão Municípios'!$H$12:$K$12)*((Dados!D151+Dados!E151)/(Dados!$C$214+Dados!$D$214))</f>
        <v>0.94242447162325604</v>
      </c>
      <c r="E142" s="41">
        <f ca="1">SUM('Emissão Municípios'!$H$14:$K$14)*((Dados!F151+Dados!G151)/(Dados!$E$214+Dados!$F$214))</f>
        <v>1.5617108555693556E-3</v>
      </c>
      <c r="F142" s="41">
        <f t="shared" ca="1" si="6"/>
        <v>0.94398618247882538</v>
      </c>
    </row>
    <row r="143" spans="1:6" x14ac:dyDescent="0.25">
      <c r="A143" s="28" t="s">
        <v>212</v>
      </c>
      <c r="B143" s="4" t="s">
        <v>27</v>
      </c>
      <c r="C143" s="41">
        <f ca="1">SUM('Emissão Municípios'!$H$13:$K$13)*(Dados!C152/Dados!$B$214)</f>
        <v>2.4847383868543123E-3</v>
      </c>
      <c r="D143" s="41">
        <f ca="1">SUM('Emissão Municípios'!$H$12:$K$12)*((Dados!D152+Dados!E152)/(Dados!$C$214+Dados!$D$214))</f>
        <v>0.40389620212425259</v>
      </c>
      <c r="E143" s="41">
        <f ca="1">SUM('Emissão Municípios'!$H$14:$K$14)*((Dados!F152+Dados!G152)/(Dados!$E$214+Dados!$F$214))</f>
        <v>2.3425662833540333E-3</v>
      </c>
      <c r="F143" s="41">
        <f t="shared" ca="1" si="6"/>
        <v>0.40872350679446096</v>
      </c>
    </row>
    <row r="144" spans="1:6" x14ac:dyDescent="0.25">
      <c r="A144" s="28" t="s">
        <v>183</v>
      </c>
      <c r="B144" s="4" t="s">
        <v>27</v>
      </c>
      <c r="C144" s="41">
        <f ca="1">SUM('Emissão Municípios'!$H$13:$K$13)*(Dados!C153/Dados!$B$214)</f>
        <v>2.4847383868543123E-3</v>
      </c>
      <c r="D144" s="41">
        <f ca="1">SUM('Emissão Municípios'!$H$12:$K$12)*((Dados!D153+Dados!E153)/(Dados!$C$214+Dados!$D$214))</f>
        <v>0.53852826949900356</v>
      </c>
      <c r="E144" s="41">
        <f ca="1">SUM('Emissão Municípios'!$H$14:$K$14)*((Dados!F153+Dados!G153)/(Dados!$E$214+Dados!$F$214))</f>
        <v>1.5617108555693556E-3</v>
      </c>
      <c r="F144" s="41">
        <f t="shared" ca="1" si="6"/>
        <v>0.54257471874142715</v>
      </c>
    </row>
    <row r="145" spans="1:7" x14ac:dyDescent="0.25">
      <c r="A145" s="28" t="s">
        <v>184</v>
      </c>
      <c r="B145" s="4" t="s">
        <v>27</v>
      </c>
      <c r="C145" s="41">
        <f ca="1">SUM('Emissão Municípios'!$H$13:$K$13)*(Dados!C154/Dados!$B$214)</f>
        <v>4.9694767737086245E-3</v>
      </c>
      <c r="D145" s="41">
        <f ca="1">SUM('Emissão Municípios'!$H$12:$K$12)*((Dados!D154+Dados!E154)/(Dados!$C$214+Dados!$D$214))</f>
        <v>0.94242447162325604</v>
      </c>
      <c r="E145" s="41">
        <f ca="1">SUM('Emissão Municípios'!$H$14:$K$14)*((Dados!F154+Dados!G154)/(Dados!$E$214+Dados!$F$214))</f>
        <v>1.5617108555693556E-3</v>
      </c>
      <c r="F145" s="41">
        <f t="shared" ca="1" si="6"/>
        <v>0.948955659252534</v>
      </c>
    </row>
    <row r="146" spans="1:7" x14ac:dyDescent="0.25">
      <c r="A146" s="28" t="s">
        <v>213</v>
      </c>
      <c r="B146" s="4" t="s">
        <v>27</v>
      </c>
      <c r="C146" s="41">
        <f ca="1">SUM('Emissão Municípios'!$H$13:$K$13)*(Dados!C155/Dados!$B$214)</f>
        <v>4.9694767737086245E-3</v>
      </c>
      <c r="D146" s="41">
        <f ca="1">SUM('Emissão Municípios'!$H$12:$K$12)*((Dados!D155+Dados!E155)/(Dados!$C$214+Dados!$D$214))</f>
        <v>0.80779240424850518</v>
      </c>
      <c r="E146" s="41">
        <f ca="1">SUM('Emissão Municípios'!$H$14:$K$14)*((Dados!F155+Dados!G155)/(Dados!$E$214+Dados!$F$214))</f>
        <v>1.5617108555693556E-3</v>
      </c>
      <c r="F146" s="41">
        <f t="shared" ca="1" si="6"/>
        <v>0.81432359187778314</v>
      </c>
    </row>
    <row r="147" spans="1:7" x14ac:dyDescent="0.25">
      <c r="A147" s="28" t="s">
        <v>185</v>
      </c>
      <c r="B147" s="4" t="s">
        <v>27</v>
      </c>
      <c r="C147" s="41">
        <f ca="1">SUM('Emissão Municípios'!$H$13:$K$13)*(Dados!C156/Dados!$B$214)</f>
        <v>0</v>
      </c>
      <c r="D147" s="41">
        <f ca="1">SUM('Emissão Municípios'!$H$12:$K$12)*((Dados!D156+Dados!E156)/(Dados!$C$214+Dados!$D$214))</f>
        <v>0.33658016843687716</v>
      </c>
      <c r="E147" s="41">
        <f ca="1">SUM('Emissão Municípios'!$H$14:$K$14)*((Dados!F156+Dados!G156)/(Dados!$E$214+Dados!$F$214))</f>
        <v>3.9042771389233887E-3</v>
      </c>
      <c r="F147" s="41">
        <f t="shared" ca="1" si="6"/>
        <v>0.34048444557580054</v>
      </c>
    </row>
    <row r="148" spans="1:7" x14ac:dyDescent="0.25">
      <c r="A148" s="28" t="s">
        <v>186</v>
      </c>
      <c r="B148" s="4" t="s">
        <v>27</v>
      </c>
      <c r="C148" s="41">
        <f ca="1">SUM('Emissão Municípios'!$H$13:$K$13)*(Dados!C157/Dados!$B$214)</f>
        <v>0</v>
      </c>
      <c r="D148" s="41">
        <f ca="1">SUM('Emissão Municípios'!$H$12:$K$12)*((Dados!D157+Dados!E157)/(Dados!$C$214+Dados!$D$214))</f>
        <v>1.2116886063727579</v>
      </c>
      <c r="E148" s="41">
        <f ca="1">SUM('Emissão Municípios'!$H$14:$K$14)*((Dados!F157+Dados!G157)/(Dados!$E$214+Dados!$F$214))</f>
        <v>0</v>
      </c>
      <c r="F148" s="41">
        <f t="shared" ca="1" si="6"/>
        <v>1.2116886063727579</v>
      </c>
    </row>
    <row r="149" spans="1:7" x14ac:dyDescent="0.25">
      <c r="A149" s="28" t="s">
        <v>187</v>
      </c>
      <c r="B149" s="4" t="s">
        <v>27</v>
      </c>
      <c r="C149" s="41">
        <f ca="1">SUM('Emissão Municípios'!$H$13:$K$13)*(Dados!C158/Dados!$B$214)</f>
        <v>3.7271075802814686E-3</v>
      </c>
      <c r="D149" s="41">
        <f ca="1">SUM('Emissão Municípios'!$H$12:$K$12)*((Dados!D158+Dados!E158)/(Dados!$C$214+Dados!$D$214))</f>
        <v>0.7404763705611298</v>
      </c>
      <c r="E149" s="41">
        <f ca="1">SUM('Emissão Municípios'!$H$14:$K$14)*((Dados!F158+Dados!G158)/(Dados!$E$214+Dados!$F$214))</f>
        <v>1.5617108555693556E-3</v>
      </c>
      <c r="F149" s="41">
        <f t="shared" ca="1" si="6"/>
        <v>0.74576518899698063</v>
      </c>
    </row>
    <row r="150" spans="1:7" x14ac:dyDescent="0.25">
      <c r="A150" s="28" t="s">
        <v>188</v>
      </c>
      <c r="B150" s="4" t="s">
        <v>27</v>
      </c>
      <c r="C150" s="41">
        <f ca="1">SUM('Emissão Municípios'!$H$13:$K$13)*(Dados!C159/Dados!$B$214)</f>
        <v>2.4847383868543123E-3</v>
      </c>
      <c r="D150" s="41">
        <f ca="1">SUM('Emissão Municípios'!$H$12:$K$12)*((Dados!D159+Dados!E159)/(Dados!$C$214+Dados!$D$214))</f>
        <v>0.47121223581162802</v>
      </c>
      <c r="E150" s="41">
        <f ca="1">SUM('Emissão Municípios'!$H$14:$K$14)*((Dados!F159+Dados!G159)/(Dados!$E$214+Dados!$F$214))</f>
        <v>2.3425662833540333E-3</v>
      </c>
      <c r="F150" s="41">
        <f t="shared" ca="1" si="6"/>
        <v>0.47603954048183639</v>
      </c>
    </row>
    <row r="151" spans="1:7" x14ac:dyDescent="0.25">
      <c r="A151" s="28" t="s">
        <v>189</v>
      </c>
      <c r="B151" s="4" t="s">
        <v>27</v>
      </c>
      <c r="C151" s="41">
        <f ca="1">SUM('Emissão Municípios'!$H$13:$K$13)*(Dados!C160/Dados!$B$214)</f>
        <v>4.9694767737086245E-3</v>
      </c>
      <c r="D151" s="41">
        <f ca="1">SUM('Emissão Municípios'!$H$12:$K$12)*((Dados!D160+Dados!E160)/(Dados!$C$214+Dados!$D$214))</f>
        <v>0.80779240424850518</v>
      </c>
      <c r="E151" s="41">
        <f ca="1">SUM('Emissão Municípios'!$H$14:$K$14)*((Dados!F160+Dados!G160)/(Dados!$E$214+Dados!$F$214))</f>
        <v>4.6851325667080666E-3</v>
      </c>
      <c r="F151" s="41">
        <f t="shared" ca="1" si="6"/>
        <v>0.81744701358892191</v>
      </c>
    </row>
    <row r="152" spans="1:7" x14ac:dyDescent="0.25">
      <c r="A152" s="28" t="s">
        <v>190</v>
      </c>
      <c r="B152" s="4" t="s">
        <v>27</v>
      </c>
      <c r="C152" s="41">
        <f ca="1">SUM('Emissão Municípios'!$H$13:$K$13)*(Dados!C161/Dados!$B$214)</f>
        <v>2.4847383868543123E-3</v>
      </c>
      <c r="D152" s="41">
        <f ca="1">SUM('Emissão Municípios'!$H$12:$K$12)*((Dados!D161+Dados!E161)/(Dados!$C$214+Dados!$D$214))</f>
        <v>0.53852826949900356</v>
      </c>
      <c r="E152" s="41">
        <f ca="1">SUM('Emissão Municípios'!$H$14:$K$14)*((Dados!F161+Dados!G161)/(Dados!$E$214+Dados!$F$214))</f>
        <v>1.5617108555693556E-3</v>
      </c>
      <c r="F152" s="41">
        <f t="shared" ca="1" si="6"/>
        <v>0.54257471874142715</v>
      </c>
    </row>
    <row r="153" spans="1:7" x14ac:dyDescent="0.25">
      <c r="A153" s="28" t="s">
        <v>191</v>
      </c>
      <c r="B153" s="4" t="s">
        <v>27</v>
      </c>
      <c r="C153" s="41">
        <f ca="1">SUM('Emissão Municípios'!$H$13:$K$13)*(Dados!C162/Dados!$B$214)</f>
        <v>2.4847383868543123E-3</v>
      </c>
      <c r="D153" s="41">
        <f ca="1">SUM('Emissão Municípios'!$H$12:$K$12)*((Dados!D162+Dados!E162)/(Dados!$C$214+Dados!$D$214))</f>
        <v>0.53852826949900356</v>
      </c>
      <c r="E153" s="41">
        <f ca="1">SUM('Emissão Municípios'!$H$14:$K$14)*((Dados!F162+Dados!G162)/(Dados!$E$214+Dados!$F$214))</f>
        <v>1.5617108555693556E-3</v>
      </c>
      <c r="F153" s="41">
        <f t="shared" ca="1" si="6"/>
        <v>0.54257471874142715</v>
      </c>
    </row>
    <row r="154" spans="1:7" x14ac:dyDescent="0.25">
      <c r="A154" s="28" t="s">
        <v>192</v>
      </c>
      <c r="B154" s="4" t="s">
        <v>27</v>
      </c>
      <c r="C154" s="41">
        <f ca="1">SUM('Emissão Municípios'!$H$13:$K$13)*(Dados!C163/Dados!$B$214)</f>
        <v>3.7271075802814686E-3</v>
      </c>
      <c r="D154" s="41">
        <f ca="1">SUM('Emissão Municípios'!$H$12:$K$12)*((Dados!D163+Dados!E163)/(Dados!$C$214+Dados!$D$214))</f>
        <v>0.60584430318637894</v>
      </c>
      <c r="E154" s="41">
        <f ca="1">SUM('Emissão Municípios'!$H$14:$K$14)*((Dados!F163+Dados!G163)/(Dados!$E$214+Dados!$F$214))</f>
        <v>4.6851325667080666E-3</v>
      </c>
      <c r="F154" s="41">
        <f t="shared" ca="1" si="6"/>
        <v>0.61425654333336854</v>
      </c>
    </row>
    <row r="155" spans="1:7" x14ac:dyDescent="0.25">
      <c r="A155" s="28" t="s">
        <v>193</v>
      </c>
      <c r="B155" s="4" t="s">
        <v>27</v>
      </c>
      <c r="C155" s="41">
        <f ca="1">SUM('Emissão Municípios'!$H$13:$K$13)*(Dados!C164/Dados!$B$214)</f>
        <v>2.4847383868543123E-3</v>
      </c>
      <c r="D155" s="41">
        <f ca="1">SUM('Emissão Municípios'!$H$12:$K$12)*((Dados!D164+Dados!E164)/(Dados!$C$214+Dados!$D$214))</f>
        <v>0.53852826949900356</v>
      </c>
      <c r="E155" s="41">
        <f ca="1">SUM('Emissão Municípios'!$H$14:$K$14)*((Dados!F164+Dados!G164)/(Dados!$E$214+Dados!$F$214))</f>
        <v>1.5617108555693556E-3</v>
      </c>
      <c r="F155" s="41">
        <f t="shared" ca="1" si="6"/>
        <v>0.54257471874142715</v>
      </c>
    </row>
    <row r="156" spans="1:7" x14ac:dyDescent="0.25">
      <c r="A156" s="28" t="s">
        <v>222</v>
      </c>
      <c r="B156" s="4" t="s">
        <v>27</v>
      </c>
      <c r="C156" s="41">
        <f ca="1">SUM('Emissão Municípios'!$H$13:$K$13)*(Dados!C165/Dados!$B$214)</f>
        <v>9.9389535474172491E-3</v>
      </c>
      <c r="D156" s="41">
        <f ca="1">SUM('Emissão Municípios'!$H$12:$K$12)*((Dados!D165+Dados!E165)/(Dados!$C$214+Dados!$D$214))</f>
        <v>0.94242447162325604</v>
      </c>
      <c r="E156" s="41">
        <f ca="1">SUM('Emissão Municípios'!$H$14:$K$14)*((Dados!F165+Dados!G165)/(Dados!$E$214+Dados!$F$214))</f>
        <v>1.5617108555693556E-3</v>
      </c>
      <c r="F156" s="41">
        <f t="shared" ca="1" si="6"/>
        <v>0.95392513602624263</v>
      </c>
    </row>
    <row r="157" spans="1:7" x14ac:dyDescent="0.25">
      <c r="A157" s="34" t="s">
        <v>194</v>
      </c>
      <c r="B157" s="4" t="s">
        <v>27</v>
      </c>
      <c r="C157" s="41">
        <f ca="1">SUM('Emissão Municípios'!$H$13:$K$13)*(Dados!C166/Dados!$B$214)</f>
        <v>1.2423691934271561E-3</v>
      </c>
      <c r="D157" s="41">
        <f ca="1">SUM('Emissão Municípios'!$H$12:$K$12)*((Dados!D166+Dados!E166)/(Dados!$C$214+Dados!$D$214))</f>
        <v>0.33658016843687716</v>
      </c>
      <c r="E157" s="41">
        <f ca="1">SUM('Emissão Municípios'!$H$14:$K$14)*((Dados!F166+Dados!G166)/(Dados!$E$214+Dados!$F$214))</f>
        <v>1.5617108555693556E-3</v>
      </c>
      <c r="F157" s="41">
        <f t="shared" ca="1" si="6"/>
        <v>0.33938424848587362</v>
      </c>
      <c r="G157" s="39"/>
    </row>
    <row r="158" spans="1:7" x14ac:dyDescent="0.25">
      <c r="A158" s="1" t="s">
        <v>34</v>
      </c>
      <c r="B158" s="4" t="s">
        <v>16</v>
      </c>
      <c r="C158" s="41">
        <f ca="1">SUM('Emissão Municípios'!$H$16:$K$16)*(Dados!C167/Dados!$B$215)</f>
        <v>1.9183885960466763E-2</v>
      </c>
      <c r="D158" s="41">
        <f ca="1">SUM('Emissão Municípios'!$H$15:$K$15)*((Dados!D167+Dados!E167)/(Dados!$C$215+Dados!$D$215))</f>
        <v>0.94717374233567253</v>
      </c>
      <c r="E158" s="41">
        <f ca="1">SUM('Emissão Municípios'!$H$17:$K$17)*((Dados!F167+Dados!G167)/(Dados!$E$215+Dados!$F$215))</f>
        <v>1.3192609843421688E-3</v>
      </c>
      <c r="F158" s="41">
        <f t="shared" ref="F158" ca="1" si="7">SUM(C158:E158)</f>
        <v>0.96767688928048146</v>
      </c>
    </row>
    <row r="159" spans="1:7" x14ac:dyDescent="0.25">
      <c r="A159" s="1" t="s">
        <v>35</v>
      </c>
      <c r="B159" s="4" t="s">
        <v>16</v>
      </c>
      <c r="C159" s="41">
        <f ca="1">SUM('Emissão Municípios'!$H$16:$K$16)*(Dados!C168/Dados!$B$215)</f>
        <v>9.5919429802333814E-3</v>
      </c>
      <c r="D159" s="41">
        <f ca="1">SUM('Emissão Municípios'!$H$15:$K$15)*((Dados!D168+Dados!E168)/(Dados!$C$215+Dados!$D$215))</f>
        <v>0.63144916155711506</v>
      </c>
      <c r="E159" s="41">
        <f ca="1">SUM('Emissão Municípios'!$H$17:$K$17)*((Dados!F168+Dados!G168)/(Dados!$E$215+Dados!$F$215))</f>
        <v>1.3192609843421688E-3</v>
      </c>
      <c r="F159" s="41">
        <f t="shared" ref="F159:F196" ca="1" si="8">SUM(C159:E159)</f>
        <v>0.64236036552169062</v>
      </c>
    </row>
    <row r="160" spans="1:7" x14ac:dyDescent="0.25">
      <c r="A160" s="1" t="s">
        <v>36</v>
      </c>
      <c r="B160" s="4" t="s">
        <v>16</v>
      </c>
      <c r="C160" s="41">
        <f ca="1">SUM('Emissão Municípios'!$H$16:$K$16)*(Dados!C169/Dados!$B$215)</f>
        <v>4.7959714901166907E-3</v>
      </c>
      <c r="D160" s="41">
        <f ca="1">SUM('Emissão Municípios'!$H$15:$K$15)*((Dados!D169+Dados!E169)/(Dados!$C$215+Dados!$D$215))</f>
        <v>0.23679343558391813</v>
      </c>
      <c r="E160" s="41">
        <f ca="1">SUM('Emissão Municípios'!$H$17:$K$17)*((Dados!F169+Dados!G169)/(Dados!$E$215+Dados!$F$215))</f>
        <v>1.3192609843421688E-3</v>
      </c>
      <c r="F160" s="41">
        <f t="shared" ca="1" si="8"/>
        <v>0.24290866805837699</v>
      </c>
    </row>
    <row r="161" spans="1:6" x14ac:dyDescent="0.25">
      <c r="A161" s="1" t="s">
        <v>231</v>
      </c>
      <c r="B161" s="4" t="s">
        <v>16</v>
      </c>
      <c r="C161" s="41">
        <f ca="1">SUM('Emissão Municípios'!$H$16:$K$16)*(Dados!C170/Dados!$B$215)</f>
        <v>1.9183885960466763E-2</v>
      </c>
      <c r="D161" s="41">
        <f ca="1">SUM('Emissão Municípios'!$H$15:$K$15)*((Dados!D170+Dados!E170)/(Dados!$C$215+Dados!$D$215))</f>
        <v>0.78931145194639385</v>
      </c>
      <c r="E161" s="41">
        <f ca="1">SUM('Emissão Municípios'!$H$17:$K$17)*((Dados!F170+Dados!G170)/(Dados!$E$215+Dados!$F$215))</f>
        <v>1.3192609843421688E-3</v>
      </c>
      <c r="F161" s="41">
        <f t="shared" ca="1" si="8"/>
        <v>0.80981459889120277</v>
      </c>
    </row>
    <row r="162" spans="1:6" x14ac:dyDescent="0.25">
      <c r="A162" s="1" t="s">
        <v>37</v>
      </c>
      <c r="B162" s="4" t="s">
        <v>16</v>
      </c>
      <c r="C162" s="41">
        <f ca="1">SUM('Emissão Municípios'!$H$16:$K$16)*(Dados!C171/Dados!$B$215)</f>
        <v>4.7959714901166907E-3</v>
      </c>
      <c r="D162" s="41">
        <f ca="1">SUM('Emissão Municípios'!$H$15:$K$15)*((Dados!D171+Dados!E171)/(Dados!$C$215+Dados!$D$215))</f>
        <v>0.55251801636247555</v>
      </c>
      <c r="E162" s="41">
        <f ca="1">SUM('Emissão Municípios'!$H$17:$K$17)*((Dados!F171+Dados!G171)/(Dados!$E$215+Dados!$F$215))</f>
        <v>1.3192609843421688E-3</v>
      </c>
      <c r="F162" s="41">
        <f t="shared" ca="1" si="8"/>
        <v>0.55863324883693444</v>
      </c>
    </row>
    <row r="163" spans="1:6" x14ac:dyDescent="0.25">
      <c r="A163" s="1" t="s">
        <v>38</v>
      </c>
      <c r="B163" s="4" t="s">
        <v>16</v>
      </c>
      <c r="C163" s="41">
        <f ca="1">SUM('Emissão Municípios'!$H$16:$K$16)*(Dados!C172/Dados!$B$215)</f>
        <v>9.5919429802333814E-3</v>
      </c>
      <c r="D163" s="41">
        <f ca="1">SUM('Emissão Municípios'!$H$15:$K$15)*((Dados!D172+Dados!E172)/(Dados!$C$215+Dados!$D$215))</f>
        <v>0.78931145194639385</v>
      </c>
      <c r="E163" s="41">
        <f ca="1">SUM('Emissão Municípios'!$H$17:$K$17)*((Dados!F172+Dados!G172)/(Dados!$E$215+Dados!$F$215))</f>
        <v>2.6385219686843376E-3</v>
      </c>
      <c r="F163" s="41">
        <f t="shared" ca="1" si="8"/>
        <v>0.80154191689531151</v>
      </c>
    </row>
    <row r="164" spans="1:6" x14ac:dyDescent="0.25">
      <c r="A164" s="1" t="s">
        <v>39</v>
      </c>
      <c r="B164" s="4" t="s">
        <v>16</v>
      </c>
      <c r="C164" s="41">
        <f ca="1">SUM('Emissão Municípios'!$H$16:$K$16)*(Dados!C173/Dados!$B$215)</f>
        <v>2.8775828940700139E-2</v>
      </c>
      <c r="D164" s="41">
        <f ca="1">SUM('Emissão Municípios'!$H$15:$K$15)*((Dados!D173+Dados!E173)/(Dados!$C$215+Dados!$D$215))</f>
        <v>0.94717374233567253</v>
      </c>
      <c r="E164" s="41">
        <f ca="1">SUM('Emissão Municípios'!$H$17:$K$17)*((Dados!F173+Dados!G173)/(Dados!$E$215+Dados!$F$215))</f>
        <v>1.3192609843421688E-3</v>
      </c>
      <c r="F164" s="41">
        <f t="shared" ca="1" si="8"/>
        <v>0.97726883226071493</v>
      </c>
    </row>
    <row r="165" spans="1:6" x14ac:dyDescent="0.25">
      <c r="A165" s="1" t="s">
        <v>40</v>
      </c>
      <c r="B165" s="4" t="s">
        <v>16</v>
      </c>
      <c r="C165" s="41">
        <f ca="1">SUM('Emissão Municípios'!$H$16:$K$16)*(Dados!C174/Dados!$B$215)</f>
        <v>1.9183885960466763E-2</v>
      </c>
      <c r="D165" s="41">
        <f ca="1">SUM('Emissão Municípios'!$H$15:$K$15)*((Dados!D174+Dados!E174)/(Dados!$C$215+Dados!$D$215))</f>
        <v>0.63144916155711506</v>
      </c>
      <c r="E165" s="41">
        <f ca="1">SUM('Emissão Municípios'!$H$17:$K$17)*((Dados!F174+Dados!G174)/(Dados!$E$215+Dados!$F$215))</f>
        <v>1.3192609843421688E-3</v>
      </c>
      <c r="F165" s="41">
        <f t="shared" ca="1" si="8"/>
        <v>0.65195230850192398</v>
      </c>
    </row>
    <row r="166" spans="1:6" x14ac:dyDescent="0.25">
      <c r="A166" s="1" t="s">
        <v>41</v>
      </c>
      <c r="B166" s="4" t="s">
        <v>16</v>
      </c>
      <c r="C166" s="41">
        <f ca="1">SUM('Emissão Municípios'!$H$16:$K$16)*(Dados!C175/Dados!$B$215)</f>
        <v>2.8775828940700139E-2</v>
      </c>
      <c r="D166" s="41">
        <f ca="1">SUM('Emissão Municípios'!$H$15:$K$15)*((Dados!D175+Dados!E175)/(Dados!$C$215+Dados!$D$215))</f>
        <v>1.1050360327249511</v>
      </c>
      <c r="E166" s="41">
        <f ca="1">SUM('Emissão Municípios'!$H$17:$K$17)*((Dados!F175+Dados!G175)/(Dados!$E$215+Dados!$F$215))</f>
        <v>1.3192609843421688E-3</v>
      </c>
      <c r="F166" s="41">
        <f t="shared" ca="1" si="8"/>
        <v>1.1351311226499934</v>
      </c>
    </row>
    <row r="167" spans="1:6" x14ac:dyDescent="0.25">
      <c r="A167" s="1" t="s">
        <v>41</v>
      </c>
      <c r="B167" s="4" t="s">
        <v>16</v>
      </c>
      <c r="C167" s="41">
        <f ca="1">SUM('Emissão Municípios'!$H$16:$K$16)*(Dados!C176/Dados!$B$215)</f>
        <v>2.3979857450583449E-2</v>
      </c>
      <c r="D167" s="41">
        <f ca="1">SUM('Emissão Municípios'!$H$15:$K$15)*((Dados!D176+Dados!E176)/(Dados!$C$215+Dados!$D$215))</f>
        <v>0.71038030675175445</v>
      </c>
      <c r="E167" s="41">
        <f ca="1">SUM('Emissão Municípios'!$H$17:$K$17)*((Dados!F176+Dados!G176)/(Dados!$E$215+Dados!$F$215))</f>
        <v>1.3192609843421688E-3</v>
      </c>
      <c r="F167" s="41">
        <f t="shared" ca="1" si="8"/>
        <v>0.73567942518668006</v>
      </c>
    </row>
    <row r="168" spans="1:6" x14ac:dyDescent="0.25">
      <c r="A168" s="1" t="s">
        <v>214</v>
      </c>
      <c r="B168" s="4" t="s">
        <v>16</v>
      </c>
      <c r="C168" s="41">
        <f ca="1">SUM('Emissão Municípios'!$H$16:$K$16)*(Dados!C177/Dados!$B$215)</f>
        <v>9.5919429802333814E-3</v>
      </c>
      <c r="D168" s="41">
        <f ca="1">SUM('Emissão Municípios'!$H$15:$K$15)*((Dados!D177+Dados!E177)/(Dados!$C$215+Dados!$D$215))</f>
        <v>0.78931145194639385</v>
      </c>
      <c r="E168" s="41">
        <f ca="1">SUM('Emissão Municípios'!$H$17:$K$17)*((Dados!F177+Dados!G177)/(Dados!$E$215+Dados!$F$215))</f>
        <v>1.3192609843421688E-3</v>
      </c>
      <c r="F168" s="41">
        <f t="shared" ca="1" si="8"/>
        <v>0.80022265591096942</v>
      </c>
    </row>
    <row r="169" spans="1:6" x14ac:dyDescent="0.25">
      <c r="A169" s="1" t="s">
        <v>42</v>
      </c>
      <c r="B169" s="4" t="s">
        <v>16</v>
      </c>
      <c r="C169" s="41">
        <f ca="1">SUM('Emissão Municípios'!$H$16:$K$16)*(Dados!C178/Dados!$B$215)</f>
        <v>9.5919429802333814E-3</v>
      </c>
      <c r="D169" s="41">
        <f ca="1">SUM('Emissão Municípios'!$H$15:$K$15)*((Dados!D178+Dados!E178)/(Dados!$C$215+Dados!$D$215))</f>
        <v>0.63144916155711506</v>
      </c>
      <c r="E169" s="41">
        <f ca="1">SUM('Emissão Municípios'!$H$17:$K$17)*((Dados!F178+Dados!G178)/(Dados!$E$215+Dados!$F$215))</f>
        <v>1.3192609843421688E-3</v>
      </c>
      <c r="F169" s="41">
        <f t="shared" ca="1" si="8"/>
        <v>0.64236036552169062</v>
      </c>
    </row>
    <row r="170" spans="1:6" x14ac:dyDescent="0.25">
      <c r="A170" s="1" t="s">
        <v>43</v>
      </c>
      <c r="B170" s="4" t="s">
        <v>16</v>
      </c>
      <c r="C170" s="41">
        <f ca="1">SUM('Emissão Municípios'!$H$16:$K$16)*(Dados!C179/Dados!$B$215)</f>
        <v>1.9183885960466763E-2</v>
      </c>
      <c r="D170" s="41">
        <f ca="1">SUM('Emissão Municípios'!$H$15:$K$15)*((Dados!D179+Dados!E179)/(Dados!$C$215+Dados!$D$215))</f>
        <v>0.78931145194639385</v>
      </c>
      <c r="E170" s="41">
        <f ca="1">SUM('Emissão Municípios'!$H$17:$K$17)*((Dados!F179+Dados!G179)/(Dados!$E$215+Dados!$F$215))</f>
        <v>1.3192609843421688E-3</v>
      </c>
      <c r="F170" s="41">
        <f t="shared" ca="1" si="8"/>
        <v>0.80981459889120277</v>
      </c>
    </row>
    <row r="171" spans="1:6" x14ac:dyDescent="0.25">
      <c r="A171" s="1" t="s">
        <v>223</v>
      </c>
      <c r="B171" s="4" t="s">
        <v>16</v>
      </c>
      <c r="C171" s="41">
        <f ca="1">SUM('Emissão Municípios'!$H$16:$K$16)*(Dados!C180/Dados!$B$215)</f>
        <v>0</v>
      </c>
      <c r="D171" s="41">
        <f ca="1">SUM('Emissão Municípios'!$H$15:$K$15)*((Dados!D180+Dados!E180)/(Dados!$C$215+Dados!$D$215))</f>
        <v>1.1050360327249511</v>
      </c>
      <c r="E171" s="41">
        <f ca="1">SUM('Emissão Municípios'!$H$17:$K$17)*((Dados!F180+Dados!G180)/(Dados!$E$215+Dados!$F$215))</f>
        <v>1.3192609843421688E-3</v>
      </c>
      <c r="F171" s="41">
        <f t="shared" ca="1" si="8"/>
        <v>1.1063552937092933</v>
      </c>
    </row>
    <row r="172" spans="1:6" x14ac:dyDescent="0.25">
      <c r="A172" s="1" t="s">
        <v>44</v>
      </c>
      <c r="B172" s="4" t="s">
        <v>16</v>
      </c>
      <c r="C172" s="41">
        <f ca="1">SUM('Emissão Municípios'!$H$16:$K$16)*(Dados!C181/Dados!$B$215)</f>
        <v>0</v>
      </c>
      <c r="D172" s="41">
        <f ca="1">SUM('Emissão Municípios'!$H$15:$K$15)*((Dados!D181+Dados!E181)/(Dados!$C$215+Dados!$D$215))</f>
        <v>1.2628983231142301</v>
      </c>
      <c r="E172" s="41">
        <f ca="1">SUM('Emissão Municípios'!$H$17:$K$17)*((Dados!F181+Dados!G181)/(Dados!$E$215+Dados!$F$215))</f>
        <v>1.3192609843421688E-3</v>
      </c>
      <c r="F172" s="41">
        <f t="shared" ca="1" si="8"/>
        <v>1.2642175840985723</v>
      </c>
    </row>
    <row r="173" spans="1:6" x14ac:dyDescent="0.25">
      <c r="A173" s="1" t="s">
        <v>45</v>
      </c>
      <c r="B173" s="4" t="s">
        <v>16</v>
      </c>
      <c r="C173" s="41">
        <f ca="1">SUM('Emissão Municípios'!$H$16:$K$16)*(Dados!C182/Dados!$B$215)</f>
        <v>1.9183885960466763E-2</v>
      </c>
      <c r="D173" s="41">
        <f ca="1">SUM('Emissão Municípios'!$H$15:$K$15)*((Dados!D182+Dados!E182)/(Dados!$C$215+Dados!$D$215))</f>
        <v>1.1050360327249511</v>
      </c>
      <c r="E173" s="41">
        <f ca="1">SUM('Emissão Municípios'!$H$17:$K$17)*((Dados!F182+Dados!G182)/(Dados!$E$215+Dados!$F$215))</f>
        <v>1.3192609843421688E-3</v>
      </c>
      <c r="F173" s="41">
        <f t="shared" ca="1" si="8"/>
        <v>1.12553917966976</v>
      </c>
    </row>
    <row r="174" spans="1:6" x14ac:dyDescent="0.25">
      <c r="A174" s="1" t="s">
        <v>215</v>
      </c>
      <c r="B174" s="4" t="s">
        <v>16</v>
      </c>
      <c r="C174" s="41">
        <f ca="1">SUM('Emissão Municípios'!$H$16:$K$16)*(Dados!C183/Dados!$B$215)</f>
        <v>0</v>
      </c>
      <c r="D174" s="41">
        <f ca="1">SUM('Emissão Municípios'!$H$15:$K$15)*((Dados!D183+Dados!E183)/(Dados!$C$215+Dados!$D$215))</f>
        <v>0.47358687116783627</v>
      </c>
      <c r="E174" s="41">
        <f ca="1">SUM('Emissão Municípios'!$H$17:$K$17)*((Dados!F183+Dados!G183)/(Dados!$E$215+Dados!$F$215))</f>
        <v>0</v>
      </c>
      <c r="F174" s="41">
        <f t="shared" ca="1" si="8"/>
        <v>0.47358687116783627</v>
      </c>
    </row>
    <row r="175" spans="1:6" x14ac:dyDescent="0.25">
      <c r="A175" s="1" t="s">
        <v>46</v>
      </c>
      <c r="B175" s="4" t="s">
        <v>16</v>
      </c>
      <c r="C175" s="41">
        <f ca="1">SUM('Emissão Municípios'!$H$16:$K$16)*(Dados!C184/Dados!$B$215)</f>
        <v>9.5919429802333814E-3</v>
      </c>
      <c r="D175" s="41">
        <f ca="1">SUM('Emissão Municípios'!$H$15:$K$15)*((Dados!D184+Dados!E184)/(Dados!$C$215+Dados!$D$215))</f>
        <v>0.47358687116783627</v>
      </c>
      <c r="E175" s="41">
        <f ca="1">SUM('Emissão Municípios'!$H$17:$K$17)*((Dados!F184+Dados!G184)/(Dados!$E$215+Dados!$F$215))</f>
        <v>1.3192609843421688E-3</v>
      </c>
      <c r="F175" s="41">
        <f t="shared" ca="1" si="8"/>
        <v>0.48449807513241178</v>
      </c>
    </row>
    <row r="176" spans="1:6" x14ac:dyDescent="0.25">
      <c r="A176" s="1" t="s">
        <v>47</v>
      </c>
      <c r="B176" s="4" t="s">
        <v>16</v>
      </c>
      <c r="C176" s="41">
        <f ca="1">SUM('Emissão Municípios'!$H$16:$K$16)*(Dados!C185/Dados!$B$215)</f>
        <v>9.5919429802333814E-3</v>
      </c>
      <c r="D176" s="41">
        <f ca="1">SUM('Emissão Municípios'!$H$15:$K$15)*((Dados!D185+Dados!E185)/(Dados!$C$215+Dados!$D$215))</f>
        <v>0.94717374233567253</v>
      </c>
      <c r="E176" s="41">
        <f ca="1">SUM('Emissão Municípios'!$H$17:$K$17)*((Dados!F185+Dados!G185)/(Dados!$E$215+Dados!$F$215))</f>
        <v>1.3192609843421688E-3</v>
      </c>
      <c r="F176" s="41">
        <f t="shared" ca="1" si="8"/>
        <v>0.9580849463002481</v>
      </c>
    </row>
    <row r="177" spans="1:6" x14ac:dyDescent="0.25">
      <c r="A177" s="1" t="s">
        <v>48</v>
      </c>
      <c r="B177" s="4" t="s">
        <v>16</v>
      </c>
      <c r="C177" s="41">
        <f ca="1">SUM('Emissão Municípios'!$H$16:$K$16)*(Dados!C186/Dados!$B$215)</f>
        <v>2.8775828940700139E-2</v>
      </c>
      <c r="D177" s="41">
        <f ca="1">SUM('Emissão Municípios'!$H$15:$K$15)*((Dados!D186+Dados!E186)/(Dados!$C$215+Dados!$D$215))</f>
        <v>1.1050360327249511</v>
      </c>
      <c r="E177" s="41">
        <f ca="1">SUM('Emissão Municípios'!$H$17:$K$17)*((Dados!F186+Dados!G186)/(Dados!$E$215+Dados!$F$215))</f>
        <v>2.6385219686843376E-3</v>
      </c>
      <c r="F177" s="41">
        <f t="shared" ca="1" si="8"/>
        <v>1.1364503836343356</v>
      </c>
    </row>
    <row r="178" spans="1:6" x14ac:dyDescent="0.25">
      <c r="A178" s="1" t="s">
        <v>49</v>
      </c>
      <c r="B178" s="4" t="s">
        <v>16</v>
      </c>
      <c r="C178" s="41">
        <f ca="1">SUM('Emissão Municípios'!$H$16:$K$16)*(Dados!C187/Dados!$B$215)</f>
        <v>1.9183885960466763E-2</v>
      </c>
      <c r="D178" s="41">
        <f ca="1">SUM('Emissão Municípios'!$H$15:$K$15)*((Dados!D187+Dados!E187)/(Dados!$C$215+Dados!$D$215))</f>
        <v>0.63144916155711506</v>
      </c>
      <c r="E178" s="41">
        <f ca="1">SUM('Emissão Municípios'!$H$17:$K$17)*((Dados!F187+Dados!G187)/(Dados!$E$215+Dados!$F$215))</f>
        <v>1.3192609843421688E-3</v>
      </c>
      <c r="F178" s="41">
        <f t="shared" ca="1" si="8"/>
        <v>0.65195230850192398</v>
      </c>
    </row>
    <row r="179" spans="1:6" x14ac:dyDescent="0.25">
      <c r="A179" s="1" t="s">
        <v>50</v>
      </c>
      <c r="B179" s="4" t="s">
        <v>16</v>
      </c>
      <c r="C179" s="41">
        <f ca="1">SUM('Emissão Municípios'!$H$16:$K$16)*(Dados!C188/Dados!$B$215)</f>
        <v>0</v>
      </c>
      <c r="D179" s="41">
        <f ca="1">SUM('Emissão Municípios'!$H$15:$K$15)*((Dados!D188+Dados!E188)/(Dados!$C$215+Dados!$D$215))</f>
        <v>0</v>
      </c>
      <c r="E179" s="41">
        <f ca="1">SUM('Emissão Municípios'!$H$17:$K$17)*((Dados!F188+Dados!G188)/(Dados!$E$215+Dados!$F$215))</f>
        <v>6.596304921710844E-4</v>
      </c>
      <c r="F179" s="41">
        <f t="shared" ca="1" si="8"/>
        <v>6.596304921710844E-4</v>
      </c>
    </row>
    <row r="180" spans="1:6" x14ac:dyDescent="0.25">
      <c r="A180" s="1" t="s">
        <v>51</v>
      </c>
      <c r="B180" s="4" t="s">
        <v>16</v>
      </c>
      <c r="C180" s="41">
        <f ca="1">SUM('Emissão Municípios'!$H$16:$K$16)*(Dados!C189/Dados!$B$215)</f>
        <v>1.9183885960466763E-2</v>
      </c>
      <c r="D180" s="41">
        <f ca="1">SUM('Emissão Municípios'!$H$15:$K$15)*((Dados!D189+Dados!E189)/(Dados!$C$215+Dados!$D$215))</f>
        <v>0.94717374233567253</v>
      </c>
      <c r="E180" s="41">
        <f ca="1">SUM('Emissão Municípios'!$H$17:$K$17)*((Dados!F189+Dados!G189)/(Dados!$E$215+Dados!$F$215))</f>
        <v>1.3192609843421688E-3</v>
      </c>
      <c r="F180" s="41">
        <f t="shared" ca="1" si="8"/>
        <v>0.96767688928048146</v>
      </c>
    </row>
    <row r="181" spans="1:6" x14ac:dyDescent="0.25">
      <c r="A181" s="1" t="s">
        <v>230</v>
      </c>
      <c r="B181" s="4" t="s">
        <v>16</v>
      </c>
      <c r="C181" s="41">
        <f ca="1">SUM('Emissão Municípios'!$H$16:$K$16)*(Dados!C190/Dados!$B$215)</f>
        <v>0</v>
      </c>
      <c r="D181" s="41">
        <f ca="1">SUM('Emissão Municípios'!$H$15:$K$15)*((Dados!D190+Dados!E190)/(Dados!$C$215+Dados!$D$215))</f>
        <v>0.55251801636247555</v>
      </c>
      <c r="E181" s="41">
        <f ca="1">SUM('Emissão Municípios'!$H$17:$K$17)*((Dados!F190+Dados!G190)/(Dados!$E$215+Dados!$F$215))</f>
        <v>6.596304921710844E-4</v>
      </c>
      <c r="F181" s="41">
        <f t="shared" ca="1" si="8"/>
        <v>0.55317764685464665</v>
      </c>
    </row>
    <row r="182" spans="1:6" x14ac:dyDescent="0.25">
      <c r="A182" s="28" t="s">
        <v>52</v>
      </c>
      <c r="B182" s="4" t="s">
        <v>16</v>
      </c>
      <c r="C182" s="41">
        <f ca="1">SUM('Emissão Municípios'!$H$16:$K$16)*(Dados!C191/Dados!$B$215)</f>
        <v>0</v>
      </c>
      <c r="D182" s="41">
        <f ca="1">SUM('Emissão Municípios'!$H$15:$K$15)*((Dados!D191+Dados!E191)/(Dados!$C$215+Dados!$D$215))</f>
        <v>7.8931145194639382E-2</v>
      </c>
      <c r="E182" s="41">
        <f ca="1">SUM('Emissão Municípios'!$H$17:$K$17)*((Dados!F191+Dados!G191)/(Dados!$E$215+Dados!$F$215))</f>
        <v>6.596304921710844E-4</v>
      </c>
      <c r="F182" s="41">
        <f t="shared" ca="1" si="8"/>
        <v>7.9590775686810472E-2</v>
      </c>
    </row>
    <row r="183" spans="1:6" x14ac:dyDescent="0.25">
      <c r="A183" s="1" t="s">
        <v>53</v>
      </c>
      <c r="B183" s="4" t="s">
        <v>16</v>
      </c>
      <c r="C183" s="41">
        <f ca="1">SUM('Emissão Municípios'!$H$16:$K$16)*(Dados!C192/Dados!$B$215)</f>
        <v>1.9183885960466763E-2</v>
      </c>
      <c r="D183" s="41">
        <f ca="1">SUM('Emissão Municípios'!$H$15:$K$15)*((Dados!D192+Dados!E192)/(Dados!$C$215+Dados!$D$215))</f>
        <v>1.4207606135035089</v>
      </c>
      <c r="E183" s="41">
        <f ca="1">SUM('Emissão Municípios'!$H$17:$K$17)*((Dados!F192+Dados!G192)/(Dados!$E$215+Dados!$F$215))</f>
        <v>1.3192609843421688E-3</v>
      </c>
      <c r="F183" s="41">
        <f t="shared" ca="1" si="8"/>
        <v>1.4412637604483178</v>
      </c>
    </row>
    <row r="184" spans="1:6" x14ac:dyDescent="0.25">
      <c r="A184" s="1" t="s">
        <v>54</v>
      </c>
      <c r="B184" s="4" t="s">
        <v>16</v>
      </c>
      <c r="C184" s="41">
        <f ca="1">SUM('Emissão Municípios'!$H$16:$K$16)*(Dados!C193/Dados!$B$215)</f>
        <v>9.5919429802333814E-3</v>
      </c>
      <c r="D184" s="41">
        <f ca="1">SUM('Emissão Municípios'!$H$15:$K$15)*((Dados!D193+Dados!E193)/(Dados!$C$215+Dados!$D$215))</f>
        <v>0.63144916155711506</v>
      </c>
      <c r="E184" s="41">
        <f ca="1">SUM('Emissão Municípios'!$H$17:$K$17)*((Dados!F193+Dados!G193)/(Dados!$E$215+Dados!$F$215))</f>
        <v>1.3192609843421688E-3</v>
      </c>
      <c r="F184" s="41">
        <f t="shared" ca="1" si="8"/>
        <v>0.64236036552169062</v>
      </c>
    </row>
    <row r="185" spans="1:6" x14ac:dyDescent="0.25">
      <c r="A185" s="1" t="s">
        <v>229</v>
      </c>
      <c r="B185" s="4" t="s">
        <v>16</v>
      </c>
      <c r="C185" s="41">
        <f ca="1">SUM('Emissão Municípios'!$H$16:$K$16)*(Dados!C194/Dados!$B$215)</f>
        <v>0</v>
      </c>
      <c r="D185" s="41">
        <f ca="1">SUM('Emissão Municípios'!$H$15:$K$15)*((Dados!D194+Dados!E194)/(Dados!$C$215+Dados!$D$215))</f>
        <v>0.78931145194639385</v>
      </c>
      <c r="E185" s="41">
        <f ca="1">SUM('Emissão Municípios'!$H$17:$K$17)*((Dados!F194+Dados!G194)/(Dados!$E$215+Dados!$F$215))</f>
        <v>1.3192609843421688E-3</v>
      </c>
      <c r="F185" s="41">
        <f t="shared" ca="1" si="8"/>
        <v>0.79063071293073606</v>
      </c>
    </row>
    <row r="186" spans="1:6" x14ac:dyDescent="0.25">
      <c r="A186" s="1" t="s">
        <v>55</v>
      </c>
      <c r="B186" s="4" t="s">
        <v>16</v>
      </c>
      <c r="C186" s="41">
        <f ca="1">SUM('Emissão Municípios'!$H$16:$K$16)*(Dados!C195/Dados!$B$215)</f>
        <v>9.5919429802333814E-3</v>
      </c>
      <c r="D186" s="41">
        <f ca="1">SUM('Emissão Municípios'!$H$15:$K$15)*((Dados!D195+Dados!E195)/(Dados!$C$215+Dados!$D$215))</f>
        <v>0.63144916155711506</v>
      </c>
      <c r="E186" s="41">
        <f ca="1">SUM('Emissão Municípios'!$H$17:$K$17)*((Dados!F195+Dados!G195)/(Dados!$E$215+Dados!$F$215))</f>
        <v>1.3192609843421688E-3</v>
      </c>
      <c r="F186" s="41">
        <f t="shared" ca="1" si="8"/>
        <v>0.64236036552169062</v>
      </c>
    </row>
    <row r="187" spans="1:6" x14ac:dyDescent="0.25">
      <c r="A187" s="1" t="s">
        <v>55</v>
      </c>
      <c r="B187" s="4" t="s">
        <v>16</v>
      </c>
      <c r="C187" s="41">
        <f ca="1">SUM('Emissão Municípios'!$H$16:$K$16)*(Dados!C196/Dados!$B$215)</f>
        <v>9.5919429802333814E-3</v>
      </c>
      <c r="D187" s="41">
        <f ca="1">SUM('Emissão Municípios'!$H$15:$K$15)*((Dados!D196+Dados!E196)/(Dados!$C$215+Dados!$D$215))</f>
        <v>0.78931145194639385</v>
      </c>
      <c r="E187" s="41">
        <f ca="1">SUM('Emissão Municípios'!$H$17:$K$17)*((Dados!F196+Dados!G196)/(Dados!$E$215+Dados!$F$215))</f>
        <v>1.3192609843421688E-3</v>
      </c>
      <c r="F187" s="41">
        <f t="shared" ca="1" si="8"/>
        <v>0.80022265591096942</v>
      </c>
    </row>
    <row r="188" spans="1:6" x14ac:dyDescent="0.25">
      <c r="A188" s="1" t="s">
        <v>56</v>
      </c>
      <c r="B188" s="4" t="s">
        <v>16</v>
      </c>
      <c r="C188" s="41">
        <f ca="1">SUM('Emissão Municípios'!$H$16:$K$16)*(Dados!C197/Dados!$B$215)</f>
        <v>1.9183885960466763E-2</v>
      </c>
      <c r="D188" s="41">
        <f ca="1">SUM('Emissão Municípios'!$H$15:$K$15)*((Dados!D197+Dados!E197)/(Dados!$C$215+Dados!$D$215))</f>
        <v>1.4207606135035089</v>
      </c>
      <c r="E188" s="41">
        <f ca="1">SUM('Emissão Municípios'!$H$17:$K$17)*((Dados!F197+Dados!G197)/(Dados!$E$215+Dados!$F$215))</f>
        <v>1.3192609843421688E-3</v>
      </c>
      <c r="F188" s="41">
        <f t="shared" ca="1" si="8"/>
        <v>1.4412637604483178</v>
      </c>
    </row>
    <row r="189" spans="1:6" x14ac:dyDescent="0.25">
      <c r="A189" s="1" t="s">
        <v>216</v>
      </c>
      <c r="B189" s="4" t="s">
        <v>16</v>
      </c>
      <c r="C189" s="41">
        <f ca="1">SUM('Emissão Municípios'!$H$16:$K$16)*(Dados!C198/Dados!$B$215)</f>
        <v>1.9183885960466763E-2</v>
      </c>
      <c r="D189" s="41">
        <f ca="1">SUM('Emissão Municípios'!$H$15:$K$15)*((Dados!D198+Dados!E198)/(Dados!$C$215+Dados!$D$215))</f>
        <v>1.4207606135035089</v>
      </c>
      <c r="E189" s="41">
        <f ca="1">SUM('Emissão Municípios'!$H$17:$K$17)*((Dados!F198+Dados!G198)/(Dados!$E$215+Dados!$F$215))</f>
        <v>1.3192609843421688E-3</v>
      </c>
      <c r="F189" s="41">
        <f t="shared" ca="1" si="8"/>
        <v>1.4412637604483178</v>
      </c>
    </row>
    <row r="190" spans="1:6" x14ac:dyDescent="0.25">
      <c r="A190" s="1" t="s">
        <v>57</v>
      </c>
      <c r="B190" s="4" t="s">
        <v>16</v>
      </c>
      <c r="C190" s="41">
        <f ca="1">SUM('Emissão Municípios'!$H$16:$K$16)*(Dados!C199/Dados!$B$215)</f>
        <v>2.8775828940700139E-2</v>
      </c>
      <c r="D190" s="41">
        <f ca="1">SUM('Emissão Municípios'!$H$15:$K$15)*((Dados!D199+Dados!E199)/(Dados!$C$215+Dados!$D$215))</f>
        <v>1.1050360327249511</v>
      </c>
      <c r="E190" s="41">
        <f ca="1">SUM('Emissão Municípios'!$H$17:$K$17)*((Dados!F199+Dados!G199)/(Dados!$E$215+Dados!$F$215))</f>
        <v>2.6385219686843376E-3</v>
      </c>
      <c r="F190" s="41">
        <f t="shared" ca="1" si="8"/>
        <v>1.1364503836343356</v>
      </c>
    </row>
    <row r="191" spans="1:6" x14ac:dyDescent="0.25">
      <c r="A191" s="1" t="s">
        <v>58</v>
      </c>
      <c r="B191" s="4" t="s">
        <v>16</v>
      </c>
      <c r="C191" s="41">
        <f ca="1">SUM('Emissão Municípios'!$H$16:$K$16)*(Dados!C200/Dados!$B$215)</f>
        <v>9.5919429802333814E-3</v>
      </c>
      <c r="D191" s="41">
        <f ca="1">SUM('Emissão Municípios'!$H$15:$K$15)*((Dados!D200+Dados!E200)/(Dados!$C$215+Dados!$D$215))</f>
        <v>0.47358687116783627</v>
      </c>
      <c r="E191" s="41">
        <f ca="1">SUM('Emissão Municípios'!$H$17:$K$17)*((Dados!F200+Dados!G200)/(Dados!$E$215+Dados!$F$215))</f>
        <v>1.3192609843421688E-3</v>
      </c>
      <c r="F191" s="41">
        <f t="shared" ca="1" si="8"/>
        <v>0.48449807513241178</v>
      </c>
    </row>
    <row r="192" spans="1:6" x14ac:dyDescent="0.25">
      <c r="A192" s="1" t="s">
        <v>59</v>
      </c>
      <c r="B192" s="4" t="s">
        <v>16</v>
      </c>
      <c r="C192" s="41">
        <f ca="1">SUM('Emissão Municípios'!$H$16:$K$16)*(Dados!C201/Dados!$B$215)</f>
        <v>1.9183885960466763E-2</v>
      </c>
      <c r="D192" s="41">
        <f ca="1">SUM('Emissão Municípios'!$H$15:$K$15)*((Dados!D201+Dados!E201)/(Dados!$C$215+Dados!$D$215))</f>
        <v>0.78931145194639385</v>
      </c>
      <c r="E192" s="41">
        <f ca="1">SUM('Emissão Municípios'!$H$17:$K$17)*((Dados!F201+Dados!G201)/(Dados!$E$215+Dados!$F$215))</f>
        <v>2.6385219686843376E-3</v>
      </c>
      <c r="F192" s="41">
        <f t="shared" ca="1" si="8"/>
        <v>0.81113385987554487</v>
      </c>
    </row>
    <row r="193" spans="1:7" x14ac:dyDescent="0.25">
      <c r="A193" s="1" t="s">
        <v>60</v>
      </c>
      <c r="B193" s="4" t="s">
        <v>16</v>
      </c>
      <c r="C193" s="41">
        <f ca="1">SUM('Emissão Municípios'!$H$16:$K$16)*(Dados!C202/Dados!$B$215)</f>
        <v>2.3979857450583449E-2</v>
      </c>
      <c r="D193" s="41">
        <f ca="1">SUM('Emissão Municípios'!$H$15:$K$15)*((Dados!D202+Dados!E202)/(Dados!$C$215+Dados!$D$215))</f>
        <v>1.2628983231142301</v>
      </c>
      <c r="E193" s="41">
        <f ca="1">SUM('Emissão Municípios'!$H$17:$K$17)*((Dados!F202+Dados!G202)/(Dados!$E$215+Dados!$F$215))</f>
        <v>1.9788914765132533E-3</v>
      </c>
      <c r="F193" s="41">
        <f t="shared" ca="1" si="8"/>
        <v>1.2888570720413268</v>
      </c>
    </row>
    <row r="194" spans="1:7" x14ac:dyDescent="0.25">
      <c r="A194" s="1" t="s">
        <v>61</v>
      </c>
      <c r="B194" s="4" t="s">
        <v>16</v>
      </c>
      <c r="C194" s="41">
        <f ca="1">SUM('Emissão Municípios'!$H$16:$K$16)*(Dados!C203/Dados!$B$215)</f>
        <v>1.9183885960466763E-2</v>
      </c>
      <c r="D194" s="41">
        <f ca="1">SUM('Emissão Municípios'!$H$15:$K$15)*((Dados!D203+Dados!E203)/(Dados!$C$215+Dados!$D$215))</f>
        <v>0.63144916155711506</v>
      </c>
      <c r="E194" s="41">
        <f ca="1">SUM('Emissão Municípios'!$H$17:$K$17)*((Dados!F203+Dados!G203)/(Dados!$E$215+Dados!$F$215))</f>
        <v>1.3192609843421688E-3</v>
      </c>
      <c r="F194" s="41">
        <f t="shared" ca="1" si="8"/>
        <v>0.65195230850192398</v>
      </c>
    </row>
    <row r="195" spans="1:7" x14ac:dyDescent="0.25">
      <c r="A195" s="1" t="s">
        <v>62</v>
      </c>
      <c r="B195" s="4" t="s">
        <v>16</v>
      </c>
      <c r="C195" s="41">
        <f ca="1">SUM('Emissão Municípios'!$H$16:$K$16)*(Dados!C204/Dados!$B$215)</f>
        <v>4.7959714901166907E-3</v>
      </c>
      <c r="D195" s="41">
        <f ca="1">SUM('Emissão Municípios'!$H$15:$K$15)*((Dados!D204+Dados!E204)/(Dados!$C$215+Dados!$D$215))</f>
        <v>0.15786229038927876</v>
      </c>
      <c r="E195" s="41">
        <f ca="1">SUM('Emissão Municípios'!$H$17:$K$17)*((Dados!F204+Dados!G204)/(Dados!$E$215+Dados!$F$215))</f>
        <v>6.596304921710844E-4</v>
      </c>
      <c r="F195" s="41">
        <f t="shared" ca="1" si="8"/>
        <v>0.16331789237156652</v>
      </c>
    </row>
    <row r="196" spans="1:7" x14ac:dyDescent="0.25">
      <c r="A196" s="1" t="s">
        <v>63</v>
      </c>
      <c r="B196" s="4" t="s">
        <v>16</v>
      </c>
      <c r="C196" s="41">
        <f ca="1">SUM('Emissão Municípios'!$H$16:$K$16)*(Dados!C205/Dados!$B$215)</f>
        <v>1.9183885960466763E-2</v>
      </c>
      <c r="D196" s="41">
        <f ca="1">SUM('Emissão Municípios'!$H$15:$K$15)*((Dados!D205+Dados!E205)/(Dados!$C$215+Dados!$D$215))</f>
        <v>0.63144916155711506</v>
      </c>
      <c r="E196" s="41">
        <f ca="1">SUM('Emissão Municípios'!$H$17:$K$17)*((Dados!F205+Dados!G205)/(Dados!$E$215+Dados!$F$215))</f>
        <v>1.3192609843421688E-3</v>
      </c>
      <c r="F196" s="41">
        <f t="shared" ca="1" si="8"/>
        <v>0.65195230850192398</v>
      </c>
    </row>
    <row r="197" spans="1:7" x14ac:dyDescent="0.25">
      <c r="A197" s="1" t="s">
        <v>64</v>
      </c>
      <c r="B197" s="4" t="s">
        <v>16</v>
      </c>
      <c r="C197" s="41">
        <f ca="1">SUM('Emissão Municípios'!$H$16:$K$16)*(Dados!C206/Dados!$B$215)</f>
        <v>3.8367771920933526E-2</v>
      </c>
      <c r="D197" s="41">
        <f ca="1">SUM('Emissão Municípios'!$H$15:$K$15)*((Dados!D206+Dados!E206)/(Dados!$C$215+Dados!$D$215))</f>
        <v>1.2628983231142301</v>
      </c>
      <c r="E197" s="41">
        <f ca="1">SUM('Emissão Municípios'!$H$17:$K$17)*((Dados!F206+Dados!G206)/(Dados!$E$215+Dados!$F$215))</f>
        <v>2.6385219686843376E-3</v>
      </c>
      <c r="F197" s="41">
        <f ca="1">SUM(C197:E197)</f>
        <v>1.303904617003848</v>
      </c>
      <c r="G197" s="42"/>
    </row>
    <row r="198" spans="1:7" x14ac:dyDescent="0.25">
      <c r="A198" s="80" t="s">
        <v>239</v>
      </c>
      <c r="B198" s="80"/>
      <c r="C198" s="22">
        <f ca="1">SUM(C3:C197)</f>
        <v>1.0852994660275452</v>
      </c>
      <c r="D198" s="22">
        <f t="shared" ref="D198:F198" ca="1" si="9">SUM(D3:D197)</f>
        <v>115.28062377424844</v>
      </c>
      <c r="E198" s="22">
        <f t="shared" ca="1" si="9"/>
        <v>0.85964319567395298</v>
      </c>
      <c r="F198" s="22">
        <f t="shared" ca="1" si="9"/>
        <v>117.22556643594996</v>
      </c>
    </row>
    <row r="200" spans="1:7" x14ac:dyDescent="0.25">
      <c r="B200" s="36"/>
    </row>
    <row r="201" spans="1:7" x14ac:dyDescent="0.25">
      <c r="B201" s="36"/>
    </row>
    <row r="202" spans="1:7" x14ac:dyDescent="0.25">
      <c r="B202" s="36"/>
    </row>
  </sheetData>
  <sheetProtection password="B056" sheet="1" objects="1" scenarios="1"/>
  <mergeCells count="4">
    <mergeCell ref="C1:F1"/>
    <mergeCell ref="A1:A2"/>
    <mergeCell ref="B1:B2"/>
    <mergeCell ref="A198:B19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F25" sqref="F25"/>
    </sheetView>
  </sheetViews>
  <sheetFormatPr defaultRowHeight="15" customHeight="1" x14ac:dyDescent="0.2"/>
  <cols>
    <col min="1" max="1" width="23.5703125" style="17" customWidth="1"/>
    <col min="2" max="2" width="15" style="17" bestFit="1" customWidth="1"/>
    <col min="3" max="3" width="16" style="17" bestFit="1" customWidth="1"/>
    <col min="4" max="4" width="19.28515625" style="17" bestFit="1" customWidth="1"/>
    <col min="5" max="5" width="28" style="17" bestFit="1" customWidth="1"/>
    <col min="6" max="6" width="23.140625" style="17" bestFit="1" customWidth="1"/>
    <col min="7" max="7" width="23.28515625" style="17" bestFit="1" customWidth="1"/>
    <col min="8" max="8" width="24.7109375" style="17" customWidth="1"/>
    <col min="9" max="9" width="28.7109375" style="17" bestFit="1" customWidth="1"/>
    <col min="10" max="10" width="23.5703125" style="17" bestFit="1" customWidth="1"/>
    <col min="11" max="11" width="23.7109375" style="17" bestFit="1" customWidth="1"/>
    <col min="12" max="12" width="10.7109375" style="17" customWidth="1"/>
    <col min="13" max="13" width="9.140625" style="17"/>
    <col min="14" max="14" width="19.5703125" style="17" bestFit="1" customWidth="1"/>
    <col min="15" max="15" width="19.5703125" style="17" customWidth="1"/>
    <col min="16" max="16" width="19.5703125" style="17" bestFit="1" customWidth="1"/>
    <col min="17" max="17" width="28.5703125" style="17" bestFit="1" customWidth="1"/>
    <col min="18" max="18" width="22.7109375" style="17" bestFit="1" customWidth="1"/>
    <col min="19" max="19" width="23.140625" style="17" bestFit="1" customWidth="1"/>
    <col min="20" max="16384" width="9.140625" style="17"/>
  </cols>
  <sheetData>
    <row r="1" spans="1:20" ht="15" customHeight="1" x14ac:dyDescent="0.2">
      <c r="A1" s="81" t="s">
        <v>0</v>
      </c>
      <c r="B1" s="81" t="s">
        <v>28</v>
      </c>
      <c r="C1" s="81" t="s">
        <v>26</v>
      </c>
      <c r="D1" s="88" t="s">
        <v>237</v>
      </c>
      <c r="E1" s="89"/>
      <c r="F1" s="89"/>
      <c r="G1" s="90"/>
      <c r="H1" s="91" t="s">
        <v>238</v>
      </c>
      <c r="I1" s="91"/>
      <c r="J1" s="91"/>
      <c r="K1" s="91"/>
      <c r="L1" s="91"/>
    </row>
    <row r="2" spans="1:20" ht="15" customHeight="1" x14ac:dyDescent="0.2">
      <c r="A2" s="82"/>
      <c r="B2" s="82"/>
      <c r="C2" s="82"/>
      <c r="D2" s="51" t="s">
        <v>29</v>
      </c>
      <c r="E2" s="51" t="s">
        <v>30</v>
      </c>
      <c r="F2" s="51" t="s">
        <v>31</v>
      </c>
      <c r="G2" s="51" t="s">
        <v>32</v>
      </c>
      <c r="H2" s="18" t="s">
        <v>29</v>
      </c>
      <c r="I2" s="18" t="s">
        <v>30</v>
      </c>
      <c r="J2" s="18" t="s">
        <v>31</v>
      </c>
      <c r="K2" s="18" t="s">
        <v>32</v>
      </c>
      <c r="L2" s="19" t="s">
        <v>1</v>
      </c>
      <c r="P2" s="4"/>
      <c r="Q2" s="4"/>
      <c r="R2" s="4"/>
      <c r="S2" s="4"/>
      <c r="T2" s="4"/>
    </row>
    <row r="3" spans="1:20" ht="15" customHeight="1" x14ac:dyDescent="0.2">
      <c r="A3" s="83" t="s">
        <v>12</v>
      </c>
      <c r="B3" s="20" t="s">
        <v>17</v>
      </c>
      <c r="C3" s="21">
        <f>Dados!B4/1000</f>
        <v>59917</v>
      </c>
      <c r="D3" s="52">
        <f>('FE-Service Stations'!$C$4/1000)*'FE-Service Stations'!$G3</f>
        <v>0.85909033539741486</v>
      </c>
      <c r="E3" s="52">
        <f>('FE-Service Stations'!$C$5/1000)*'FE-Service Stations'!G3</f>
        <v>0.10738629192467686</v>
      </c>
      <c r="F3" s="52">
        <f>('FE-Service Stations'!$C$6/1000)*'FE-Service Stations'!G3</f>
        <v>1.3244309337376812</v>
      </c>
      <c r="G3" s="52">
        <f>('FE-Service Stations'!$C$7/1000)*'FE-Service Stations'!G3</f>
        <v>7.159086128311791E-2</v>
      </c>
      <c r="H3" s="40">
        <f>D3*('Emissão Municípios'!C3/(365*24))</f>
        <v>5.8760405965761313</v>
      </c>
      <c r="I3" s="40">
        <f>E3*('Emissão Municípios'!C3/(365*24))</f>
        <v>0.73450507457201641</v>
      </c>
      <c r="J3" s="40">
        <f>F3*('Emissão Municípios'!C3/(365*24))</f>
        <v>9.0588959197215342</v>
      </c>
      <c r="K3" s="40">
        <f>G3*('Emissão Municípios'!C3/(365*24))</f>
        <v>0.48967004971467759</v>
      </c>
      <c r="L3" s="92">
        <f>SUM(H3:K5)</f>
        <v>16.400727599244025</v>
      </c>
    </row>
    <row r="4" spans="1:20" ht="15" customHeight="1" x14ac:dyDescent="0.2">
      <c r="A4" s="84"/>
      <c r="B4" s="20" t="s">
        <v>18</v>
      </c>
      <c r="C4" s="21">
        <f>Dados!B5/1000</f>
        <v>4049</v>
      </c>
      <c r="D4" s="52">
        <f>('FE-Service Stations'!$C$4/1000)*'FE-Service Stations'!$G4</f>
        <v>8.9074471806868491E-2</v>
      </c>
      <c r="E4" s="52">
        <f>('FE-Service Stations'!$C$5/1000)*'FE-Service Stations'!G4</f>
        <v>1.1134308975858561E-2</v>
      </c>
      <c r="F4" s="52">
        <f>('FE-Service Stations'!$C$6/1000)*'FE-Service Stations'!G4</f>
        <v>0.13732314403558893</v>
      </c>
      <c r="G4" s="52">
        <f>('FE-Service Stations'!$C$7/1000)*'FE-Service Stations'!G4</f>
        <v>7.4228726505723751E-3</v>
      </c>
      <c r="H4" s="40">
        <f>D4*('Emissão Municípios'!C4/(365*24))</f>
        <v>4.1171522413928144E-2</v>
      </c>
      <c r="I4" s="40">
        <f>E4*('Emissão Municípios'!C4/(365*24))</f>
        <v>5.146440301741018E-3</v>
      </c>
      <c r="J4" s="40">
        <f>F4*('Emissão Municípios'!C4/(365*24))</f>
        <v>6.347276372147255E-2</v>
      </c>
      <c r="K4" s="40">
        <f>G4*('Emissão Municípios'!C4/(365*24))</f>
        <v>3.4309602011606791E-3</v>
      </c>
      <c r="L4" s="92"/>
    </row>
    <row r="5" spans="1:20" ht="15" customHeight="1" x14ac:dyDescent="0.2">
      <c r="A5" s="84"/>
      <c r="B5" s="20" t="s">
        <v>19</v>
      </c>
      <c r="C5" s="21">
        <f>Dados!B7/1000</f>
        <v>66915</v>
      </c>
      <c r="D5" s="52">
        <f>('FE-Service Stations'!$C$4/1000)*'FE-Service Stations'!$G5</f>
        <v>6.1121440248193427E-3</v>
      </c>
      <c r="E5" s="53">
        <f>('FE-Service Stations'!$C$5/1000)*'FE-Service Stations'!G5</f>
        <v>7.6401800310241783E-4</v>
      </c>
      <c r="F5" s="52">
        <f>('FE-Service Stations'!$C$6/1000)*'FE-Service Stations'!G5</f>
        <v>9.4228887049298184E-3</v>
      </c>
      <c r="G5" s="53">
        <f>('FE-Service Stations'!$C$7/1000)*'FE-Service Stations'!G5</f>
        <v>5.0934533540161189E-4</v>
      </c>
      <c r="H5" s="40">
        <f>D5*('Emissão Municípios'!C5/(365*24))</f>
        <v>4.6688826189587473E-2</v>
      </c>
      <c r="I5" s="40">
        <f>E5*('Emissão Municípios'!C5/(365*24))</f>
        <v>5.8361032736984342E-3</v>
      </c>
      <c r="J5" s="40">
        <f>F5*('Emissão Municípios'!C5/(365*24))</f>
        <v>7.1978607042280679E-2</v>
      </c>
      <c r="K5" s="40">
        <f>G5*('Emissão Municípios'!C5/(365*24))</f>
        <v>3.8907355157989563E-3</v>
      </c>
      <c r="L5" s="92"/>
    </row>
    <row r="6" spans="1:20" ht="15" customHeight="1" x14ac:dyDescent="0.2">
      <c r="A6" s="84" t="s">
        <v>13</v>
      </c>
      <c r="B6" s="20" t="s">
        <v>17</v>
      </c>
      <c r="C6" s="21">
        <f>Dados!C4/1000</f>
        <v>104799</v>
      </c>
      <c r="D6" s="52">
        <f>('FE-Service Stations'!$C$4/1000)*'FE-Service Stations'!$G3</f>
        <v>0.85909033539741486</v>
      </c>
      <c r="E6" s="52">
        <f>('FE-Service Stations'!$C$5/1000)*'FE-Service Stations'!G3</f>
        <v>0.10738629192467686</v>
      </c>
      <c r="F6" s="52">
        <f>('FE-Service Stations'!$C$6/1000)*'FE-Service Stations'!G3</f>
        <v>1.3244309337376812</v>
      </c>
      <c r="G6" s="52">
        <f>('FE-Service Stations'!$C$7/1000)*'FE-Service Stations'!G3</f>
        <v>7.159086128311791E-2</v>
      </c>
      <c r="H6" s="40">
        <f>D6*('Emissão Municípios'!C6/(365*24))</f>
        <v>10.277603659739006</v>
      </c>
      <c r="I6" s="40">
        <f>('FE-Service Stations'!$C$5/1000)*'FE-Service Stations'!G3*('Emissão Municípios'!C6/(365*24))</f>
        <v>1.2847004574673757</v>
      </c>
      <c r="J6" s="40">
        <f>F6*('Emissão Municípios'!C6/(365*24))</f>
        <v>15.844638975430964</v>
      </c>
      <c r="K6" s="40">
        <f>G6*('Emissão Municípios'!C6/(365*24))</f>
        <v>0.85646697164491714</v>
      </c>
      <c r="L6" s="85">
        <f>SUM(H6:K8)</f>
        <v>28.925783133021021</v>
      </c>
    </row>
    <row r="7" spans="1:20" ht="15" customHeight="1" x14ac:dyDescent="0.2">
      <c r="A7" s="84"/>
      <c r="B7" s="20" t="s">
        <v>18</v>
      </c>
      <c r="C7" s="21">
        <f>Dados!C5/1000</f>
        <v>7403</v>
      </c>
      <c r="D7" s="52">
        <f>('FE-Service Stations'!$C$4/1000)*'FE-Service Stations'!$G4</f>
        <v>8.9074471806868491E-2</v>
      </c>
      <c r="E7" s="52">
        <f>('FE-Service Stations'!$C$5/1000)*'FE-Service Stations'!G4</f>
        <v>1.1134308975858561E-2</v>
      </c>
      <c r="F7" s="52">
        <f>('FE-Service Stations'!$C$6/1000)*'FE-Service Stations'!G4</f>
        <v>0.13732314403558893</v>
      </c>
      <c r="G7" s="52">
        <f>('FE-Service Stations'!$C$7/1000)*'FE-Service Stations'!G4</f>
        <v>7.4228726505723751E-3</v>
      </c>
      <c r="H7" s="40">
        <f>D7*('Emissão Municípios'!C7/(365*24))</f>
        <v>7.5276063331763413E-2</v>
      </c>
      <c r="I7" s="40">
        <f>('FE-Service Stations'!$C$5/1000)*'FE-Service Stations'!G4*('Emissão Municípios'!C7/(365*24))</f>
        <v>9.4095079164704266E-3</v>
      </c>
      <c r="J7" s="40">
        <f>F7*('Emissão Municípios'!C7/(365*24))</f>
        <v>0.11605059763646859</v>
      </c>
      <c r="K7" s="40">
        <f>G7*('Emissão Municípios'!C7/(365*24))</f>
        <v>6.2730052776469513E-3</v>
      </c>
      <c r="L7" s="86"/>
    </row>
    <row r="8" spans="1:20" ht="15" customHeight="1" x14ac:dyDescent="0.2">
      <c r="A8" s="84"/>
      <c r="B8" s="20" t="s">
        <v>19</v>
      </c>
      <c r="C8" s="21">
        <f>Dados!C7/1000</f>
        <v>237321.14</v>
      </c>
      <c r="D8" s="52">
        <f>('FE-Service Stations'!$C$4/1000)*'FE-Service Stations'!$G5</f>
        <v>6.1121440248193427E-3</v>
      </c>
      <c r="E8" s="53">
        <f>('FE-Service Stations'!$C$5/1000)*'FE-Service Stations'!G5</f>
        <v>7.6401800310241783E-4</v>
      </c>
      <c r="F8" s="52">
        <f>('FE-Service Stations'!$C$6/1000)*'FE-Service Stations'!G5</f>
        <v>9.4228887049298184E-3</v>
      </c>
      <c r="G8" s="53">
        <f>('FE-Service Stations'!$C$7/1000)*'FE-Service Stations'!G5</f>
        <v>5.0934533540161189E-4</v>
      </c>
      <c r="H8" s="40">
        <f>D8*('Emissão Municípios'!C8/(365*24))</f>
        <v>0.16558687075505876</v>
      </c>
      <c r="I8" s="40">
        <f>('FE-Service Stations'!$C$5/1000)*'FE-Service Stations'!G5*('Emissão Municípios'!C8/(365*24))</f>
        <v>2.0698358844382345E-2</v>
      </c>
      <c r="J8" s="40">
        <f>F8*('Emissão Municípios'!C8/(365*24))</f>
        <v>0.25527975908071554</v>
      </c>
      <c r="K8" s="40">
        <f>G8*('Emissão Municípios'!C8/(365*24))</f>
        <v>1.3798905896254897E-2</v>
      </c>
      <c r="L8" s="87"/>
    </row>
    <row r="9" spans="1:20" ht="15" customHeight="1" x14ac:dyDescent="0.2">
      <c r="A9" s="84" t="s">
        <v>14</v>
      </c>
      <c r="B9" s="20" t="s">
        <v>17</v>
      </c>
      <c r="C9" s="21">
        <f>Dados!D4/1000</f>
        <v>18827</v>
      </c>
      <c r="D9" s="52">
        <f>('FE-Service Stations'!$C$4/1000)*'FE-Service Stations'!$G3</f>
        <v>0.85909033539741486</v>
      </c>
      <c r="E9" s="52">
        <f>('FE-Service Stations'!$C$5/1000)*'FE-Service Stations'!G3</f>
        <v>0.10738629192467686</v>
      </c>
      <c r="F9" s="52">
        <f>('FE-Service Stations'!$C$6/1000)*'FE-Service Stations'!G3</f>
        <v>1.3244309337376812</v>
      </c>
      <c r="G9" s="52">
        <f>('FE-Service Stations'!$C$7/1000)*'FE-Service Stations'!G3</f>
        <v>7.159086128311791E-2</v>
      </c>
      <c r="H9" s="40">
        <f>D9*('Emissão Municípios'!C9/(365*24))</f>
        <v>1.8463577333935079</v>
      </c>
      <c r="I9" s="40">
        <f>('FE-Service Stations'!$C$5/1000)*'FE-Service Stations'!G3*('Emissão Municípios'!C9/(365*24))</f>
        <v>0.23079471667418849</v>
      </c>
      <c r="J9" s="40">
        <f>F9*('Emissão Municípios'!C9/(365*24))</f>
        <v>2.8464681723149914</v>
      </c>
      <c r="K9" s="40">
        <f>G9*('Emissão Municípios'!C9/(365*24))</f>
        <v>0.15386314444945901</v>
      </c>
      <c r="L9" s="85">
        <f>SUM(H9:K11)</f>
        <v>5.2180236954425077</v>
      </c>
    </row>
    <row r="10" spans="1:20" ht="15" customHeight="1" x14ac:dyDescent="0.2">
      <c r="A10" s="84"/>
      <c r="B10" s="20" t="s">
        <v>18</v>
      </c>
      <c r="C10" s="21">
        <f>Dados!D5/1000</f>
        <v>851</v>
      </c>
      <c r="D10" s="52">
        <f>('FE-Service Stations'!$C$4/1000)*'FE-Service Stations'!$G4</f>
        <v>8.9074471806868491E-2</v>
      </c>
      <c r="E10" s="52">
        <f>('FE-Service Stations'!$C$5/1000)*'FE-Service Stations'!G4</f>
        <v>1.1134308975858561E-2</v>
      </c>
      <c r="F10" s="52">
        <f>('FE-Service Stations'!$C$6/1000)*'FE-Service Stations'!G4</f>
        <v>0.13732314403558893</v>
      </c>
      <c r="G10" s="52">
        <f>('FE-Service Stations'!$C$7/1000)*'FE-Service Stations'!G4</f>
        <v>7.4228726505723751E-3</v>
      </c>
      <c r="H10" s="40">
        <f>D10*('Emissão Municípios'!C10/(365*24))</f>
        <v>8.653239213201493E-3</v>
      </c>
      <c r="I10" s="40">
        <f>('FE-Service Stations'!$C$5/1000)*'FE-Service Stations'!G4*('Emissão Municípios'!C10/(365*24))</f>
        <v>1.0816549016501866E-3</v>
      </c>
      <c r="J10" s="40">
        <f>F10*('Emissão Municípios'!C10/(365*24))</f>
        <v>1.3340410453685636E-2</v>
      </c>
      <c r="K10" s="40">
        <f>G10*('Emissão Municípios'!C10/(365*24))</f>
        <v>7.2110326776679123E-4</v>
      </c>
      <c r="L10" s="86"/>
    </row>
    <row r="11" spans="1:20" ht="15" customHeight="1" x14ac:dyDescent="0.2">
      <c r="A11" s="84"/>
      <c r="B11" s="20" t="s">
        <v>19</v>
      </c>
      <c r="C11" s="21">
        <f>Dados!D7/1000</f>
        <v>60843</v>
      </c>
      <c r="D11" s="52">
        <f>('FE-Service Stations'!$C$4/1000)*'FE-Service Stations'!$G5</f>
        <v>6.1121440248193427E-3</v>
      </c>
      <c r="E11" s="53">
        <f>('FE-Service Stations'!$C$5/1000)*'FE-Service Stations'!G5</f>
        <v>7.6401800310241783E-4</v>
      </c>
      <c r="F11" s="52">
        <f>('FE-Service Stations'!$C$6/1000)*'FE-Service Stations'!G5</f>
        <v>9.4228887049298184E-3</v>
      </c>
      <c r="G11" s="53">
        <f>('FE-Service Stations'!$C$7/1000)*'FE-Service Stations'!G5</f>
        <v>5.0934533540161189E-4</v>
      </c>
      <c r="H11" s="40">
        <f>D11*('Emissão Municípios'!C11/(365*24))</f>
        <v>4.2452189372383937E-2</v>
      </c>
      <c r="I11" s="40">
        <f>('FE-Service Stations'!$C$5/1000)*'FE-Service Stations'!G5*('Emissão Municípios'!C11/(365*24))</f>
        <v>5.3065236715479922E-3</v>
      </c>
      <c r="J11" s="40">
        <f>F11*('Emissão Municípios'!C11/(365*24))</f>
        <v>6.5447125282425217E-2</v>
      </c>
      <c r="K11" s="40">
        <f>G11*('Emissão Municípios'!C11/(365*24))</f>
        <v>3.5376824476986615E-3</v>
      </c>
      <c r="L11" s="87"/>
    </row>
    <row r="12" spans="1:20" ht="15" customHeight="1" x14ac:dyDescent="0.2">
      <c r="A12" s="84" t="s">
        <v>27</v>
      </c>
      <c r="B12" s="20" t="s">
        <v>17</v>
      </c>
      <c r="C12" s="21">
        <f>Dados!E4/1000</f>
        <v>126549.099</v>
      </c>
      <c r="D12" s="52">
        <f>('FE-Service Stations'!$C$4/1000)*'FE-Service Stations'!$G3</f>
        <v>0.85909033539741486</v>
      </c>
      <c r="E12" s="52">
        <f>('FE-Service Stations'!$C$5/1000)*'FE-Service Stations'!G3</f>
        <v>0.10738629192467686</v>
      </c>
      <c r="F12" s="52">
        <f>('FE-Service Stations'!$C$6/1000)*'FE-Service Stations'!G3</f>
        <v>1.3244309337376812</v>
      </c>
      <c r="G12" s="52">
        <f>('FE-Service Stations'!$C$7/1000)*'FE-Service Stations'!G3</f>
        <v>7.159086128311791E-2</v>
      </c>
      <c r="H12" s="40">
        <f>D12*('Emissão Municípios'!C12/(365*24))</f>
        <v>12.410628756181582</v>
      </c>
      <c r="I12" s="40">
        <f>('FE-Service Stations'!$C$5/1000)*'FE-Service Stations'!G3*('Emissão Municípios'!C12/(365*24))</f>
        <v>1.5513285945226978</v>
      </c>
      <c r="J12" s="40">
        <f>F12*('Emissão Municípios'!C12/(365*24))</f>
        <v>19.133052665779939</v>
      </c>
      <c r="K12" s="40">
        <f>G12*('Emissão Municípios'!C12/(365*24))</f>
        <v>1.034219063015132</v>
      </c>
      <c r="L12" s="85">
        <f>SUM(H12:K14)</f>
        <v>34.412445529013858</v>
      </c>
    </row>
    <row r="13" spans="1:20" ht="15" customHeight="1" x14ac:dyDescent="0.2">
      <c r="A13" s="84"/>
      <c r="B13" s="20" t="s">
        <v>18</v>
      </c>
      <c r="C13" s="21">
        <f>Dados!E5/1000</f>
        <v>6442.2389999999996</v>
      </c>
      <c r="D13" s="52">
        <f>('FE-Service Stations'!$C$4/1000)*'FE-Service Stations'!$G4</f>
        <v>8.9074471806868491E-2</v>
      </c>
      <c r="E13" s="52">
        <f>('FE-Service Stations'!$C$5/1000)*'FE-Service Stations'!G4</f>
        <v>1.1134308975858561E-2</v>
      </c>
      <c r="F13" s="52">
        <f>('FE-Service Stations'!$C$6/1000)*'FE-Service Stations'!G4</f>
        <v>0.13732314403558893</v>
      </c>
      <c r="G13" s="52">
        <f>('FE-Service Stations'!$C$7/1000)*'FE-Service Stations'!G4</f>
        <v>7.4228726505723751E-3</v>
      </c>
      <c r="H13" s="40">
        <f>D13*('Emissão Municípios'!C13/(365*24))</f>
        <v>6.5506739289795501E-2</v>
      </c>
      <c r="I13" s="40">
        <f>('FE-Service Stations'!$C$5/1000)*'FE-Service Stations'!G4*('Emissão Municípios'!C13/(365*24))</f>
        <v>8.1883424112244377E-3</v>
      </c>
      <c r="J13" s="40">
        <f>F13*('Emissão Municípios'!C13/(365*24))</f>
        <v>0.1009895564051014</v>
      </c>
      <c r="K13" s="40">
        <f>G13*('Emissão Municípios'!C13/(365*24))</f>
        <v>5.4588949408162927E-3</v>
      </c>
      <c r="L13" s="86"/>
    </row>
    <row r="14" spans="1:20" ht="15" customHeight="1" x14ac:dyDescent="0.2">
      <c r="A14" s="84"/>
      <c r="B14" s="20" t="s">
        <v>19</v>
      </c>
      <c r="C14" s="21">
        <f>Dados!E7/1000</f>
        <v>53718.317000000003</v>
      </c>
      <c r="D14" s="52">
        <f>('FE-Service Stations'!$C$4/1000)*'FE-Service Stations'!$G5</f>
        <v>6.1121440248193427E-3</v>
      </c>
      <c r="E14" s="53">
        <f>('FE-Service Stations'!$C$5/1000)*'FE-Service Stations'!G5</f>
        <v>7.6401800310241783E-4</v>
      </c>
      <c r="F14" s="52">
        <f>('FE-Service Stations'!$C$6/1000)*'FE-Service Stations'!G5</f>
        <v>9.4228887049298184E-3</v>
      </c>
      <c r="G14" s="53">
        <f>('FE-Service Stations'!$C$7/1000)*'FE-Service Stations'!G5</f>
        <v>5.0934533540161189E-4</v>
      </c>
      <c r="H14" s="40">
        <f>D14*('Emissão Municípios'!C14/(365*24))</f>
        <v>3.748106053366454E-2</v>
      </c>
      <c r="I14" s="40">
        <f>('FE-Service Stations'!$C$5/1000)*'FE-Service Stations'!G5*('Emissão Municípios'!C14/(365*24))</f>
        <v>4.6851325667080675E-3</v>
      </c>
      <c r="J14" s="40">
        <f>F14*('Emissão Municípios'!C14/(365*24))</f>
        <v>5.7783301656066155E-2</v>
      </c>
      <c r="K14" s="40">
        <f>G14*('Emissão Municípios'!C14/(365*24))</f>
        <v>3.1234217111387116E-3</v>
      </c>
      <c r="L14" s="87"/>
    </row>
    <row r="15" spans="1:20" ht="15" customHeight="1" x14ac:dyDescent="0.2">
      <c r="A15" s="84" t="s">
        <v>16</v>
      </c>
      <c r="B15" s="20" t="s">
        <v>17</v>
      </c>
      <c r="C15" s="21">
        <f>Dados!F4/1000</f>
        <v>117361.42</v>
      </c>
      <c r="D15" s="52">
        <f>('FE-Service Stations'!$C$4/1000)*'FE-Service Stations'!$G3</f>
        <v>0.85909033539741486</v>
      </c>
      <c r="E15" s="52">
        <f>('FE-Service Stations'!$C$5/1000)*'FE-Service Stations'!G3</f>
        <v>0.10738629192467686</v>
      </c>
      <c r="F15" s="52">
        <f>('FE-Service Stations'!$C$6/1000)*'FE-Service Stations'!G3</f>
        <v>1.3244309337376812</v>
      </c>
      <c r="G15" s="52">
        <f>('FE-Service Stations'!$C$7/1000)*'FE-Service Stations'!G3</f>
        <v>7.159086128311791E-2</v>
      </c>
      <c r="H15" s="40">
        <f>D15*('Emissão Municípios'!C15/(365*24))</f>
        <v>11.509596081109233</v>
      </c>
      <c r="I15" s="40">
        <f>('FE-Service Stations'!$C$5/1000)*'FE-Service Stations'!G3*('Emissão Municípios'!C15/(365*24))</f>
        <v>1.4386995101386542</v>
      </c>
      <c r="J15" s="40">
        <f>F15*('Emissão Municípios'!C15/(365*24))</f>
        <v>17.7439606250434</v>
      </c>
      <c r="K15" s="40">
        <f>G15*('Emissão Municípios'!C15/(365*24))</f>
        <v>0.95913300675910274</v>
      </c>
      <c r="L15" s="85">
        <f>SUM(H15:K17)</f>
        <v>32.268586479228588</v>
      </c>
    </row>
    <row r="16" spans="1:20" ht="15" customHeight="1" x14ac:dyDescent="0.2">
      <c r="A16" s="84"/>
      <c r="B16" s="20" t="s">
        <v>18</v>
      </c>
      <c r="C16" s="21">
        <f>Dados!F5/1000</f>
        <v>20066.915000000001</v>
      </c>
      <c r="D16" s="52">
        <f>('FE-Service Stations'!$C$4/1000)*'FE-Service Stations'!$G4</f>
        <v>8.9074471806868491E-2</v>
      </c>
      <c r="E16" s="52">
        <f>('FE-Service Stations'!$C$5/1000)*'FE-Service Stations'!G4</f>
        <v>1.1134308975858561E-2</v>
      </c>
      <c r="F16" s="52">
        <f>('FE-Service Stations'!$C$6/1000)*'FE-Service Stations'!G4</f>
        <v>0.13732314403558893</v>
      </c>
      <c r="G16" s="52">
        <f>('FE-Service Stations'!$C$7/1000)*'FE-Service Stations'!G4</f>
        <v>7.4228726505723751E-3</v>
      </c>
      <c r="H16" s="40">
        <f>D16*('Emissão Municípios'!C16/(365*24))</f>
        <v>0.20404678703405552</v>
      </c>
      <c r="I16" s="40">
        <f>('FE-Service Stations'!$C$5/1000)*'FE-Service Stations'!G4*('Emissão Municípios'!C16/(365*24))</f>
        <v>2.5505848379256939E-2</v>
      </c>
      <c r="J16" s="40">
        <f>F16*('Emissão Municípios'!C16/(365*24))</f>
        <v>0.31457213001083562</v>
      </c>
      <c r="K16" s="40">
        <f>G16*('Emissão Municípios'!C16/(365*24))</f>
        <v>1.7003898919504629E-2</v>
      </c>
      <c r="L16" s="86"/>
    </row>
    <row r="17" spans="1:12" ht="15" customHeight="1" x14ac:dyDescent="0.2">
      <c r="A17" s="84"/>
      <c r="B17" s="20" t="s">
        <v>19</v>
      </c>
      <c r="C17" s="21">
        <f>Dados!F7/1000</f>
        <v>29221.162</v>
      </c>
      <c r="D17" s="52">
        <f>('FE-Service Stations'!$C$4/1000)*'FE-Service Stations'!$G5</f>
        <v>6.1121440248193427E-3</v>
      </c>
      <c r="E17" s="53">
        <f>('FE-Service Stations'!$C$5/1000)*'FE-Service Stations'!G5</f>
        <v>7.6401800310241783E-4</v>
      </c>
      <c r="F17" s="52">
        <f>('FE-Service Stations'!$C$6/1000)*'FE-Service Stations'!G5</f>
        <v>9.4228887049298184E-3</v>
      </c>
      <c r="G17" s="53">
        <f>('FE-Service Stations'!$C$7/1000)*'FE-Service Stations'!G5</f>
        <v>5.0934533540161189E-4</v>
      </c>
      <c r="H17" s="40">
        <f>D17*('Emissão Municípios'!C17/(365*24))</f>
        <v>2.0388578848924432E-2</v>
      </c>
      <c r="I17" s="40">
        <f>('FE-Service Stations'!$C$5/1000)*'FE-Service Stations'!G5*('Emissão Municípios'!C17/(365*24))</f>
        <v>2.548572356115554E-3</v>
      </c>
      <c r="J17" s="40">
        <f>F17*('Emissão Municípios'!C17/(365*24))</f>
        <v>3.1432392392091828E-2</v>
      </c>
      <c r="K17" s="40">
        <f>G17*('Emissão Municípios'!C17/(365*24))</f>
        <v>1.6990482374103695E-3</v>
      </c>
      <c r="L17" s="87"/>
    </row>
    <row r="18" spans="1:12" ht="15" customHeight="1" x14ac:dyDescent="0.2">
      <c r="A18" s="80" t="s">
        <v>239</v>
      </c>
      <c r="B18" s="80"/>
      <c r="C18" s="80"/>
      <c r="D18" s="80"/>
      <c r="E18" s="80"/>
      <c r="F18" s="80"/>
      <c r="G18" s="80"/>
      <c r="H18" s="22">
        <f>SUM(H3:H17)</f>
        <v>42.627478703981815</v>
      </c>
      <c r="I18" s="22">
        <f>SUM(I3:I17)</f>
        <v>5.3284348379977269</v>
      </c>
      <c r="J18" s="22">
        <f>SUM(J3:J17)</f>
        <v>65.717363001971961</v>
      </c>
      <c r="K18" s="22">
        <f>SUM(K3:K17)</f>
        <v>3.5522898919984853</v>
      </c>
      <c r="L18" s="22">
        <f>SUM(L3:L17)</f>
        <v>117.22556643595001</v>
      </c>
    </row>
    <row r="22" spans="1:12" ht="15" customHeight="1" x14ac:dyDescent="0.2">
      <c r="L22" s="23"/>
    </row>
    <row r="23" spans="1:12" ht="15" customHeight="1" x14ac:dyDescent="0.2">
      <c r="L23" s="23"/>
    </row>
    <row r="24" spans="1:12" ht="15" customHeight="1" x14ac:dyDescent="0.2">
      <c r="L24" s="23"/>
    </row>
    <row r="25" spans="1:12" ht="15" customHeight="1" x14ac:dyDescent="0.2">
      <c r="L25" s="23"/>
    </row>
    <row r="26" spans="1:12" ht="15" customHeight="1" x14ac:dyDescent="0.2">
      <c r="L26" s="23"/>
    </row>
    <row r="27" spans="1:12" ht="15" customHeight="1" x14ac:dyDescent="0.2">
      <c r="L27" s="23"/>
    </row>
    <row r="28" spans="1:12" ht="15" customHeight="1" x14ac:dyDescent="0.2">
      <c r="L28" s="23"/>
    </row>
    <row r="29" spans="1:12" ht="15" customHeight="1" x14ac:dyDescent="0.2">
      <c r="L29" s="23"/>
    </row>
    <row r="30" spans="1:12" ht="15" customHeight="1" x14ac:dyDescent="0.2">
      <c r="L30" s="23"/>
    </row>
    <row r="31" spans="1:12" ht="15" customHeight="1" x14ac:dyDescent="0.2">
      <c r="L31" s="23"/>
    </row>
    <row r="32" spans="1:12" ht="15" customHeight="1" x14ac:dyDescent="0.2">
      <c r="L32" s="23"/>
    </row>
    <row r="33" spans="12:12" ht="15" customHeight="1" x14ac:dyDescent="0.2">
      <c r="L33" s="23"/>
    </row>
    <row r="34" spans="12:12" ht="15" customHeight="1" x14ac:dyDescent="0.2">
      <c r="L34" s="23"/>
    </row>
    <row r="35" spans="12:12" ht="15" customHeight="1" x14ac:dyDescent="0.2">
      <c r="L35" s="24"/>
    </row>
  </sheetData>
  <sheetProtection password="B056" sheet="1" objects="1" scenarios="1"/>
  <dataConsolidate/>
  <mergeCells count="16">
    <mergeCell ref="A15:A17"/>
    <mergeCell ref="A12:A14"/>
    <mergeCell ref="A9:A11"/>
    <mergeCell ref="A6:A8"/>
    <mergeCell ref="A18:G18"/>
    <mergeCell ref="L9:L11"/>
    <mergeCell ref="L12:L14"/>
    <mergeCell ref="L15:L17"/>
    <mergeCell ref="H1:L1"/>
    <mergeCell ref="L3:L5"/>
    <mergeCell ref="A1:A2"/>
    <mergeCell ref="C1:C2"/>
    <mergeCell ref="B1:B2"/>
    <mergeCell ref="A3:A5"/>
    <mergeCell ref="L6:L8"/>
    <mergeCell ref="D1: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FE-Service Stations</vt:lpstr>
      <vt:lpstr>Dados</vt:lpstr>
      <vt:lpstr>Emissão Postos</vt:lpstr>
      <vt:lpstr>Emissão Municípios</vt:lpstr>
      <vt:lpstr>Fator_Emissao</vt:lpstr>
      <vt:lpstr>Pot_Equip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2016-12-21T16:41:28Z</dcterms:created>
  <dcterms:modified xsi:type="dcterms:W3CDTF">2019-06-06T20:38:07Z</dcterms:modified>
</cp:coreProperties>
</file>