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Clientes\PRJ1301096-Estudo QAr RGV\02-Inventário\Memorial de Cálculo\2 Memorial_IEMA_R1\RJ Refrescos\"/>
    </mc:Choice>
  </mc:AlternateContent>
  <bookViews>
    <workbookView xWindow="0" yWindow="0" windowWidth="24000" windowHeight="9135" activeTab="2"/>
  </bookViews>
  <sheets>
    <sheet name="FE-Combustão" sheetId="2" r:id="rId1"/>
    <sheet name="Monitoramento" sheetId="3" r:id="rId2"/>
    <sheet name="Emissão Chaminés" sheetId="1"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9" i="1" l="1"/>
  <c r="S10" i="1" l="1"/>
  <c r="S11" i="1"/>
  <c r="S9" i="1"/>
  <c r="L11" i="1"/>
  <c r="L10" i="1"/>
  <c r="L9" i="1"/>
  <c r="R10" i="1"/>
  <c r="R11" i="1"/>
  <c r="R9" i="1"/>
  <c r="K11" i="1"/>
  <c r="K10" i="1"/>
  <c r="K9" i="1"/>
  <c r="Q10" i="1"/>
  <c r="Q11" i="1"/>
  <c r="Q9" i="1"/>
  <c r="J11" i="1"/>
  <c r="J10" i="1"/>
  <c r="J9" i="1"/>
  <c r="I11" i="1" l="1"/>
  <c r="I10" i="1"/>
  <c r="I9" i="1"/>
  <c r="B1" i="1"/>
  <c r="B11" i="1" l="1"/>
  <c r="M11" i="1" s="1"/>
  <c r="B10" i="1"/>
  <c r="M10" i="1" s="1"/>
  <c r="B9" i="1"/>
  <c r="M9" i="1" s="1"/>
  <c r="P11" i="1" l="1"/>
  <c r="P10" i="1"/>
  <c r="P12" i="1" l="1"/>
  <c r="G11" i="1"/>
  <c r="F11" i="1" s="1"/>
  <c r="G10" i="1"/>
  <c r="F10" i="1" s="1"/>
  <c r="G9" i="1"/>
  <c r="F9" i="1" s="1"/>
  <c r="B2" i="1" l="1"/>
  <c r="C6" i="2" l="1"/>
  <c r="K14" i="2" l="1"/>
  <c r="K13" i="2"/>
  <c r="K12" i="2"/>
  <c r="K11" i="2"/>
  <c r="K10" i="2"/>
  <c r="K9" i="2"/>
  <c r="K8" i="2"/>
  <c r="K7" i="2"/>
  <c r="K6" i="2"/>
  <c r="K5" i="2"/>
  <c r="K4" i="2"/>
  <c r="F18" i="2"/>
  <c r="F16" i="2"/>
  <c r="F15" i="2"/>
  <c r="F13" i="2"/>
  <c r="F12" i="2"/>
  <c r="F11" i="2"/>
  <c r="F9" i="2"/>
  <c r="F8" i="2"/>
  <c r="F7" i="2"/>
  <c r="F6" i="2"/>
  <c r="C18" i="2"/>
  <c r="C16" i="2"/>
  <c r="C15" i="2"/>
  <c r="C13" i="2"/>
  <c r="C12" i="2"/>
  <c r="C11" i="2"/>
  <c r="C9" i="2"/>
  <c r="C7" i="2"/>
  <c r="C8" i="2"/>
  <c r="S12" i="1" l="1"/>
  <c r="O11" i="1"/>
  <c r="N11" i="1"/>
  <c r="N10" i="1"/>
  <c r="O10" i="1"/>
  <c r="R12" i="1"/>
  <c r="Q12" i="1"/>
  <c r="M12" i="1"/>
  <c r="O9" i="1"/>
  <c r="N9" i="1"/>
  <c r="O12" i="1" l="1"/>
  <c r="N12" i="1"/>
</calcChain>
</file>

<file path=xl/comments1.xml><?xml version="1.0" encoding="utf-8"?>
<comments xmlns="http://schemas.openxmlformats.org/spreadsheetml/2006/main">
  <authors>
    <author>Andrielly Moutinho Knupp</author>
  </authors>
  <commentList>
    <comment ref="N8" authorId="0" shapeId="0">
      <text>
        <r>
          <rPr>
            <sz val="9"/>
            <color indexed="81"/>
            <rFont val="Segoe UI"/>
            <family val="2"/>
          </rPr>
          <t>All PM (total, condensible, and filterable) is assumed to be less than 1.0 micrometer in diameter. Therefore, the PM emission factors presented here may be used to estimate PM10, PM2.5 or PM1 emissions. Total PM is the sum of the filterable PM and condensible PM (Table 1.4-2 do AP-42).
Portanto, PM = PM10 = PM2.5</t>
        </r>
      </text>
    </comment>
    <comment ref="O8" authorId="0" shapeId="0">
      <text>
        <r>
          <rPr>
            <sz val="9"/>
            <color indexed="81"/>
            <rFont val="Segoe UI"/>
            <family val="2"/>
          </rPr>
          <t>All PM (total, condensible, and filterable) is assumed to be less than 1.0 micrometer in diameter. Therefore, the PM emission factors presented here may be used to estimate PM10, PM2.5 or PM1 emissions. Total PM is the sum of the filterable PM and condensible PM (Table 1.4-2 do AP-42).
Portanto, PM = PM10 = PM2.5</t>
        </r>
      </text>
    </comment>
    <comment ref="P8" authorId="0" shapeId="0">
      <text>
        <r>
          <rPr>
            <sz val="9"/>
            <color indexed="81"/>
            <rFont val="Segoe UI"/>
            <family val="2"/>
          </rPr>
          <t xml:space="preserve">Média dos dados de monitoramento - Fev e Ago/2015
</t>
        </r>
      </text>
    </comment>
  </commentList>
</comments>
</file>

<file path=xl/sharedStrings.xml><?xml version="1.0" encoding="utf-8"?>
<sst xmlns="http://schemas.openxmlformats.org/spreadsheetml/2006/main" count="163" uniqueCount="78">
  <si>
    <t>Fonte Emissora</t>
  </si>
  <si>
    <t>Taxa de Emissão [kg/h]</t>
  </si>
  <si>
    <t>PM</t>
  </si>
  <si>
    <t>Unidade</t>
  </si>
  <si>
    <t>Amostragem</t>
  </si>
  <si>
    <t>mg/Nm³</t>
  </si>
  <si>
    <t>ºC</t>
  </si>
  <si>
    <t>Emisison Factor Rating</t>
  </si>
  <si>
    <t>B</t>
  </si>
  <si>
    <t>E</t>
  </si>
  <si>
    <r>
      <t>PM</t>
    </r>
    <r>
      <rPr>
        <b/>
        <vertAlign val="subscript"/>
        <sz val="8"/>
        <color theme="0"/>
        <rFont val="Arial"/>
        <family val="2"/>
      </rPr>
      <t>10</t>
    </r>
  </si>
  <si>
    <r>
      <t>PM</t>
    </r>
    <r>
      <rPr>
        <b/>
        <vertAlign val="subscript"/>
        <sz val="8"/>
        <color theme="0"/>
        <rFont val="Arial"/>
        <family val="2"/>
      </rPr>
      <t>2,5</t>
    </r>
  </si>
  <si>
    <t>NOx</t>
  </si>
  <si>
    <t>CO</t>
  </si>
  <si>
    <r>
      <t>NO</t>
    </r>
    <r>
      <rPr>
        <b/>
        <vertAlign val="subscript"/>
        <sz val="8"/>
        <color theme="0"/>
        <rFont val="Arial"/>
        <family val="2"/>
      </rPr>
      <t>X</t>
    </r>
  </si>
  <si>
    <r>
      <t>SO</t>
    </r>
    <r>
      <rPr>
        <b/>
        <vertAlign val="subscript"/>
        <sz val="8"/>
        <color theme="0"/>
        <rFont val="Arial"/>
        <family val="2"/>
      </rPr>
      <t>2</t>
    </r>
  </si>
  <si>
    <t>Controlled - Low NOx burners</t>
  </si>
  <si>
    <t>Controlled - Flue gas recirculation</t>
  </si>
  <si>
    <t>Uncontrolled</t>
  </si>
  <si>
    <t>Controlled - Low NOx burners/Flue gas recirculation</t>
  </si>
  <si>
    <t>A</t>
  </si>
  <si>
    <t>D</t>
  </si>
  <si>
    <t>C</t>
  </si>
  <si>
    <t>Pollutant</t>
  </si>
  <si>
    <t>Lead</t>
  </si>
  <si>
    <r>
      <t>CO</t>
    </r>
    <r>
      <rPr>
        <vertAlign val="subscript"/>
        <sz val="8"/>
        <color theme="1"/>
        <rFont val="Arial"/>
        <family val="2"/>
      </rPr>
      <t>2</t>
    </r>
  </si>
  <si>
    <t>TOC</t>
  </si>
  <si>
    <t>Methane</t>
  </si>
  <si>
    <t>VOC</t>
  </si>
  <si>
    <t>TABLE 1.4-2. EMISSION FACTORS FOR CRITERIA POLLUTANTS AND GREENHOUSE GASES FROM NATURAL GAS COMBUSTION</t>
  </si>
  <si>
    <r>
      <t>To convert from lb/10</t>
    </r>
    <r>
      <rPr>
        <vertAlign val="superscript"/>
        <sz val="8"/>
        <color theme="1"/>
        <rFont val="Arial"/>
        <family val="2"/>
      </rPr>
      <t>6</t>
    </r>
    <r>
      <rPr>
        <sz val="8"/>
        <color theme="1"/>
        <rFont val="Arial"/>
        <family val="2"/>
      </rPr>
      <t xml:space="preserve"> scf to kg/10</t>
    </r>
    <r>
      <rPr>
        <vertAlign val="superscript"/>
        <sz val="8"/>
        <color theme="1"/>
        <rFont val="Arial"/>
        <family val="2"/>
      </rPr>
      <t>6</t>
    </r>
    <r>
      <rPr>
        <sz val="8"/>
        <color theme="1"/>
        <rFont val="Arial"/>
        <family val="2"/>
      </rPr>
      <t xml:space="preserve"> m³, multiply by 16. Emission factors are based on an average natural gas higher heating value of 1,020 Btu/scf. To convert from 1lb/10</t>
    </r>
    <r>
      <rPr>
        <vertAlign val="superscript"/>
        <sz val="8"/>
        <color theme="1"/>
        <rFont val="Arial"/>
        <family val="2"/>
      </rPr>
      <t>6</t>
    </r>
    <r>
      <rPr>
        <sz val="8"/>
        <color theme="1"/>
        <rFont val="Arial"/>
        <family val="2"/>
      </rPr>
      <t xml:space="preserve"> scf to lb/MMBtu, divide by 1.020. </t>
    </r>
  </si>
  <si>
    <r>
      <t>SO</t>
    </r>
    <r>
      <rPr>
        <b/>
        <vertAlign val="subscript"/>
        <sz val="8"/>
        <color theme="1"/>
        <rFont val="Arial"/>
        <family val="2"/>
      </rPr>
      <t>2</t>
    </r>
  </si>
  <si>
    <t>TOTAL</t>
  </si>
  <si>
    <t>Consumo Combustível [m³/h]</t>
  </si>
  <si>
    <t>Funcionamento: segunda a sábado</t>
  </si>
  <si>
    <t>Monitoramento de Emissões Atmosféricas - Fev/2015</t>
  </si>
  <si>
    <t>Caldeira ATA-14 - Nº 8146</t>
  </si>
  <si>
    <t xml:space="preserve">Parâmetros </t>
  </si>
  <si>
    <t>Fogo Baixo</t>
  </si>
  <si>
    <t xml:space="preserve">NOx </t>
  </si>
  <si>
    <t>Fogo Alto</t>
  </si>
  <si>
    <t>Caldeira ATA-14 - Nº 8147</t>
  </si>
  <si>
    <t>Caldeira ATA-14 - Nº 10824</t>
  </si>
  <si>
    <t>Temperatura dos gases</t>
  </si>
  <si>
    <t>Fonte: Informações enviadas pelo empreendimento através dos Ofícios IEMA N° 423/2016 e 093/2017</t>
  </si>
  <si>
    <t>Chaminé da Caldeira 8146</t>
  </si>
  <si>
    <t>Chaminé da Caldeira 8147</t>
  </si>
  <si>
    <t>Chaminé da Caldeira 10824</t>
  </si>
  <si>
    <t>Monitoramento de Emissões Atmosféricas - Ago/2015</t>
  </si>
  <si>
    <t>Equação Geral:</t>
  </si>
  <si>
    <t>Onde:
E - emissão
EF - fator de emissão
ER - eficiência de redução de emissão</t>
  </si>
  <si>
    <r>
      <t>Fator de Emissão [kg/10</t>
    </r>
    <r>
      <rPr>
        <b/>
        <vertAlign val="superscript"/>
        <sz val="8"/>
        <color theme="0"/>
        <rFont val="Arial"/>
        <family val="2"/>
      </rPr>
      <t>6</t>
    </r>
    <r>
      <rPr>
        <b/>
        <sz val="8"/>
        <color theme="0"/>
        <rFont val="Arial"/>
        <family val="2"/>
      </rPr>
      <t xml:space="preserve"> m³]</t>
    </r>
  </si>
  <si>
    <t>Referência: AP-42 [USEPA, 1998] - https://www3.epa.gov/ttn/chief/ap42/ch01/final/c01s04.pdf</t>
  </si>
  <si>
    <t>Table 1.4-1. EMISSION FACTORS FOR NITROGEN OXIDES [NOx] AND CARBON MONOXIDE [CO]
FROM NATURAL GAS COMBUSTION</t>
  </si>
  <si>
    <t>Combustor Type
[MMBtu/hr Heat Input]</t>
  </si>
  <si>
    <t>Emission Factor [lb/106 scf]</t>
  </si>
  <si>
    <t>Emission Factor [kg/106 m³]</t>
  </si>
  <si>
    <t>Large Wall-Fired Boilers [&gt;100]</t>
  </si>
  <si>
    <t>Uncontrolled [Pre-NSPS]</t>
  </si>
  <si>
    <t>N2O [Uncontrolled]</t>
  </si>
  <si>
    <t>Uncontrolled [Post-NSPS]</t>
  </si>
  <si>
    <t>N2O [Controlled-low-NOx burner]</t>
  </si>
  <si>
    <t>PM [Total]</t>
  </si>
  <si>
    <t>PM [Condensable]</t>
  </si>
  <si>
    <t>Small Boilers [&lt;100]</t>
  </si>
  <si>
    <t>PM [Filterable]</t>
  </si>
  <si>
    <t>Tangential - Fired Boilers [All Sizes]</t>
  </si>
  <si>
    <t xml:space="preserve">All PM [total, condensible, and filterable] is assumed to be less than 1.0 micrometer in diameter.
Therefore, the PM emission factors presented here may be used to estimate PM10, PM2.5 or PM1
emissions. Total PM is the sum of the filterable PM and condensible PM. </t>
  </si>
  <si>
    <t>Residential Furnaces [&lt;0.3]</t>
  </si>
  <si>
    <t xml:space="preserve">Consumo de gás natural [m³/ano]: </t>
  </si>
  <si>
    <t xml:space="preserve">Potência [MW]: </t>
  </si>
  <si>
    <t>Vazão [Nm³/h]:</t>
  </si>
  <si>
    <t>Latitude [º]</t>
  </si>
  <si>
    <t>Longitude [º]</t>
  </si>
  <si>
    <t>Diâmetro [m]</t>
  </si>
  <si>
    <t>Vazão [m³/h]</t>
  </si>
  <si>
    <t>Temperatura [ºC]</t>
  </si>
  <si>
    <t>Altura [m]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</si>
</sst>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0.000000"/>
    <numFmt numFmtId="165" formatCode="0.0000"/>
    <numFmt numFmtId="166" formatCode="#,##0.000"/>
    <numFmt numFmtId="167" formatCode="#,##0.0000"/>
    <numFmt numFmtId="168" formatCode="#,##0.0"/>
    <numFmt numFmtId="169" formatCode="[&gt;=0.005]\ #,##0.00;[&lt;0.005]&quot;&lt;0,01&quot;"/>
  </numFmts>
  <fonts count="14" x14ac:knownFonts="1">
    <font>
      <sz val="11"/>
      <color theme="1"/>
      <name val="Calibri"/>
      <family val="2"/>
      <scheme val="minor"/>
    </font>
    <font>
      <sz val="8"/>
      <color theme="1"/>
      <name val="Arial"/>
      <family val="2"/>
    </font>
    <font>
      <sz val="11"/>
      <color theme="1"/>
      <name val="Calibri"/>
      <family val="2"/>
      <scheme val="minor"/>
    </font>
    <font>
      <b/>
      <sz val="8"/>
      <color theme="1"/>
      <name val="Arial"/>
      <family val="2"/>
    </font>
    <font>
      <vertAlign val="subscript"/>
      <sz val="8"/>
      <color theme="1"/>
      <name val="Arial"/>
      <family val="2"/>
    </font>
    <font>
      <sz val="9"/>
      <color indexed="81"/>
      <name val="Segoe UI"/>
      <family val="2"/>
    </font>
    <font>
      <b/>
      <sz val="8"/>
      <color theme="0"/>
      <name val="Arial"/>
      <family val="2"/>
    </font>
    <font>
      <b/>
      <vertAlign val="subscript"/>
      <sz val="8"/>
      <color theme="0"/>
      <name val="Arial"/>
      <family val="2"/>
    </font>
    <font>
      <b/>
      <sz val="8"/>
      <color rgb="FF000000"/>
      <name val="Arial"/>
      <family val="2"/>
    </font>
    <font>
      <b/>
      <vertAlign val="subscript"/>
      <sz val="8"/>
      <color theme="1"/>
      <name val="Arial"/>
      <family val="2"/>
    </font>
    <font>
      <vertAlign val="superscript"/>
      <sz val="8"/>
      <color theme="1"/>
      <name val="Arial"/>
      <family val="2"/>
    </font>
    <font>
      <sz val="8"/>
      <name val="Arial"/>
      <family val="2"/>
    </font>
    <font>
      <b/>
      <i/>
      <sz val="8"/>
      <color theme="1"/>
      <name val="Arial"/>
      <family val="2"/>
    </font>
    <font>
      <b/>
      <vertAlign val="superscript"/>
      <sz val="8"/>
      <color theme="0"/>
      <name val="Arial"/>
      <family val="2"/>
    </font>
  </fonts>
  <fills count="5">
    <fill>
      <patternFill patternType="none"/>
    </fill>
    <fill>
      <patternFill patternType="gray125"/>
    </fill>
    <fill>
      <patternFill patternType="solid">
        <fgColor rgb="FF4F81BD"/>
        <bgColor indexed="64"/>
      </patternFill>
    </fill>
    <fill>
      <patternFill patternType="solid">
        <fgColor rgb="FFDCE6F1"/>
        <bgColor indexed="64"/>
      </patternFill>
    </fill>
    <fill>
      <patternFill patternType="solid">
        <fgColor theme="0"/>
        <bgColor indexed="64"/>
      </patternFill>
    </fill>
  </fills>
  <borders count="20">
    <border>
      <left/>
      <right/>
      <top/>
      <bottom/>
      <diagonal/>
    </border>
    <border>
      <left style="thin">
        <color rgb="FFD9D9D9"/>
      </left>
      <right style="thin">
        <color rgb="FFD9D9D9"/>
      </right>
      <top style="thin">
        <color rgb="FFD9D9D9"/>
      </top>
      <bottom style="thin">
        <color rgb="FFD9D9D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rgb="FFD9D9D9"/>
      </left>
      <right/>
      <top/>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style="thin">
        <color rgb="FFD9D9D9"/>
      </right>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style="thin">
        <color indexed="64"/>
      </left>
      <right style="thin">
        <color indexed="64"/>
      </right>
      <top/>
      <bottom/>
      <diagonal/>
    </border>
    <border>
      <left style="thin">
        <color rgb="FFD9D9D9"/>
      </left>
      <right/>
      <top style="thin">
        <color rgb="FFD9D9D9"/>
      </top>
      <bottom/>
      <diagonal/>
    </border>
    <border>
      <left/>
      <right style="thin">
        <color rgb="FFD9D9D9"/>
      </right>
      <top style="thin">
        <color rgb="FFD9D9D9"/>
      </top>
      <bottom/>
      <diagonal/>
    </border>
    <border>
      <left/>
      <right style="thin">
        <color rgb="FFD9D9D9"/>
      </right>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EDAC4"/>
      </left>
      <right style="thin">
        <color rgb="FFDEDAC4"/>
      </right>
      <top style="thin">
        <color rgb="FFDEDAC4"/>
      </top>
      <bottom style="thin">
        <color rgb="FFDEDAC4"/>
      </bottom>
      <diagonal/>
    </border>
  </borders>
  <cellStyleXfs count="2">
    <xf numFmtId="0" fontId="0" fillId="0" borderId="0"/>
    <xf numFmtId="43" fontId="2" fillId="0" borderId="0" applyFont="0" applyFill="0" applyBorder="0" applyAlignment="0" applyProtection="0"/>
  </cellStyleXfs>
  <cellXfs count="81">
    <xf numFmtId="0" fontId="0" fillId="0" borderId="0" xfId="0"/>
    <xf numFmtId="0" fontId="1" fillId="0" borderId="0" xfId="0" applyFont="1"/>
    <xf numFmtId="0" fontId="1" fillId="0" borderId="0" xfId="0" applyFont="1" applyAlignment="1">
      <alignment vertical="center"/>
    </xf>
    <xf numFmtId="0" fontId="1" fillId="0" borderId="0" xfId="0" applyFont="1" applyFill="1" applyAlignment="1">
      <alignment vertical="center"/>
    </xf>
    <xf numFmtId="0" fontId="1" fillId="3" borderId="1" xfId="0" applyFont="1" applyFill="1" applyBorder="1" applyAlignment="1">
      <alignment horizontal="center" vertical="center" wrapText="1"/>
    </xf>
    <xf numFmtId="0" fontId="1" fillId="0" borderId="0" xfId="0" applyFont="1"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vertical="center"/>
    </xf>
    <xf numFmtId="164" fontId="1" fillId="0" borderId="1" xfId="0" applyNumberFormat="1" applyFont="1" applyBorder="1" applyAlignment="1">
      <alignment horizontal="center" vertical="center"/>
    </xf>
    <xf numFmtId="3"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8" fillId="0" borderId="0" xfId="0" applyFont="1"/>
    <xf numFmtId="2" fontId="1" fillId="0" borderId="0" xfId="0" applyNumberFormat="1" applyFont="1"/>
    <xf numFmtId="0" fontId="6" fillId="2" borderId="1" xfId="0" applyNumberFormat="1" applyFont="1" applyFill="1" applyBorder="1" applyAlignment="1" applyProtection="1">
      <alignment horizontal="center" vertical="center" wrapText="1"/>
    </xf>
    <xf numFmtId="0" fontId="6" fillId="2" borderId="6" xfId="0" applyFont="1" applyFill="1" applyBorder="1" applyAlignment="1">
      <alignment horizontal="center" vertical="center"/>
    </xf>
    <xf numFmtId="164" fontId="1" fillId="0" borderId="8" xfId="0" applyNumberFormat="1" applyFont="1" applyBorder="1" applyAlignment="1">
      <alignment horizontal="center" vertical="center"/>
    </xf>
    <xf numFmtId="0" fontId="1" fillId="3" borderId="9" xfId="0" applyFont="1" applyFill="1" applyBorder="1" applyAlignment="1">
      <alignment horizontal="center" vertical="center" wrapText="1"/>
    </xf>
    <xf numFmtId="166" fontId="1" fillId="0" borderId="1" xfId="0" applyNumberFormat="1" applyFont="1" applyBorder="1" applyAlignment="1">
      <alignment horizontal="center" vertical="center"/>
    </xf>
    <xf numFmtId="3" fontId="1" fillId="0" borderId="0" xfId="0" applyNumberFormat="1" applyFont="1" applyAlignment="1">
      <alignment horizontal="center" vertical="center"/>
    </xf>
    <xf numFmtId="0" fontId="1" fillId="0" borderId="0" xfId="0" applyFont="1" applyFill="1" applyAlignment="1">
      <alignment horizontal="center" vertical="center"/>
    </xf>
    <xf numFmtId="1" fontId="11" fillId="0" borderId="8" xfId="0" applyNumberFormat="1" applyFont="1" applyFill="1" applyBorder="1" applyAlignment="1">
      <alignment horizontal="center" vertical="center"/>
    </xf>
    <xf numFmtId="0" fontId="11" fillId="0" borderId="1" xfId="0" applyFont="1" applyFill="1" applyBorder="1" applyAlignment="1">
      <alignment vertical="center"/>
    </xf>
    <xf numFmtId="0" fontId="3" fillId="0" borderId="0" xfId="0" applyFont="1"/>
    <xf numFmtId="0" fontId="3" fillId="0" borderId="0" xfId="0" applyFont="1" applyAlignment="1">
      <alignment horizontal="center"/>
    </xf>
    <xf numFmtId="3" fontId="3"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2" fontId="1" fillId="3" borderId="0" xfId="0" applyNumberFormat="1" applyFont="1" applyFill="1" applyAlignment="1">
      <alignment horizontal="center" vertical="center"/>
    </xf>
    <xf numFmtId="0" fontId="1" fillId="0" borderId="0" xfId="0" applyFont="1" applyAlignment="1">
      <alignment vertical="center" wrapText="1"/>
    </xf>
    <xf numFmtId="0" fontId="1" fillId="0" borderId="5" xfId="0" applyFont="1" applyBorder="1" applyAlignment="1">
      <alignment horizontal="center"/>
    </xf>
    <xf numFmtId="0" fontId="1" fillId="0" borderId="5" xfId="0" applyFont="1" applyBorder="1" applyAlignment="1">
      <alignment horizontal="center"/>
    </xf>
    <xf numFmtId="0" fontId="1" fillId="0" borderId="13" xfId="0" applyFont="1" applyBorder="1" applyAlignment="1">
      <alignment horizontal="center" vertical="center"/>
    </xf>
    <xf numFmtId="0" fontId="1" fillId="0" borderId="13" xfId="0" applyFont="1" applyBorder="1" applyAlignment="1">
      <alignment horizontal="center"/>
    </xf>
    <xf numFmtId="0" fontId="1" fillId="0" borderId="5" xfId="0" applyFont="1" applyBorder="1" applyAlignment="1">
      <alignment horizontal="left"/>
    </xf>
    <xf numFmtId="167" fontId="1" fillId="0" borderId="5" xfId="1" applyNumberFormat="1" applyFont="1" applyBorder="1" applyAlignment="1">
      <alignment horizontal="center"/>
    </xf>
    <xf numFmtId="168" fontId="1" fillId="0" borderId="5" xfId="1" applyNumberFormat="1" applyFont="1" applyBorder="1" applyAlignment="1">
      <alignment horizontal="center"/>
    </xf>
    <xf numFmtId="0" fontId="1" fillId="0" borderId="5" xfId="0" applyFont="1" applyBorder="1" applyAlignment="1">
      <alignment horizontal="left" vertical="center"/>
    </xf>
    <xf numFmtId="166" fontId="1" fillId="0" borderId="5" xfId="1" applyNumberFormat="1" applyFont="1" applyBorder="1" applyAlignment="1">
      <alignment horizontal="center"/>
    </xf>
    <xf numFmtId="165" fontId="1" fillId="0" borderId="1" xfId="0" applyNumberFormat="1" applyFont="1" applyFill="1" applyBorder="1" applyAlignment="1">
      <alignment horizontal="center" vertical="center"/>
    </xf>
    <xf numFmtId="165" fontId="1" fillId="0" borderId="0" xfId="0" applyNumberFormat="1" applyFont="1" applyFill="1" applyAlignment="1">
      <alignment horizontal="center" vertical="center"/>
    </xf>
    <xf numFmtId="165" fontId="1" fillId="0" borderId="0" xfId="0" applyNumberFormat="1" applyFont="1"/>
    <xf numFmtId="11" fontId="1" fillId="0" borderId="0" xfId="0" applyNumberFormat="1" applyFont="1" applyFill="1" applyAlignment="1">
      <alignment horizontal="center" vertical="center"/>
    </xf>
    <xf numFmtId="0" fontId="1" fillId="4" borderId="14" xfId="0" applyFont="1" applyFill="1" applyBorder="1"/>
    <xf numFmtId="0" fontId="1" fillId="4" borderId="15" xfId="0" applyFont="1" applyFill="1" applyBorder="1"/>
    <xf numFmtId="0" fontId="1" fillId="4" borderId="7" xfId="0" applyFont="1" applyFill="1" applyBorder="1"/>
    <xf numFmtId="0" fontId="1" fillId="4" borderId="16" xfId="0" applyFont="1" applyFill="1" applyBorder="1"/>
    <xf numFmtId="0" fontId="6" fillId="2" borderId="1" xfId="0" applyNumberFormat="1" applyFont="1" applyFill="1" applyBorder="1" applyAlignment="1" applyProtection="1">
      <alignment horizontal="center" vertical="center" wrapText="1"/>
    </xf>
    <xf numFmtId="169" fontId="1" fillId="3" borderId="0" xfId="0" applyNumberFormat="1" applyFont="1" applyFill="1" applyAlignment="1">
      <alignment horizontal="center" vertical="center"/>
    </xf>
    <xf numFmtId="167" fontId="1" fillId="0" borderId="5" xfId="1" applyNumberFormat="1" applyFont="1" applyFill="1" applyBorder="1" applyAlignment="1">
      <alignment horizontal="center"/>
    </xf>
    <xf numFmtId="0" fontId="12" fillId="4" borderId="14"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17" xfId="0" applyFont="1" applyFill="1" applyBorder="1" applyAlignment="1">
      <alignment horizontal="center" vertical="center"/>
    </xf>
    <xf numFmtId="0" fontId="1" fillId="4" borderId="14" xfId="0" applyFont="1" applyFill="1" applyBorder="1" applyAlignment="1">
      <alignment horizontal="left" vertical="center" wrapText="1"/>
    </xf>
    <xf numFmtId="0" fontId="1" fillId="4" borderId="15"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16" xfId="0" applyFont="1" applyFill="1" applyBorder="1" applyAlignment="1">
      <alignment horizontal="left" vertical="center" wrapText="1"/>
    </xf>
    <xf numFmtId="0" fontId="1" fillId="4" borderId="17" xfId="0" applyFont="1" applyFill="1" applyBorder="1" applyAlignment="1">
      <alignment horizontal="left" vertical="center" wrapText="1"/>
    </xf>
    <xf numFmtId="0" fontId="1" fillId="4" borderId="18" xfId="0" applyFont="1" applyFill="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8"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3" borderId="0" xfId="0" applyFont="1" applyFill="1" applyAlignment="1">
      <alignment horizontal="center" vertical="center"/>
    </xf>
    <xf numFmtId="0" fontId="6" fillId="2" borderId="7"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1" xfId="0" applyNumberFormat="1" applyFont="1" applyFill="1" applyBorder="1" applyAlignment="1" applyProtection="1">
      <alignment horizontal="center" vertical="center" wrapText="1"/>
    </xf>
    <xf numFmtId="0" fontId="6" fillId="2" borderId="19" xfId="0" applyNumberFormat="1" applyFont="1" applyFill="1" applyBorder="1" applyAlignment="1" applyProtection="1">
      <alignment horizontal="center" vertical="center" wrapText="1"/>
    </xf>
    <xf numFmtId="0" fontId="6" fillId="2" borderId="9" xfId="0" applyNumberFormat="1" applyFont="1" applyFill="1" applyBorder="1" applyAlignment="1" applyProtection="1">
      <alignment horizontal="center" vertical="center" wrapText="1"/>
    </xf>
  </cellXfs>
  <cellStyles count="2">
    <cellStyle name="Normal" xfId="0" builtinId="0"/>
    <cellStyle name="Vírgula" xfId="1" builtinId="3"/>
  </cellStyles>
  <dxfs count="0"/>
  <tableStyles count="0" defaultTableStyle="TableStyleMedium2" defaultPivotStyle="PivotStyleLight16"/>
  <colors>
    <mruColors>
      <color rgb="FFD9D9D9"/>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85725</xdr:colOff>
      <xdr:row>22</xdr:row>
      <xdr:rowOff>138112</xdr:rowOff>
    </xdr:from>
    <xdr:ext cx="1609725" cy="316946"/>
    <mc:AlternateContent xmlns:mc="http://schemas.openxmlformats.org/markup-compatibility/2006" xmlns:a14="http://schemas.microsoft.com/office/drawing/2010/main">
      <mc:Choice Requires="a14">
        <xdr:sp macro="" textlink="">
          <xdr:nvSpPr>
            <xdr:cNvPr id="2" name="CaixaDeTexto 1"/>
            <xdr:cNvSpPr txBox="1"/>
          </xdr:nvSpPr>
          <xdr:spPr>
            <a:xfrm>
              <a:off x="2552700" y="4691062"/>
              <a:ext cx="1609725" cy="316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pt-BR" sz="1100" b="0" i="1">
                        <a:latin typeface="Cambria Math" panose="02040503050406030204" pitchFamily="18" charset="0"/>
                      </a:rPr>
                      <m:t>𝐸</m:t>
                    </m:r>
                    <m:r>
                      <a:rPr lang="pt-BR" sz="1100" b="0" i="1">
                        <a:latin typeface="Cambria Math" panose="02040503050406030204" pitchFamily="18" charset="0"/>
                      </a:rPr>
                      <m:t>=</m:t>
                    </m:r>
                    <m:r>
                      <a:rPr lang="pt-BR" sz="1100" b="0" i="1">
                        <a:latin typeface="Cambria Math" panose="02040503050406030204" pitchFamily="18" charset="0"/>
                      </a:rPr>
                      <m:t>𝐴</m:t>
                    </m:r>
                    <m:r>
                      <a:rPr lang="pt-BR" sz="1100" b="0" i="1">
                        <a:latin typeface="Cambria Math" panose="02040503050406030204" pitchFamily="18" charset="0"/>
                      </a:rPr>
                      <m:t> </m:t>
                    </m:r>
                    <m:r>
                      <a:rPr lang="pt-BR" sz="1100" b="0" i="1">
                        <a:latin typeface="Cambria Math" panose="02040503050406030204" pitchFamily="18" charset="0"/>
                      </a:rPr>
                      <m:t>𝑥</m:t>
                    </m:r>
                    <m:r>
                      <a:rPr lang="pt-BR" sz="1100" b="0" i="1">
                        <a:latin typeface="Cambria Math" panose="02040503050406030204" pitchFamily="18" charset="0"/>
                      </a:rPr>
                      <m:t> </m:t>
                    </m:r>
                    <m:r>
                      <a:rPr lang="pt-BR" sz="1100" b="0" i="1">
                        <a:latin typeface="Cambria Math" panose="02040503050406030204" pitchFamily="18" charset="0"/>
                      </a:rPr>
                      <m:t>𝐸𝐹</m:t>
                    </m:r>
                    <m:r>
                      <a:rPr lang="pt-BR" sz="1100" b="0" i="1">
                        <a:latin typeface="Cambria Math" panose="02040503050406030204" pitchFamily="18" charset="0"/>
                      </a:rPr>
                      <m:t> </m:t>
                    </m:r>
                    <m:r>
                      <a:rPr lang="pt-BR" sz="1100" b="0" i="1">
                        <a:latin typeface="Cambria Math" panose="02040503050406030204" pitchFamily="18" charset="0"/>
                      </a:rPr>
                      <m:t>𝑥</m:t>
                    </m:r>
                    <m:r>
                      <a:rPr lang="pt-BR" sz="1100" b="0" i="1">
                        <a:latin typeface="Cambria Math" panose="02040503050406030204" pitchFamily="18" charset="0"/>
                      </a:rPr>
                      <m:t> (1−</m:t>
                    </m:r>
                    <m:f>
                      <m:fPr>
                        <m:ctrlPr>
                          <a:rPr lang="pt-BR" sz="1100" b="0" i="1">
                            <a:latin typeface="Cambria Math" panose="02040503050406030204" pitchFamily="18" charset="0"/>
                          </a:rPr>
                        </m:ctrlPr>
                      </m:fPr>
                      <m:num>
                        <m:r>
                          <a:rPr lang="pt-BR" sz="1100" b="0" i="1">
                            <a:latin typeface="Cambria Math" panose="02040503050406030204" pitchFamily="18" charset="0"/>
                          </a:rPr>
                          <m:t>𝐸𝑅</m:t>
                        </m:r>
                      </m:num>
                      <m:den>
                        <m:r>
                          <a:rPr lang="pt-BR" sz="1100" b="0" i="1">
                            <a:latin typeface="Cambria Math" panose="02040503050406030204" pitchFamily="18" charset="0"/>
                          </a:rPr>
                          <m:t>100</m:t>
                        </m:r>
                      </m:den>
                    </m:f>
                    <m:r>
                      <a:rPr lang="pt-BR" sz="1100" b="0" i="1">
                        <a:latin typeface="Cambria Math" panose="02040503050406030204" pitchFamily="18" charset="0"/>
                      </a:rPr>
                      <m:t>)</m:t>
                    </m:r>
                  </m:oMath>
                </m:oMathPara>
              </a14:m>
              <a:endParaRPr lang="pt-BR" sz="1100"/>
            </a:p>
          </xdr:txBody>
        </xdr:sp>
      </mc:Choice>
      <mc:Fallback xmlns="">
        <xdr:sp macro="" textlink="">
          <xdr:nvSpPr>
            <xdr:cNvPr id="2" name="CaixaDeTexto 1"/>
            <xdr:cNvSpPr txBox="1"/>
          </xdr:nvSpPr>
          <xdr:spPr>
            <a:xfrm>
              <a:off x="2552700" y="4691062"/>
              <a:ext cx="1609725" cy="316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pt-BR" sz="1100" b="0" i="0">
                  <a:latin typeface="Cambria Math" panose="02040503050406030204" pitchFamily="18" charset="0"/>
                </a:rPr>
                <a:t>𝐸=𝐴 𝑥 𝐸𝐹 𝑥 (1−𝐸𝑅/100)</a:t>
              </a:r>
              <a:endParaRPr lang="pt-BR" sz="1100"/>
            </a:p>
          </xdr:txBody>
        </xdr:sp>
      </mc:Fallback>
    </mc:AlternateContent>
    <xdr:clientData/>
  </xdr:one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E27" sqref="E27"/>
    </sheetView>
  </sheetViews>
  <sheetFormatPr defaultRowHeight="15" customHeight="1" x14ac:dyDescent="0.2"/>
  <cols>
    <col min="1" max="1" width="37" style="1" customWidth="1"/>
    <col min="2" max="2" width="14.7109375" style="1" customWidth="1"/>
    <col min="3" max="3" width="14.140625" style="1" customWidth="1"/>
    <col min="4" max="4" width="13.140625" style="1" customWidth="1"/>
    <col min="5" max="5" width="11.85546875" style="1" bestFit="1" customWidth="1"/>
    <col min="6" max="6" width="11.85546875" style="1" customWidth="1"/>
    <col min="7" max="7" width="13.140625" style="1" customWidth="1"/>
    <col min="8" max="8" width="9.140625" style="1"/>
    <col min="9" max="9" width="29.28515625" style="1" customWidth="1"/>
    <col min="10" max="12" width="13.140625" style="1" customWidth="1"/>
    <col min="13" max="16384" width="9.140625" style="1"/>
  </cols>
  <sheetData>
    <row r="1" spans="1:12" ht="15" customHeight="1" x14ac:dyDescent="0.2">
      <c r="A1" s="2" t="s">
        <v>52</v>
      </c>
    </row>
    <row r="2" spans="1:12" ht="25.5" customHeight="1" x14ac:dyDescent="0.2">
      <c r="A2" s="63" t="s">
        <v>53</v>
      </c>
      <c r="B2" s="64"/>
      <c r="C2" s="64"/>
      <c r="D2" s="64"/>
      <c r="E2" s="64"/>
      <c r="F2" s="64"/>
      <c r="G2" s="64"/>
      <c r="I2" s="63" t="s">
        <v>29</v>
      </c>
      <c r="J2" s="64"/>
      <c r="K2" s="64"/>
      <c r="L2" s="64"/>
    </row>
    <row r="3" spans="1:12" ht="25.5" customHeight="1" x14ac:dyDescent="0.2">
      <c r="A3" s="65" t="s">
        <v>54</v>
      </c>
      <c r="B3" s="67" t="s">
        <v>12</v>
      </c>
      <c r="C3" s="68"/>
      <c r="D3" s="69"/>
      <c r="E3" s="67" t="s">
        <v>13</v>
      </c>
      <c r="F3" s="68"/>
      <c r="G3" s="69"/>
      <c r="I3" s="17" t="s">
        <v>23</v>
      </c>
      <c r="J3" s="4" t="s">
        <v>55</v>
      </c>
      <c r="K3" s="4" t="s">
        <v>56</v>
      </c>
      <c r="L3" s="4" t="s">
        <v>7</v>
      </c>
    </row>
    <row r="4" spans="1:12" ht="22.5" customHeight="1" x14ac:dyDescent="0.2">
      <c r="A4" s="66"/>
      <c r="B4" s="4" t="s">
        <v>55</v>
      </c>
      <c r="C4" s="4" t="s">
        <v>56</v>
      </c>
      <c r="D4" s="4" t="s">
        <v>7</v>
      </c>
      <c r="E4" s="4" t="s">
        <v>55</v>
      </c>
      <c r="F4" s="4" t="s">
        <v>56</v>
      </c>
      <c r="G4" s="4" t="s">
        <v>7</v>
      </c>
      <c r="H4" s="5"/>
      <c r="I4" s="8" t="s">
        <v>25</v>
      </c>
      <c r="J4" s="6">
        <v>120</v>
      </c>
      <c r="K4" s="10">
        <f>J4*16</f>
        <v>1920</v>
      </c>
      <c r="L4" s="6" t="s">
        <v>20</v>
      </c>
    </row>
    <row r="5" spans="1:12" ht="15" customHeight="1" x14ac:dyDescent="0.2">
      <c r="A5" s="60" t="s">
        <v>57</v>
      </c>
      <c r="B5" s="60"/>
      <c r="C5" s="60"/>
      <c r="D5" s="60"/>
      <c r="E5" s="60"/>
      <c r="F5" s="60"/>
      <c r="G5" s="60"/>
      <c r="I5" s="8" t="s">
        <v>24</v>
      </c>
      <c r="J5" s="6">
        <v>5.0000000000000001E-4</v>
      </c>
      <c r="K5" s="18">
        <f>J5*16</f>
        <v>8.0000000000000002E-3</v>
      </c>
      <c r="L5" s="6" t="s">
        <v>21</v>
      </c>
    </row>
    <row r="6" spans="1:12" ht="15" customHeight="1" x14ac:dyDescent="0.2">
      <c r="A6" s="8" t="s">
        <v>58</v>
      </c>
      <c r="B6" s="6">
        <v>280</v>
      </c>
      <c r="C6" s="10">
        <f>B6*16</f>
        <v>4480</v>
      </c>
      <c r="D6" s="6" t="s">
        <v>20</v>
      </c>
      <c r="E6" s="6">
        <v>84</v>
      </c>
      <c r="F6" s="10">
        <f>E6*16</f>
        <v>1344</v>
      </c>
      <c r="G6" s="6" t="s">
        <v>8</v>
      </c>
      <c r="I6" s="8" t="s">
        <v>59</v>
      </c>
      <c r="J6" s="6">
        <v>2.2000000000000002</v>
      </c>
      <c r="K6" s="10">
        <f t="shared" ref="K6:K14" si="0">J6*16</f>
        <v>35.200000000000003</v>
      </c>
      <c r="L6" s="6" t="s">
        <v>9</v>
      </c>
    </row>
    <row r="7" spans="1:12" ht="15" customHeight="1" x14ac:dyDescent="0.2">
      <c r="A7" s="8" t="s">
        <v>60</v>
      </c>
      <c r="B7" s="6">
        <v>190</v>
      </c>
      <c r="C7" s="10">
        <f t="shared" ref="C7:C8" si="1">B7*16</f>
        <v>3040</v>
      </c>
      <c r="D7" s="6" t="s">
        <v>20</v>
      </c>
      <c r="E7" s="6">
        <v>84</v>
      </c>
      <c r="F7" s="10">
        <f t="shared" ref="F7:F9" si="2">E7*16</f>
        <v>1344</v>
      </c>
      <c r="G7" s="6" t="s">
        <v>8</v>
      </c>
      <c r="I7" s="8" t="s">
        <v>61</v>
      </c>
      <c r="J7" s="6">
        <v>0.64</v>
      </c>
      <c r="K7" s="10">
        <f t="shared" si="0"/>
        <v>10.24</v>
      </c>
      <c r="L7" s="6" t="s">
        <v>9</v>
      </c>
    </row>
    <row r="8" spans="1:12" ht="15" customHeight="1" x14ac:dyDescent="0.2">
      <c r="A8" s="8" t="s">
        <v>16</v>
      </c>
      <c r="B8" s="6">
        <v>140</v>
      </c>
      <c r="C8" s="10">
        <f t="shared" si="1"/>
        <v>2240</v>
      </c>
      <c r="D8" s="6" t="s">
        <v>20</v>
      </c>
      <c r="E8" s="6">
        <v>84</v>
      </c>
      <c r="F8" s="10">
        <f t="shared" si="2"/>
        <v>1344</v>
      </c>
      <c r="G8" s="6" t="s">
        <v>8</v>
      </c>
      <c r="I8" s="27" t="s">
        <v>62</v>
      </c>
      <c r="J8" s="28">
        <v>7.6</v>
      </c>
      <c r="K8" s="25">
        <f t="shared" si="0"/>
        <v>121.6</v>
      </c>
      <c r="L8" s="28" t="s">
        <v>21</v>
      </c>
    </row>
    <row r="9" spans="1:12" ht="15" customHeight="1" x14ac:dyDescent="0.2">
      <c r="A9" s="8" t="s">
        <v>17</v>
      </c>
      <c r="B9" s="6">
        <v>100</v>
      </c>
      <c r="C9" s="10">
        <f>B9*16</f>
        <v>1600</v>
      </c>
      <c r="D9" s="6" t="s">
        <v>21</v>
      </c>
      <c r="E9" s="6">
        <v>84</v>
      </c>
      <c r="F9" s="10">
        <f t="shared" si="2"/>
        <v>1344</v>
      </c>
      <c r="G9" s="6" t="s">
        <v>8</v>
      </c>
      <c r="I9" s="8" t="s">
        <v>63</v>
      </c>
      <c r="J9" s="6">
        <v>5.7</v>
      </c>
      <c r="K9" s="10">
        <f t="shared" si="0"/>
        <v>91.2</v>
      </c>
      <c r="L9" s="6" t="s">
        <v>21</v>
      </c>
    </row>
    <row r="10" spans="1:12" ht="15" customHeight="1" x14ac:dyDescent="0.2">
      <c r="A10" s="60" t="s">
        <v>64</v>
      </c>
      <c r="B10" s="60"/>
      <c r="C10" s="60"/>
      <c r="D10" s="60"/>
      <c r="E10" s="60"/>
      <c r="F10" s="60"/>
      <c r="G10" s="60"/>
      <c r="I10" s="8" t="s">
        <v>65</v>
      </c>
      <c r="J10" s="6">
        <v>1.9</v>
      </c>
      <c r="K10" s="10">
        <f t="shared" si="0"/>
        <v>30.4</v>
      </c>
      <c r="L10" s="6" t="s">
        <v>8</v>
      </c>
    </row>
    <row r="11" spans="1:12" ht="15" customHeight="1" x14ac:dyDescent="0.2">
      <c r="A11" s="27" t="s">
        <v>18</v>
      </c>
      <c r="B11" s="26">
        <v>100</v>
      </c>
      <c r="C11" s="25">
        <f t="shared" ref="C11:C18" si="3">B11*16</f>
        <v>1600</v>
      </c>
      <c r="D11" s="28" t="s">
        <v>8</v>
      </c>
      <c r="E11" s="28">
        <v>84</v>
      </c>
      <c r="F11" s="25">
        <f t="shared" ref="F11:F13" si="4">E11*16</f>
        <v>1344</v>
      </c>
      <c r="G11" s="28" t="s">
        <v>8</v>
      </c>
      <c r="I11" s="27" t="s">
        <v>31</v>
      </c>
      <c r="J11" s="26">
        <v>0.6</v>
      </c>
      <c r="K11" s="25">
        <f t="shared" si="0"/>
        <v>9.6</v>
      </c>
      <c r="L11" s="28" t="s">
        <v>20</v>
      </c>
    </row>
    <row r="12" spans="1:12" ht="15" customHeight="1" x14ac:dyDescent="0.2">
      <c r="A12" s="8" t="s">
        <v>16</v>
      </c>
      <c r="B12" s="7">
        <v>50</v>
      </c>
      <c r="C12" s="10">
        <f t="shared" si="3"/>
        <v>800</v>
      </c>
      <c r="D12" s="6" t="s">
        <v>21</v>
      </c>
      <c r="E12" s="6">
        <v>84</v>
      </c>
      <c r="F12" s="10">
        <f t="shared" si="4"/>
        <v>1344</v>
      </c>
      <c r="G12" s="6" t="s">
        <v>8</v>
      </c>
      <c r="I12" s="8" t="s">
        <v>26</v>
      </c>
      <c r="J12" s="7">
        <v>11</v>
      </c>
      <c r="K12" s="10">
        <f t="shared" si="0"/>
        <v>176</v>
      </c>
      <c r="L12" s="6" t="s">
        <v>8</v>
      </c>
    </row>
    <row r="13" spans="1:12" ht="15" customHeight="1" x14ac:dyDescent="0.2">
      <c r="A13" s="8" t="s">
        <v>19</v>
      </c>
      <c r="B13" s="7">
        <v>32</v>
      </c>
      <c r="C13" s="10">
        <f t="shared" si="3"/>
        <v>512</v>
      </c>
      <c r="D13" s="6" t="s">
        <v>22</v>
      </c>
      <c r="E13" s="6">
        <v>84</v>
      </c>
      <c r="F13" s="10">
        <f t="shared" si="4"/>
        <v>1344</v>
      </c>
      <c r="G13" s="6" t="s">
        <v>8</v>
      </c>
      <c r="I13" s="1" t="s">
        <v>27</v>
      </c>
      <c r="J13" s="5">
        <v>2.2999999999999998</v>
      </c>
      <c r="K13" s="10">
        <f t="shared" si="0"/>
        <v>36.799999999999997</v>
      </c>
      <c r="L13" s="7" t="s">
        <v>8</v>
      </c>
    </row>
    <row r="14" spans="1:12" ht="15" customHeight="1" x14ac:dyDescent="0.2">
      <c r="A14" s="61" t="s">
        <v>66</v>
      </c>
      <c r="B14" s="61"/>
      <c r="C14" s="61"/>
      <c r="D14" s="61"/>
      <c r="E14" s="61"/>
      <c r="F14" s="61"/>
      <c r="G14" s="61"/>
      <c r="I14" s="23" t="s">
        <v>28</v>
      </c>
      <c r="J14" s="24">
        <v>5.5</v>
      </c>
      <c r="K14" s="25">
        <f t="shared" si="0"/>
        <v>88</v>
      </c>
      <c r="L14" s="26" t="s">
        <v>22</v>
      </c>
    </row>
    <row r="15" spans="1:12" ht="15" customHeight="1" x14ac:dyDescent="0.2">
      <c r="A15" s="8" t="s">
        <v>18</v>
      </c>
      <c r="B15" s="7">
        <v>170</v>
      </c>
      <c r="C15" s="10">
        <f t="shared" si="3"/>
        <v>2720</v>
      </c>
      <c r="D15" s="6" t="s">
        <v>20</v>
      </c>
      <c r="E15" s="7">
        <v>24</v>
      </c>
      <c r="F15" s="10">
        <f t="shared" ref="F15:F16" si="5">E15*16</f>
        <v>384</v>
      </c>
      <c r="G15" s="6" t="s">
        <v>22</v>
      </c>
      <c r="I15" s="62" t="s">
        <v>67</v>
      </c>
      <c r="J15" s="62"/>
      <c r="K15" s="62"/>
      <c r="L15" s="62"/>
    </row>
    <row r="16" spans="1:12" ht="15" customHeight="1" x14ac:dyDescent="0.2">
      <c r="A16" s="8" t="s">
        <v>17</v>
      </c>
      <c r="B16" s="7">
        <v>76</v>
      </c>
      <c r="C16" s="10">
        <f t="shared" si="3"/>
        <v>1216</v>
      </c>
      <c r="D16" s="6" t="s">
        <v>21</v>
      </c>
      <c r="E16" s="7">
        <v>98</v>
      </c>
      <c r="F16" s="10">
        <f t="shared" si="5"/>
        <v>1568</v>
      </c>
      <c r="G16" s="6" t="s">
        <v>21</v>
      </c>
      <c r="I16" s="62"/>
      <c r="J16" s="62"/>
      <c r="K16" s="62"/>
      <c r="L16" s="62"/>
    </row>
    <row r="17" spans="1:12" ht="15" customHeight="1" x14ac:dyDescent="0.2">
      <c r="A17" s="61" t="s">
        <v>68</v>
      </c>
      <c r="B17" s="61"/>
      <c r="C17" s="61"/>
      <c r="D17" s="61"/>
      <c r="E17" s="61"/>
      <c r="F17" s="61"/>
      <c r="G17" s="61"/>
      <c r="I17" s="62"/>
      <c r="J17" s="62"/>
      <c r="K17" s="62"/>
      <c r="L17" s="62"/>
    </row>
    <row r="18" spans="1:12" ht="15" customHeight="1" x14ac:dyDescent="0.2">
      <c r="A18" s="8" t="s">
        <v>18</v>
      </c>
      <c r="B18" s="7">
        <v>94</v>
      </c>
      <c r="C18" s="10">
        <f t="shared" si="3"/>
        <v>1504</v>
      </c>
      <c r="D18" s="6" t="s">
        <v>8</v>
      </c>
      <c r="E18" s="7">
        <v>40</v>
      </c>
      <c r="F18" s="10">
        <f>E18*16</f>
        <v>640</v>
      </c>
      <c r="G18" s="6" t="s">
        <v>8</v>
      </c>
      <c r="I18" s="30"/>
      <c r="J18" s="30"/>
      <c r="K18" s="30"/>
      <c r="L18" s="30"/>
    </row>
    <row r="19" spans="1:12" ht="15" customHeight="1" x14ac:dyDescent="0.2">
      <c r="A19" s="62" t="s">
        <v>30</v>
      </c>
      <c r="B19" s="62"/>
      <c r="C19" s="62"/>
      <c r="D19" s="62"/>
      <c r="E19" s="62"/>
      <c r="F19" s="62"/>
      <c r="G19" s="62"/>
      <c r="I19" s="30"/>
      <c r="J19" s="30"/>
      <c r="K19" s="30"/>
      <c r="L19" s="30"/>
    </row>
    <row r="20" spans="1:12" ht="15" customHeight="1" x14ac:dyDescent="0.2">
      <c r="A20" s="62"/>
      <c r="B20" s="62"/>
      <c r="C20" s="62"/>
      <c r="D20" s="62"/>
      <c r="E20" s="62"/>
      <c r="F20" s="62"/>
      <c r="G20" s="62"/>
    </row>
    <row r="21" spans="1:12" ht="15" customHeight="1" x14ac:dyDescent="0.2">
      <c r="A21" s="2"/>
    </row>
    <row r="22" spans="1:12" ht="15" customHeight="1" x14ac:dyDescent="0.2">
      <c r="A22" s="2"/>
    </row>
    <row r="23" spans="1:12" ht="15" customHeight="1" x14ac:dyDescent="0.2">
      <c r="A23" s="51" t="s">
        <v>49</v>
      </c>
      <c r="B23" s="44"/>
      <c r="C23" s="45"/>
    </row>
    <row r="24" spans="1:12" ht="15" customHeight="1" x14ac:dyDescent="0.2">
      <c r="A24" s="52"/>
      <c r="B24" s="46"/>
      <c r="C24" s="47"/>
    </row>
    <row r="25" spans="1:12" ht="15" customHeight="1" x14ac:dyDescent="0.2">
      <c r="A25" s="52"/>
      <c r="B25" s="46"/>
      <c r="C25" s="47"/>
    </row>
    <row r="26" spans="1:12" ht="15" customHeight="1" x14ac:dyDescent="0.2">
      <c r="A26" s="52"/>
      <c r="B26" s="54" t="s">
        <v>50</v>
      </c>
      <c r="C26" s="55"/>
    </row>
    <row r="27" spans="1:12" ht="15" customHeight="1" x14ac:dyDescent="0.2">
      <c r="A27" s="52"/>
      <c r="B27" s="56"/>
      <c r="C27" s="57"/>
    </row>
    <row r="28" spans="1:12" ht="15" customHeight="1" x14ac:dyDescent="0.2">
      <c r="A28" s="53"/>
      <c r="B28" s="58"/>
      <c r="C28" s="59"/>
    </row>
  </sheetData>
  <sheetProtection password="B056" sheet="1" objects="1" scenarios="1"/>
  <mergeCells count="13">
    <mergeCell ref="I15:L17"/>
    <mergeCell ref="I2:L2"/>
    <mergeCell ref="A5:G5"/>
    <mergeCell ref="A2:G2"/>
    <mergeCell ref="A3:A4"/>
    <mergeCell ref="B3:D3"/>
    <mergeCell ref="E3:G3"/>
    <mergeCell ref="A23:A28"/>
    <mergeCell ref="B26:C28"/>
    <mergeCell ref="A10:G10"/>
    <mergeCell ref="A14:G14"/>
    <mergeCell ref="A17:G17"/>
    <mergeCell ref="A19:G20"/>
  </mergeCells>
  <pageMargins left="0.511811024" right="0.511811024" top="0.78740157499999996" bottom="0.78740157499999996" header="0.31496062000000002" footer="0.31496062000000002"/>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D26" sqref="D26"/>
    </sheetView>
  </sheetViews>
  <sheetFormatPr defaultRowHeight="15" x14ac:dyDescent="0.25"/>
  <cols>
    <col min="1" max="1" width="20.7109375" customWidth="1"/>
    <col min="2" max="2" width="10.7109375" customWidth="1"/>
    <col min="3" max="3" width="12.85546875" customWidth="1"/>
    <col min="4" max="4" width="13.42578125" customWidth="1"/>
    <col min="5" max="5" width="20.7109375" customWidth="1"/>
    <col min="6" max="6" width="10.7109375" customWidth="1"/>
    <col min="7" max="7" width="12.85546875" customWidth="1"/>
    <col min="8" max="10" width="10.7109375" customWidth="1"/>
    <col min="11" max="14" width="9.7109375" customWidth="1"/>
  </cols>
  <sheetData>
    <row r="1" spans="1:7" x14ac:dyDescent="0.25">
      <c r="A1" s="3" t="s">
        <v>44</v>
      </c>
    </row>
    <row r="2" spans="1:7" x14ac:dyDescent="0.25">
      <c r="A2" s="74" t="s">
        <v>35</v>
      </c>
      <c r="B2" s="74"/>
      <c r="C2" s="74"/>
      <c r="E2" s="74" t="s">
        <v>48</v>
      </c>
      <c r="F2" s="74"/>
      <c r="G2" s="74"/>
    </row>
    <row r="3" spans="1:7" x14ac:dyDescent="0.25">
      <c r="A3" s="73" t="s">
        <v>36</v>
      </c>
      <c r="B3" s="73"/>
      <c r="C3" s="73"/>
      <c r="E3" s="73" t="s">
        <v>36</v>
      </c>
      <c r="F3" s="73"/>
      <c r="G3" s="73"/>
    </row>
    <row r="4" spans="1:7" x14ac:dyDescent="0.25">
      <c r="A4" s="33" t="s">
        <v>37</v>
      </c>
      <c r="B4" s="33" t="s">
        <v>3</v>
      </c>
      <c r="C4" s="34" t="s">
        <v>4</v>
      </c>
      <c r="E4" s="33" t="s">
        <v>37</v>
      </c>
      <c r="F4" s="33" t="s">
        <v>3</v>
      </c>
      <c r="G4" s="34" t="s">
        <v>4</v>
      </c>
    </row>
    <row r="5" spans="1:7" x14ac:dyDescent="0.25">
      <c r="A5" s="70" t="s">
        <v>38</v>
      </c>
      <c r="B5" s="71"/>
      <c r="C5" s="72"/>
      <c r="E5" s="38" t="s">
        <v>43</v>
      </c>
      <c r="F5" s="32" t="s">
        <v>6</v>
      </c>
      <c r="G5" s="37">
        <v>190.4</v>
      </c>
    </row>
    <row r="6" spans="1:7" x14ac:dyDescent="0.25">
      <c r="A6" s="35" t="s">
        <v>39</v>
      </c>
      <c r="B6" s="31" t="s">
        <v>5</v>
      </c>
      <c r="C6" s="36">
        <v>6.9999999999999999E-4</v>
      </c>
      <c r="E6" s="35" t="s">
        <v>39</v>
      </c>
      <c r="F6" s="32" t="s">
        <v>5</v>
      </c>
      <c r="G6" s="39">
        <v>0.04</v>
      </c>
    </row>
    <row r="7" spans="1:7" x14ac:dyDescent="0.25">
      <c r="A7" s="70" t="s">
        <v>40</v>
      </c>
      <c r="B7" s="71"/>
      <c r="C7" s="72"/>
    </row>
    <row r="8" spans="1:7" x14ac:dyDescent="0.25">
      <c r="A8" s="35" t="s">
        <v>39</v>
      </c>
      <c r="B8" s="31" t="s">
        <v>5</v>
      </c>
      <c r="C8" s="36">
        <v>4.0000000000000002E-4</v>
      </c>
      <c r="E8" s="73" t="s">
        <v>41</v>
      </c>
      <c r="F8" s="73"/>
      <c r="G8" s="73"/>
    </row>
    <row r="9" spans="1:7" x14ac:dyDescent="0.25">
      <c r="E9" s="33" t="s">
        <v>37</v>
      </c>
      <c r="F9" s="33" t="s">
        <v>3</v>
      </c>
      <c r="G9" s="34" t="s">
        <v>4</v>
      </c>
    </row>
    <row r="10" spans="1:7" x14ac:dyDescent="0.25">
      <c r="A10" s="73" t="s">
        <v>41</v>
      </c>
      <c r="B10" s="73"/>
      <c r="C10" s="73"/>
      <c r="E10" s="38" t="s">
        <v>43</v>
      </c>
      <c r="F10" s="32" t="s">
        <v>6</v>
      </c>
      <c r="G10" s="37">
        <v>196.2</v>
      </c>
    </row>
    <row r="11" spans="1:7" x14ac:dyDescent="0.25">
      <c r="A11" s="33" t="s">
        <v>37</v>
      </c>
      <c r="B11" s="33" t="s">
        <v>3</v>
      </c>
      <c r="C11" s="34" t="s">
        <v>4</v>
      </c>
      <c r="E11" s="35" t="s">
        <v>39</v>
      </c>
      <c r="F11" s="32" t="s">
        <v>5</v>
      </c>
      <c r="G11" s="39">
        <v>1E-3</v>
      </c>
    </row>
    <row r="12" spans="1:7" x14ac:dyDescent="0.25">
      <c r="A12" s="70" t="s">
        <v>38</v>
      </c>
      <c r="B12" s="71"/>
      <c r="C12" s="72"/>
    </row>
    <row r="13" spans="1:7" x14ac:dyDescent="0.25">
      <c r="A13" s="35" t="s">
        <v>39</v>
      </c>
      <c r="B13" s="31" t="s">
        <v>5</v>
      </c>
      <c r="C13" s="36">
        <v>1E-3</v>
      </c>
      <c r="E13" s="73" t="s">
        <v>42</v>
      </c>
      <c r="F13" s="73"/>
      <c r="G13" s="73"/>
    </row>
    <row r="14" spans="1:7" x14ac:dyDescent="0.25">
      <c r="A14" s="70" t="s">
        <v>40</v>
      </c>
      <c r="B14" s="71"/>
      <c r="C14" s="72"/>
      <c r="E14" s="33" t="s">
        <v>37</v>
      </c>
      <c r="F14" s="33" t="s">
        <v>3</v>
      </c>
      <c r="G14" s="34" t="s">
        <v>4</v>
      </c>
    </row>
    <row r="15" spans="1:7" x14ac:dyDescent="0.25">
      <c r="A15" s="35" t="s">
        <v>39</v>
      </c>
      <c r="B15" s="31" t="s">
        <v>5</v>
      </c>
      <c r="C15" s="36">
        <v>8.0000000000000004E-4</v>
      </c>
      <c r="E15" s="38" t="s">
        <v>43</v>
      </c>
      <c r="F15" s="32" t="s">
        <v>6</v>
      </c>
      <c r="G15" s="37">
        <v>200.2</v>
      </c>
    </row>
    <row r="16" spans="1:7" x14ac:dyDescent="0.25">
      <c r="E16" s="35" t="s">
        <v>39</v>
      </c>
      <c r="F16" s="32" t="s">
        <v>5</v>
      </c>
      <c r="G16" s="36">
        <v>8.0000000000000004E-4</v>
      </c>
    </row>
    <row r="17" spans="1:3" x14ac:dyDescent="0.25">
      <c r="A17" s="73" t="s">
        <v>42</v>
      </c>
      <c r="B17" s="73"/>
      <c r="C17" s="73"/>
    </row>
    <row r="18" spans="1:3" x14ac:dyDescent="0.25">
      <c r="A18" s="33" t="s">
        <v>37</v>
      </c>
      <c r="B18" s="33" t="s">
        <v>3</v>
      </c>
      <c r="C18" s="34" t="s">
        <v>4</v>
      </c>
    </row>
    <row r="19" spans="1:3" x14ac:dyDescent="0.25">
      <c r="A19" s="70" t="s">
        <v>38</v>
      </c>
      <c r="B19" s="71"/>
      <c r="C19" s="72"/>
    </row>
    <row r="20" spans="1:3" x14ac:dyDescent="0.25">
      <c r="A20" s="35" t="s">
        <v>39</v>
      </c>
      <c r="B20" s="31" t="s">
        <v>5</v>
      </c>
      <c r="C20" s="36">
        <v>8.0000000000000004E-4</v>
      </c>
    </row>
    <row r="21" spans="1:3" x14ac:dyDescent="0.25">
      <c r="A21" s="70" t="s">
        <v>40</v>
      </c>
      <c r="B21" s="71"/>
      <c r="C21" s="72"/>
    </row>
    <row r="22" spans="1:3" x14ac:dyDescent="0.25">
      <c r="A22" s="35" t="s">
        <v>39</v>
      </c>
      <c r="B22" s="31" t="s">
        <v>5</v>
      </c>
      <c r="C22" s="50">
        <v>0</v>
      </c>
    </row>
  </sheetData>
  <sheetProtection password="B056" sheet="1" objects="1" scenarios="1"/>
  <mergeCells count="14">
    <mergeCell ref="A19:C19"/>
    <mergeCell ref="E13:G13"/>
    <mergeCell ref="A21:C21"/>
    <mergeCell ref="A14:C14"/>
    <mergeCell ref="E2:G2"/>
    <mergeCell ref="E3:G3"/>
    <mergeCell ref="E8:G8"/>
    <mergeCell ref="A12:C12"/>
    <mergeCell ref="A7:C7"/>
    <mergeCell ref="A10:C10"/>
    <mergeCell ref="A17:C17"/>
    <mergeCell ref="A2:C2"/>
    <mergeCell ref="A3:C3"/>
    <mergeCell ref="A5:C5"/>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7"/>
  <sheetViews>
    <sheetView tabSelected="1" zoomScaleNormal="100" workbookViewId="0">
      <selection activeCell="E26" sqref="E26"/>
    </sheetView>
  </sheetViews>
  <sheetFormatPr defaultRowHeight="15" customHeight="1" x14ac:dyDescent="0.2"/>
  <cols>
    <col min="1" max="1" width="27.5703125" style="1" bestFit="1" customWidth="1"/>
    <col min="2" max="2" width="18.140625" style="1" customWidth="1"/>
    <col min="3" max="4" width="15.7109375" style="1" customWidth="1"/>
    <col min="5" max="5" width="12.28515625" style="1" customWidth="1"/>
    <col min="6" max="6" width="12.42578125" style="1" customWidth="1"/>
    <col min="7" max="7" width="15.42578125" style="1" customWidth="1"/>
    <col min="8" max="13" width="9.140625" style="1"/>
    <col min="14" max="14" width="9.140625" style="1" customWidth="1"/>
    <col min="15" max="15" width="9.140625" style="1"/>
    <col min="16" max="16" width="10.42578125" style="1" bestFit="1" customWidth="1"/>
    <col min="17" max="16384" width="9.140625" style="1"/>
  </cols>
  <sheetData>
    <row r="1" spans="1:19" ht="15" customHeight="1" x14ac:dyDescent="0.2">
      <c r="A1" s="2" t="s">
        <v>69</v>
      </c>
      <c r="B1" s="19">
        <f>650534/3</f>
        <v>216844.66666666666</v>
      </c>
    </row>
    <row r="2" spans="1:19" ht="15" customHeight="1" x14ac:dyDescent="0.2">
      <c r="A2" s="2" t="s">
        <v>70</v>
      </c>
      <c r="B2" s="7">
        <f>0.48*10^-3</f>
        <v>4.8000000000000001E-4</v>
      </c>
    </row>
    <row r="3" spans="1:19" ht="15" customHeight="1" x14ac:dyDescent="0.2">
      <c r="A3" s="3" t="s">
        <v>34</v>
      </c>
      <c r="B3" s="20">
        <v>24</v>
      </c>
    </row>
    <row r="4" spans="1:19" ht="15" customHeight="1" x14ac:dyDescent="0.2">
      <c r="A4" s="3" t="s">
        <v>71</v>
      </c>
      <c r="B4" s="19">
        <v>2050</v>
      </c>
    </row>
    <row r="6" spans="1:19" ht="15" customHeight="1" x14ac:dyDescent="0.2">
      <c r="A6" s="3" t="s">
        <v>44</v>
      </c>
    </row>
    <row r="7" spans="1:19" ht="15" customHeight="1" x14ac:dyDescent="0.2">
      <c r="A7" s="78" t="s">
        <v>0</v>
      </c>
      <c r="B7" s="78" t="s">
        <v>33</v>
      </c>
      <c r="C7" s="79" t="s">
        <v>72</v>
      </c>
      <c r="D7" s="79" t="s">
        <v>73</v>
      </c>
      <c r="E7" s="79" t="s">
        <v>74</v>
      </c>
      <c r="F7" s="79" t="s">
        <v>75</v>
      </c>
      <c r="G7" s="79" t="s">
        <v>76</v>
      </c>
      <c r="H7" s="79" t="s">
        <v>77</v>
      </c>
      <c r="I7" s="76" t="s">
        <v>51</v>
      </c>
      <c r="J7" s="77"/>
      <c r="K7" s="77"/>
      <c r="L7" s="77"/>
      <c r="M7" s="76" t="s">
        <v>1</v>
      </c>
      <c r="N7" s="77"/>
      <c r="O7" s="77"/>
      <c r="P7" s="77"/>
      <c r="Q7" s="77"/>
      <c r="R7" s="77"/>
      <c r="S7" s="77"/>
    </row>
    <row r="8" spans="1:19" ht="15" customHeight="1" x14ac:dyDescent="0.2">
      <c r="A8" s="80"/>
      <c r="B8" s="78"/>
      <c r="C8" s="79"/>
      <c r="D8" s="79"/>
      <c r="E8" s="79"/>
      <c r="F8" s="79"/>
      <c r="G8" s="79"/>
      <c r="H8" s="79"/>
      <c r="I8" s="48" t="s">
        <v>2</v>
      </c>
      <c r="J8" s="15" t="s">
        <v>15</v>
      </c>
      <c r="K8" s="15" t="s">
        <v>13</v>
      </c>
      <c r="L8" s="15" t="s">
        <v>28</v>
      </c>
      <c r="M8" s="14" t="s">
        <v>2</v>
      </c>
      <c r="N8" s="48" t="s">
        <v>10</v>
      </c>
      <c r="O8" s="48" t="s">
        <v>11</v>
      </c>
      <c r="P8" s="15" t="s">
        <v>14</v>
      </c>
      <c r="Q8" s="15" t="s">
        <v>15</v>
      </c>
      <c r="R8" s="15" t="s">
        <v>13</v>
      </c>
      <c r="S8" s="15" t="s">
        <v>28</v>
      </c>
    </row>
    <row r="9" spans="1:19" ht="15" customHeight="1" x14ac:dyDescent="0.2">
      <c r="A9" s="22" t="s">
        <v>45</v>
      </c>
      <c r="B9" s="21">
        <f>$B$1/(365*24)</f>
        <v>24.753957382039573</v>
      </c>
      <c r="C9" s="16">
        <v>-20.297485999999999</v>
      </c>
      <c r="D9" s="9">
        <v>-40.392743000000003</v>
      </c>
      <c r="E9" s="6">
        <v>0.4</v>
      </c>
      <c r="F9" s="19">
        <f>($B$4*(273.15+G9))/273.15</f>
        <v>3478.9584477393373</v>
      </c>
      <c r="G9" s="11">
        <f>Monitoramento!G5</f>
        <v>190.4</v>
      </c>
      <c r="H9" s="7">
        <v>6</v>
      </c>
      <c r="I9" s="19">
        <f>'FE-Combustão'!K8</f>
        <v>121.6</v>
      </c>
      <c r="J9" s="19">
        <f>'FE-Combustão'!K11</f>
        <v>9.6</v>
      </c>
      <c r="K9" s="19">
        <f>'FE-Combustão'!F11</f>
        <v>1344</v>
      </c>
      <c r="L9" s="19">
        <f>'FE-Combustão'!K14</f>
        <v>88</v>
      </c>
      <c r="M9" s="40">
        <f>(I9*'Emissão Chaminés'!B9)/1000000</f>
        <v>3.0100812176560121E-3</v>
      </c>
      <c r="N9" s="40">
        <f>M9</f>
        <v>3.0100812176560121E-3</v>
      </c>
      <c r="O9" s="40">
        <f>M9</f>
        <v>3.0100812176560121E-3</v>
      </c>
      <c r="P9" s="43">
        <f>(AVERAGE(Monitoramento!C6,Monitoramento!G6)*$B$4)/10^6</f>
        <v>4.1717500000000002E-5</v>
      </c>
      <c r="Q9" s="41">
        <f>(J9*'Emissão Chaminés'!B9)/1000000</f>
        <v>2.376379908675799E-4</v>
      </c>
      <c r="R9" s="41">
        <f>(K9*'Emissão Chaminés'!B9)/1000000</f>
        <v>3.3269318721461182E-2</v>
      </c>
      <c r="S9" s="41">
        <f>(L9*'Emissão Chaminés'!B9)/1000000</f>
        <v>2.1783482496194823E-3</v>
      </c>
    </row>
    <row r="10" spans="1:19" ht="15" customHeight="1" x14ac:dyDescent="0.2">
      <c r="A10" s="22" t="s">
        <v>46</v>
      </c>
      <c r="B10" s="21">
        <f>$B$1/(365*24)</f>
        <v>24.753957382039573</v>
      </c>
      <c r="C10" s="7">
        <v>-20.297460999999998</v>
      </c>
      <c r="D10" s="7">
        <v>-40.392699</v>
      </c>
      <c r="E10" s="7">
        <v>0.4</v>
      </c>
      <c r="F10" s="19">
        <f t="shared" ref="F10:F11" si="0">($B$4*(273.15+G10))/273.15</f>
        <v>3522.4876441515648</v>
      </c>
      <c r="G10" s="19">
        <f>Monitoramento!G10</f>
        <v>196.2</v>
      </c>
      <c r="H10" s="7">
        <v>6</v>
      </c>
      <c r="I10" s="19">
        <f>'FE-Combustão'!K8</f>
        <v>121.6</v>
      </c>
      <c r="J10" s="19">
        <f>'FE-Combustão'!K11</f>
        <v>9.6</v>
      </c>
      <c r="K10" s="19">
        <f>'FE-Combustão'!F11</f>
        <v>1344</v>
      </c>
      <c r="L10" s="19">
        <f>'FE-Combustão'!K14</f>
        <v>88</v>
      </c>
      <c r="M10" s="40">
        <f>(I10*'Emissão Chaminés'!B10)/1000000</f>
        <v>3.0100812176560121E-3</v>
      </c>
      <c r="N10" s="40">
        <f t="shared" ref="N10:N11" si="1">M10</f>
        <v>3.0100812176560121E-3</v>
      </c>
      <c r="O10" s="40">
        <f t="shared" ref="O10:O11" si="2">M10</f>
        <v>3.0100812176560121E-3</v>
      </c>
      <c r="P10" s="43">
        <f>(AVERAGE(Monitoramento!C13,Monitoramento!G11)*$B$4)/10^6</f>
        <v>2.0499999999999999E-6</v>
      </c>
      <c r="Q10" s="41">
        <f>(J10*'Emissão Chaminés'!B10)/1000000</f>
        <v>2.376379908675799E-4</v>
      </c>
      <c r="R10" s="41">
        <f>(K10*'Emissão Chaminés'!B10)/1000000</f>
        <v>3.3269318721461182E-2</v>
      </c>
      <c r="S10" s="41">
        <f>(L10*'Emissão Chaminés'!B10)/1000000</f>
        <v>2.1783482496194823E-3</v>
      </c>
    </row>
    <row r="11" spans="1:19" ht="15" customHeight="1" x14ac:dyDescent="0.2">
      <c r="A11" s="22" t="s">
        <v>47</v>
      </c>
      <c r="B11" s="21">
        <f>$B$1/(365*24)</f>
        <v>24.753957382039573</v>
      </c>
      <c r="C11" s="7">
        <v>-20.297438</v>
      </c>
      <c r="D11" s="7">
        <v>-40.392657999999997</v>
      </c>
      <c r="E11" s="7">
        <v>0.4</v>
      </c>
      <c r="F11" s="19">
        <f t="shared" si="0"/>
        <v>3552.5077796082737</v>
      </c>
      <c r="G11" s="7">
        <f>Monitoramento!G15</f>
        <v>200.2</v>
      </c>
      <c r="H11" s="7">
        <v>6</v>
      </c>
      <c r="I11" s="19">
        <f>'FE-Combustão'!K8</f>
        <v>121.6</v>
      </c>
      <c r="J11" s="19">
        <f>'FE-Combustão'!K11</f>
        <v>9.6</v>
      </c>
      <c r="K11" s="19">
        <f>'FE-Combustão'!F11</f>
        <v>1344</v>
      </c>
      <c r="L11" s="19">
        <f>'FE-Combustão'!K14</f>
        <v>88</v>
      </c>
      <c r="M11" s="40">
        <f>(I11*'Emissão Chaminés'!B11)/1000000</f>
        <v>3.0100812176560121E-3</v>
      </c>
      <c r="N11" s="40">
        <f t="shared" si="1"/>
        <v>3.0100812176560121E-3</v>
      </c>
      <c r="O11" s="40">
        <f t="shared" si="2"/>
        <v>3.0100812176560121E-3</v>
      </c>
      <c r="P11" s="43">
        <f>(AVERAGE(Monitoramento!C20,Monitoramento!G16)*$B$4)/10^6</f>
        <v>1.6400000000000002E-6</v>
      </c>
      <c r="Q11" s="41">
        <f>(J11*'Emissão Chaminés'!B11)/1000000</f>
        <v>2.376379908675799E-4</v>
      </c>
      <c r="R11" s="41">
        <f>(K11*'Emissão Chaminés'!B11)/1000000</f>
        <v>3.3269318721461182E-2</v>
      </c>
      <c r="S11" s="41">
        <f>(L11*'Emissão Chaminés'!B11)/1000000</f>
        <v>2.1783482496194823E-3</v>
      </c>
    </row>
    <row r="12" spans="1:19" ht="15" customHeight="1" x14ac:dyDescent="0.2">
      <c r="A12" s="75" t="s">
        <v>32</v>
      </c>
      <c r="B12" s="75"/>
      <c r="C12" s="75"/>
      <c r="D12" s="75"/>
      <c r="E12" s="75"/>
      <c r="F12" s="75"/>
      <c r="G12" s="75"/>
      <c r="H12" s="75"/>
      <c r="I12" s="75"/>
      <c r="J12" s="75"/>
      <c r="K12" s="75"/>
      <c r="L12" s="75"/>
      <c r="M12" s="29">
        <f t="shared" ref="M12:S12" si="3">SUM(M9:M11)</f>
        <v>9.0302436529680358E-3</v>
      </c>
      <c r="N12" s="29">
        <f t="shared" si="3"/>
        <v>9.0302436529680358E-3</v>
      </c>
      <c r="O12" s="29">
        <f t="shared" si="3"/>
        <v>9.0302436529680358E-3</v>
      </c>
      <c r="P12" s="49">
        <f t="shared" si="3"/>
        <v>4.5407500000000002E-5</v>
      </c>
      <c r="Q12" s="49">
        <f t="shared" si="3"/>
        <v>7.1291397260273969E-4</v>
      </c>
      <c r="R12" s="29">
        <f t="shared" si="3"/>
        <v>9.9807956164383538E-2</v>
      </c>
      <c r="S12" s="29">
        <f t="shared" si="3"/>
        <v>6.5350447488584469E-3</v>
      </c>
    </row>
    <row r="14" spans="1:19" ht="15" customHeight="1" x14ac:dyDescent="0.2">
      <c r="B14" s="7"/>
    </row>
    <row r="16" spans="1:19" ht="15" customHeight="1" x14ac:dyDescent="0.2">
      <c r="E16" s="12"/>
    </row>
    <row r="17" spans="5:12" ht="15" customHeight="1" x14ac:dyDescent="0.2">
      <c r="E17" s="13"/>
      <c r="F17" s="13"/>
    </row>
    <row r="20" spans="5:12" ht="15" customHeight="1" x14ac:dyDescent="0.2">
      <c r="E20" s="13"/>
    </row>
    <row r="23" spans="5:12" ht="15" customHeight="1" x14ac:dyDescent="0.2">
      <c r="F23" s="42"/>
    </row>
    <row r="25" spans="5:12" ht="15" customHeight="1" x14ac:dyDescent="0.2">
      <c r="H25" s="13"/>
      <c r="I25" s="13"/>
      <c r="J25" s="13"/>
      <c r="K25" s="13"/>
      <c r="L25" s="13"/>
    </row>
    <row r="27" spans="5:12" ht="15" customHeight="1" x14ac:dyDescent="0.2">
      <c r="H27" s="13"/>
      <c r="I27" s="13"/>
      <c r="J27" s="13"/>
      <c r="K27" s="13"/>
      <c r="L27" s="13"/>
    </row>
  </sheetData>
  <sheetProtection password="B056" sheet="1" objects="1" scenarios="1"/>
  <mergeCells count="11">
    <mergeCell ref="A12:L12"/>
    <mergeCell ref="M7:S7"/>
    <mergeCell ref="B7:B8"/>
    <mergeCell ref="G7:G8"/>
    <mergeCell ref="H7:H8"/>
    <mergeCell ref="A7:A8"/>
    <mergeCell ref="C7:C8"/>
    <mergeCell ref="D7:D8"/>
    <mergeCell ref="E7:E8"/>
    <mergeCell ref="F7:F8"/>
    <mergeCell ref="I7:L7"/>
  </mergeCells>
  <pageMargins left="0.511811024" right="0.511811024" top="0.78740157499999996" bottom="0.78740157499999996" header="0.31496062000000002" footer="0.31496062000000002"/>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FE-Combustão</vt:lpstr>
      <vt:lpstr>Monitoramento</vt:lpstr>
      <vt:lpstr>Emissão Chaminés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Andrielly Moutinho Knupp</dc:creator>
  <cp:lastModifiedBy>Vanessa Brusco Filete</cp:lastModifiedBy>
  <dcterms:created xsi:type="dcterms:W3CDTF">2016-12-13T12:13:55Z</dcterms:created>
  <dcterms:modified xsi:type="dcterms:W3CDTF">2019-06-06T20:34:21Z</dcterms:modified>
</cp:coreProperties>
</file>