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N:\Clientes\PRJ1301096-Estudo QAr RGV\02-Inventário\Memorial de Cálculo\2 Memorial_IEMA_R1\Real Café\"/>
    </mc:Choice>
  </mc:AlternateContent>
  <bookViews>
    <workbookView xWindow="0" yWindow="0" windowWidth="24000" windowHeight="9135" activeTab="5"/>
  </bookViews>
  <sheets>
    <sheet name="FE-Combustão" sheetId="2" r:id="rId1"/>
    <sheet name="Massa Específica" sheetId="5" r:id="rId2"/>
    <sheet name="Dados" sheetId="4" r:id="rId3"/>
    <sheet name="Monitoramento" sheetId="3" r:id="rId4"/>
    <sheet name="ppm to mg.m-3" sheetId="6" state="hidden" r:id="rId5"/>
    <sheet name="Emissão Chaminés" sheetId="1"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0" i="2" l="1"/>
  <c r="R10" i="1" l="1"/>
  <c r="R9" i="1"/>
  <c r="R8" i="1" l="1"/>
  <c r="N9" i="1"/>
  <c r="P9" i="1" s="1"/>
  <c r="O9" i="1" l="1"/>
  <c r="R11" i="1"/>
  <c r="R12" i="1"/>
  <c r="N15" i="1" l="1"/>
  <c r="N14" i="1"/>
  <c r="N98" i="3"/>
  <c r="J14" i="6" l="1"/>
  <c r="J15" i="6"/>
  <c r="J16" i="6"/>
  <c r="J17" i="6"/>
  <c r="J18" i="6"/>
  <c r="J19" i="6"/>
  <c r="J20" i="6"/>
  <c r="J21" i="6"/>
  <c r="J13" i="6"/>
  <c r="G21" i="6"/>
  <c r="F21" i="6"/>
  <c r="G20" i="6"/>
  <c r="H20" i="6" s="1"/>
  <c r="F20" i="6"/>
  <c r="G19" i="6"/>
  <c r="H19" i="6" s="1"/>
  <c r="F19" i="6"/>
  <c r="G18" i="6"/>
  <c r="H18" i="6" s="1"/>
  <c r="F18" i="6"/>
  <c r="G17" i="6"/>
  <c r="H17" i="6" s="1"/>
  <c r="F17" i="6"/>
  <c r="G16" i="6"/>
  <c r="H16" i="6" s="1"/>
  <c r="F16" i="6"/>
  <c r="G15" i="6"/>
  <c r="H15" i="6" s="1"/>
  <c r="F15" i="6"/>
  <c r="H14" i="6"/>
  <c r="H21" i="6"/>
  <c r="G14" i="6"/>
  <c r="F14" i="6"/>
  <c r="H13" i="6"/>
  <c r="G13" i="6"/>
  <c r="F13" i="6"/>
  <c r="H7" i="1" l="1"/>
  <c r="S7" i="1" s="1"/>
  <c r="I7" i="1"/>
  <c r="N79" i="3"/>
  <c r="Q10" i="1" l="1"/>
  <c r="N10" i="1"/>
  <c r="O10" i="1" s="1"/>
  <c r="D61" i="2" l="1"/>
  <c r="D55" i="2"/>
  <c r="D56" i="2"/>
  <c r="D57" i="2"/>
  <c r="D58" i="2"/>
  <c r="D59" i="2"/>
  <c r="D60" i="2"/>
  <c r="D54" i="2"/>
  <c r="L14" i="1" l="1"/>
  <c r="L15" i="1"/>
  <c r="K15" i="1"/>
  <c r="K14" i="1"/>
  <c r="G49" i="2"/>
  <c r="E49" i="2"/>
  <c r="C49" i="2"/>
  <c r="G48" i="2"/>
  <c r="E48" i="2"/>
  <c r="C48" i="2"/>
  <c r="G47" i="2"/>
  <c r="E47" i="2"/>
  <c r="C47" i="2"/>
  <c r="G46" i="2"/>
  <c r="E46" i="2"/>
  <c r="C46" i="2"/>
  <c r="G45" i="2"/>
  <c r="E45" i="2"/>
  <c r="C45" i="2"/>
  <c r="G43" i="2"/>
  <c r="E43" i="2"/>
  <c r="C43" i="2"/>
  <c r="G42" i="2"/>
  <c r="E42" i="2"/>
  <c r="C42" i="2"/>
  <c r="G41" i="2"/>
  <c r="E41" i="2"/>
  <c r="C41" i="2"/>
  <c r="G40" i="2"/>
  <c r="E40" i="2"/>
  <c r="C40" i="2"/>
  <c r="G38" i="2"/>
  <c r="E38" i="2"/>
  <c r="C38" i="2"/>
  <c r="G37" i="2"/>
  <c r="E37" i="2"/>
  <c r="C37" i="2"/>
  <c r="G36" i="2"/>
  <c r="E36" i="2"/>
  <c r="C36" i="2"/>
  <c r="G35" i="2"/>
  <c r="E35" i="2"/>
  <c r="C35" i="2"/>
  <c r="G34" i="2"/>
  <c r="E34" i="2"/>
  <c r="C34" i="2"/>
  <c r="G33" i="2"/>
  <c r="E33" i="2"/>
  <c r="C33" i="2"/>
  <c r="M15" i="1" l="1"/>
  <c r="M14" i="1"/>
  <c r="B9" i="5"/>
  <c r="R15" i="1" l="1"/>
  <c r="R14" i="1"/>
  <c r="Q15" i="1"/>
  <c r="Q14" i="1"/>
  <c r="G15" i="1"/>
  <c r="G14" i="1"/>
  <c r="I15" i="1"/>
  <c r="I14" i="1"/>
  <c r="H15" i="1"/>
  <c r="S15" i="1" s="1"/>
  <c r="H14" i="1"/>
  <c r="S14" i="1" s="1"/>
  <c r="R13" i="1"/>
  <c r="Q13" i="1"/>
  <c r="N13" i="1"/>
  <c r="O13" i="1" s="1"/>
  <c r="G13" i="1"/>
  <c r="H13" i="1"/>
  <c r="S13" i="1" s="1"/>
  <c r="I13" i="1"/>
  <c r="Q12" i="1"/>
  <c r="Q11" i="1"/>
  <c r="N12" i="1"/>
  <c r="O12" i="1" s="1"/>
  <c r="N11" i="1"/>
  <c r="P11" i="1" s="1"/>
  <c r="G12" i="1"/>
  <c r="G11" i="1"/>
  <c r="H12" i="1"/>
  <c r="S12" i="1" s="1"/>
  <c r="H11" i="1"/>
  <c r="S11" i="1" s="1"/>
  <c r="I12" i="1"/>
  <c r="I11" i="1"/>
  <c r="P10" i="1"/>
  <c r="G10" i="1"/>
  <c r="I10" i="1"/>
  <c r="H10" i="1"/>
  <c r="S10" i="1" s="1"/>
  <c r="Q9" i="1"/>
  <c r="G9" i="1"/>
  <c r="H9" i="1"/>
  <c r="S9" i="1" s="1"/>
  <c r="I9" i="1"/>
  <c r="P13" i="1" l="1"/>
  <c r="P12" i="1"/>
  <c r="O11" i="1"/>
  <c r="Q8" i="1"/>
  <c r="Q7" i="1"/>
  <c r="R7" i="1"/>
  <c r="N8" i="1"/>
  <c r="N7" i="1"/>
  <c r="I8" i="1"/>
  <c r="H8" i="1"/>
  <c r="S8" i="1" s="1"/>
  <c r="S16" i="1" s="1"/>
  <c r="G8" i="1"/>
  <c r="G7" i="1"/>
  <c r="D15" i="1"/>
  <c r="T15" i="1" s="1"/>
  <c r="D14" i="1"/>
  <c r="T14" i="1" s="1"/>
  <c r="D12" i="1"/>
  <c r="D11" i="1"/>
  <c r="D8" i="1"/>
  <c r="E10" i="4"/>
  <c r="D13" i="1" s="1"/>
  <c r="E9" i="4"/>
  <c r="E11" i="4"/>
  <c r="E7" i="4"/>
  <c r="D9" i="1" s="1"/>
  <c r="E6" i="4"/>
  <c r="E5" i="4" s="1"/>
  <c r="D7" i="1" s="1"/>
  <c r="O14" i="1" l="1"/>
  <c r="P14" i="1"/>
  <c r="P15" i="1"/>
  <c r="O15" i="1"/>
  <c r="O7" i="1"/>
  <c r="P7" i="1"/>
  <c r="O8" i="1"/>
  <c r="P8" i="1"/>
  <c r="L26" i="2"/>
  <c r="M9" i="1" l="1"/>
  <c r="T9" i="1" s="1"/>
  <c r="M13" i="1"/>
  <c r="T13" i="1" s="1"/>
  <c r="C26" i="2"/>
  <c r="I26" i="2"/>
  <c r="F25" i="2"/>
  <c r="L25" i="2"/>
  <c r="C25" i="2"/>
  <c r="I25" i="2"/>
  <c r="F26" i="2"/>
  <c r="F135" i="3"/>
  <c r="F134" i="3"/>
  <c r="F133" i="3"/>
  <c r="F132" i="3"/>
  <c r="F131" i="3"/>
  <c r="F130" i="3"/>
  <c r="F129" i="3"/>
  <c r="F128" i="3"/>
  <c r="F127" i="3"/>
  <c r="F126" i="3"/>
  <c r="F125" i="3"/>
  <c r="F124" i="3"/>
  <c r="F122" i="3"/>
  <c r="F121" i="3"/>
  <c r="F120" i="3"/>
  <c r="F119" i="3"/>
  <c r="F118" i="3"/>
  <c r="F117" i="3"/>
  <c r="F116" i="3"/>
  <c r="F115" i="3"/>
  <c r="N107" i="3"/>
  <c r="N106" i="3"/>
  <c r="N105" i="3"/>
  <c r="N104" i="3"/>
  <c r="N103" i="3"/>
  <c r="N102" i="3"/>
  <c r="N101" i="3"/>
  <c r="N100" i="3"/>
  <c r="N99" i="3"/>
  <c r="N97" i="3"/>
  <c r="N96" i="3"/>
  <c r="N94" i="3"/>
  <c r="N93" i="3"/>
  <c r="N92" i="3"/>
  <c r="N91" i="3"/>
  <c r="N90" i="3"/>
  <c r="N89" i="3"/>
  <c r="N88" i="3"/>
  <c r="N87" i="3"/>
  <c r="F105" i="3"/>
  <c r="F104" i="3"/>
  <c r="F103" i="3"/>
  <c r="F102" i="3"/>
  <c r="F101" i="3"/>
  <c r="F100" i="3"/>
  <c r="F98" i="3"/>
  <c r="F97" i="3"/>
  <c r="F96" i="3"/>
  <c r="F94" i="3"/>
  <c r="F93" i="3"/>
  <c r="F92" i="3"/>
  <c r="F91" i="3"/>
  <c r="F90" i="3"/>
  <c r="F89" i="3"/>
  <c r="F88" i="3"/>
  <c r="F87" i="3"/>
  <c r="N78" i="3"/>
  <c r="N77" i="3"/>
  <c r="N76" i="3"/>
  <c r="N75" i="3"/>
  <c r="N74" i="3"/>
  <c r="N73" i="3"/>
  <c r="N72" i="3"/>
  <c r="N71" i="3"/>
  <c r="N70" i="3"/>
  <c r="N68" i="3"/>
  <c r="N67" i="3"/>
  <c r="N66" i="3"/>
  <c r="N65" i="3"/>
  <c r="N64" i="3"/>
  <c r="N63" i="3"/>
  <c r="N62" i="3"/>
  <c r="N61" i="3"/>
  <c r="F79" i="3"/>
  <c r="F78" i="3"/>
  <c r="F77" i="3"/>
  <c r="F76" i="3"/>
  <c r="F75" i="3"/>
  <c r="F74" i="3"/>
  <c r="F72" i="3"/>
  <c r="F71" i="3"/>
  <c r="F70" i="3"/>
  <c r="F68" i="3"/>
  <c r="F67" i="3"/>
  <c r="F66" i="3"/>
  <c r="F65" i="3"/>
  <c r="F64" i="3"/>
  <c r="F63" i="3"/>
  <c r="F62" i="3"/>
  <c r="F61" i="3"/>
  <c r="N52" i="3"/>
  <c r="N51" i="3"/>
  <c r="N50" i="3"/>
  <c r="N49" i="3"/>
  <c r="N48" i="3"/>
  <c r="N47" i="3"/>
  <c r="N45" i="3"/>
  <c r="N44" i="3"/>
  <c r="N43" i="3"/>
  <c r="N41" i="3"/>
  <c r="N40" i="3"/>
  <c r="N39" i="3"/>
  <c r="N38" i="3"/>
  <c r="N37" i="3"/>
  <c r="N36" i="3"/>
  <c r="N35" i="3"/>
  <c r="N34" i="3"/>
  <c r="F53" i="3"/>
  <c r="F52" i="3"/>
  <c r="F51" i="3"/>
  <c r="F50" i="3"/>
  <c r="F49" i="3"/>
  <c r="F48" i="3"/>
  <c r="F45" i="3"/>
  <c r="F44" i="3"/>
  <c r="F43" i="3"/>
  <c r="F41" i="3"/>
  <c r="F40" i="3"/>
  <c r="F39" i="3"/>
  <c r="F38" i="3"/>
  <c r="F37" i="3"/>
  <c r="F36" i="3"/>
  <c r="F35" i="3"/>
  <c r="F34" i="3"/>
  <c r="N24" i="3"/>
  <c r="N22" i="3"/>
  <c r="N21" i="3"/>
  <c r="N20" i="3"/>
  <c r="N17" i="3"/>
  <c r="N16" i="3"/>
  <c r="N14" i="3"/>
  <c r="N13" i="3"/>
  <c r="N12" i="3"/>
  <c r="N11" i="3"/>
  <c r="N10" i="3"/>
  <c r="N9" i="3"/>
  <c r="N8" i="3"/>
  <c r="N7" i="3"/>
  <c r="F26" i="3"/>
  <c r="F25" i="3"/>
  <c r="F24" i="3"/>
  <c r="F23" i="3"/>
  <c r="F22" i="3"/>
  <c r="F21" i="3"/>
  <c r="F20" i="3"/>
  <c r="F19" i="3"/>
  <c r="F18" i="3"/>
  <c r="F17" i="3"/>
  <c r="F16" i="3"/>
  <c r="F14" i="3"/>
  <c r="F13" i="3"/>
  <c r="F12" i="3"/>
  <c r="F11" i="3"/>
  <c r="F10" i="3"/>
  <c r="F9" i="3"/>
  <c r="F8" i="3"/>
  <c r="F7" i="3"/>
  <c r="C40" i="4" l="1"/>
  <c r="B40" i="4"/>
  <c r="R16" i="1" l="1"/>
  <c r="N16" i="1"/>
  <c r="C14" i="2"/>
  <c r="C13" i="2"/>
  <c r="C12" i="2"/>
  <c r="C11" i="2"/>
  <c r="C10" i="2"/>
  <c r="C9" i="2"/>
  <c r="C8" i="2"/>
  <c r="C7" i="2"/>
  <c r="C6" i="2"/>
  <c r="C5" i="2"/>
  <c r="C4" i="2"/>
  <c r="M8" i="1" l="1"/>
  <c r="T8" i="1" s="1"/>
  <c r="M12" i="1"/>
  <c r="T12" i="1" s="1"/>
  <c r="M11" i="1"/>
  <c r="T11" i="1" s="1"/>
  <c r="M7" i="1"/>
  <c r="T7" i="1" s="1"/>
  <c r="P16" i="1"/>
  <c r="Q16" i="1"/>
  <c r="T16" i="1" l="1"/>
  <c r="O16" i="1" l="1"/>
</calcChain>
</file>

<file path=xl/comments1.xml><?xml version="1.0" encoding="utf-8"?>
<comments xmlns="http://schemas.openxmlformats.org/spreadsheetml/2006/main">
  <authors>
    <author>Andrielly Moutinho Knupp</author>
  </authors>
  <commentList>
    <comment ref="A20" authorId="0" shapeId="0">
      <text>
        <r>
          <rPr>
            <b/>
            <sz val="9"/>
            <color indexed="81"/>
            <rFont val="Segoe UI"/>
            <family val="2"/>
          </rPr>
          <t xml:space="preserve">Andrielly Moutinho Knupp:
</t>
        </r>
        <r>
          <rPr>
            <sz val="9"/>
            <color indexed="81"/>
            <rFont val="Segoe UI"/>
            <family val="2"/>
          </rPr>
          <t xml:space="preserve">Biomass Energy Databook - Edition 4 (US Department of Energy, 2011). Appendix A
Disponível em: </t>
        </r>
        <r>
          <rPr>
            <sz val="9"/>
            <color indexed="81"/>
            <rFont val="Segoe UI"/>
            <family val="2"/>
          </rPr>
          <t>http://info.ornl.gov/sites/publications/Files/Pub33120.pdf</t>
        </r>
      </text>
    </comment>
    <comment ref="B20" authorId="0" shapeId="0">
      <text>
        <r>
          <rPr>
            <sz val="9"/>
            <color indexed="81"/>
            <rFont val="Segoe UI"/>
            <family val="2"/>
          </rPr>
          <t>Foi utilizado o dado médio de HHV do eucalipto, obtido a partir das faixas: 8.174 - 8.432 Btu/lb</t>
        </r>
      </text>
    </comment>
  </commentList>
</comments>
</file>

<file path=xl/comments2.xml><?xml version="1.0" encoding="utf-8"?>
<comments xmlns="http://schemas.openxmlformats.org/spreadsheetml/2006/main">
  <authors>
    <author>Andrielly Moutinho Knupp</author>
  </authors>
  <commentList>
    <comment ref="A8" authorId="0" shapeId="0">
      <text>
        <r>
          <rPr>
            <sz val="9"/>
            <color indexed="81"/>
            <rFont val="Segoe UI"/>
            <family val="2"/>
          </rPr>
          <t>No e-mail recebido em 07/06/18 foi informado que: este silo recebe a borra dos extratores de café via pressão de vapor e em sua chaminé só sai vapor,não sendo utilizado nenhum queimador nesta operação.</t>
        </r>
      </text>
    </comment>
  </commentList>
</comments>
</file>

<file path=xl/comments3.xml><?xml version="1.0" encoding="utf-8"?>
<comments xmlns="http://schemas.openxmlformats.org/spreadsheetml/2006/main">
  <authors>
    <author>Andrielly Moutinho Knupp</author>
  </authors>
  <commentList>
    <comment ref="A1" authorId="0" shapeId="0">
      <text>
        <r>
          <rPr>
            <sz val="9"/>
            <color indexed="81"/>
            <rFont val="Segoe UI"/>
            <family val="2"/>
          </rPr>
          <t xml:space="preserve">Foi informado no e-mail recebido em 05/06/18 que: Anualmente fazem uma parada de 20/12 a 20/01,para manutenção geral da fabrica
</t>
        </r>
      </text>
    </comment>
    <comment ref="K6" authorId="0" shapeId="0">
      <text>
        <r>
          <rPr>
            <sz val="9"/>
            <color indexed="81"/>
            <rFont val="Segoe UI"/>
            <family val="2"/>
          </rPr>
          <t>GÁS NATURAL: All PM (total, condensible, and filterable) is assumed to be less than 1.0 micrometer in diameter. Therefore, the PM emission factors presented here may be used to estimate PM10, PM2.5 or PM1 emissions. Total PM is the sum of the filterable PM and condensible PM (Table 1.4-2 do AP-42).
Portanto, PM = PM10 = PM2.5</t>
        </r>
      </text>
    </comment>
    <comment ref="L6" authorId="0" shapeId="0">
      <text>
        <r>
          <rPr>
            <sz val="9"/>
            <color indexed="81"/>
            <rFont val="Segoe UI"/>
            <family val="2"/>
          </rPr>
          <t>GÁS NATURAL: All PM (total, condensible, and filterable) is assumed to be less than 1.0 micrometer in diameter. Therefore, the PM emission factors presented here may be used to estimate PM10, PM2.5 or PM1 emissions. Total PM is the sum of the filterable PM and condensible PM (Table 1.4-2 do AP-42).
Portanto, PM = PM10 = PM2.5</t>
        </r>
      </text>
    </comment>
    <comment ref="N6" authorId="0" shapeId="0">
      <text>
        <r>
          <rPr>
            <sz val="9"/>
            <color indexed="81"/>
            <rFont val="Segoe UI"/>
            <family val="2"/>
          </rPr>
          <t xml:space="preserve">Dados de monitoramento referente ao ano de 2015
</t>
        </r>
      </text>
    </comment>
    <comment ref="O6" authorId="0" shapeId="0">
      <text>
        <r>
          <rPr>
            <sz val="9"/>
            <color indexed="81"/>
            <rFont val="Segoe UI"/>
            <family val="2"/>
          </rPr>
          <t>GÁS NATURAL: All PM (total, condensible, and filterable) is assumed to be less than 1.0 micrometer in diameter. Therefore, the PM emission factors presented here may be used to estimate PM10, PM2.5 or PM1 emissions. Total PM is the sum of the filterable PM and condensible PM (Table 1.4-2 do AP-42).
Portanto, PM = PM10 = PM2.5</t>
        </r>
      </text>
    </comment>
    <comment ref="P6" authorId="0" shapeId="0">
      <text>
        <r>
          <rPr>
            <sz val="9"/>
            <color indexed="81"/>
            <rFont val="Segoe UI"/>
            <family val="2"/>
          </rPr>
          <t>GÁS NATURAL: All PM (total, condensible, and filterable) is assumed to be less than 1.0 micrometer in diameter. Therefore, the PM emission factors presented here may be used to estimate PM10, PM2.5 or PM1 emissions. Total PM is the sum of the filterable PM and condensible PM (Table 1.4-2 do AP-42).
Portanto, PM = PM10 = PM2.5</t>
        </r>
      </text>
    </comment>
    <comment ref="Q6" authorId="0" shapeId="0">
      <text>
        <r>
          <rPr>
            <sz val="9"/>
            <color indexed="81"/>
            <rFont val="Segoe UI"/>
            <family val="2"/>
          </rPr>
          <t xml:space="preserve">Dados de monitoramento referente ao ano de 2015
</t>
        </r>
      </text>
    </comment>
    <comment ref="R6" authorId="0" shapeId="0">
      <text>
        <r>
          <rPr>
            <sz val="9"/>
            <color indexed="81"/>
            <rFont val="Segoe UI"/>
            <family val="2"/>
          </rPr>
          <t xml:space="preserve">Dados de monitoramento referente ao ano de 2015
</t>
        </r>
      </text>
    </comment>
    <comment ref="S6" authorId="0" shapeId="0">
      <text>
        <r>
          <rPr>
            <sz val="9"/>
            <color indexed="81"/>
            <rFont val="Segoe UI"/>
            <family val="2"/>
          </rPr>
          <t xml:space="preserve">Dados de monitoramento referente ao ano de 2015 - feita conversão de ppm para mg/m³
</t>
        </r>
      </text>
    </comment>
    <comment ref="J7" authorId="0" shapeId="0">
      <text>
        <r>
          <rPr>
            <sz val="9"/>
            <color indexed="81"/>
            <rFont val="Segoe UI"/>
            <family val="2"/>
          </rPr>
          <t>Altura inicial fornecida + altura 
a partir do damper da fornalha</t>
        </r>
      </text>
    </comment>
    <comment ref="J8" authorId="0" shapeId="0">
      <text>
        <r>
          <rPr>
            <sz val="9"/>
            <color indexed="81"/>
            <rFont val="Segoe UI"/>
            <family val="2"/>
          </rPr>
          <t>Altura inicial fornecida + altura 
a partir do damper da fornalha</t>
        </r>
      </text>
    </comment>
    <comment ref="O9" authorId="0" shapeId="0">
      <text>
        <r>
          <rPr>
            <sz val="9"/>
            <color indexed="81"/>
            <rFont val="Segoe UI"/>
            <family val="2"/>
          </rPr>
          <t>Não foi aplicado o fator de emissão de PM10 apresentado no capítulo 1.6 do AP-42, pois a emissão de PM10 seria maior do que PM (valor monitorado). Portanto, foi considerada a relação PM10/PM (Multiple Cyclone) obtida a partir da Tabela 1.6-7:
1,72/5,4 = 0,318518518518518</t>
        </r>
      </text>
    </comment>
    <comment ref="P9" authorId="0" shapeId="0">
      <text>
        <r>
          <rPr>
            <sz val="9"/>
            <color indexed="81"/>
            <rFont val="Segoe UI"/>
            <family val="2"/>
          </rPr>
          <t>Não foi aplicado o fator de emissão de PM2,5 apresentado no capítulo 1.6 do AP-42, pois a emissão de PM2,5 seria maior do que PM (valor monitorado). Portanto, foi considerada a relação PM2,5/PM (Multiple Cyclone) obtida a partir da Tabela 1.6-7:
0,86/5,4 = 0,159259259259259</t>
        </r>
      </text>
    </comment>
    <comment ref="R9" authorId="0" shapeId="0">
      <text>
        <r>
          <rPr>
            <sz val="9"/>
            <color indexed="81"/>
            <rFont val="Segoe UI"/>
            <family val="2"/>
          </rPr>
          <t>Foi adotada a concentração de 0,0099 mg/Nm³ para estimativa da taxa de emissão, pois no relatório de monitoramento as concentrações e taxas observadas estão menores do que 0,01 mg/Nm³, não havendo possibilidade de lançar no Atmos um valor no formato &lt;0,01 mg/Nm³.</t>
        </r>
      </text>
    </comment>
    <comment ref="C10" authorId="0" shapeId="0">
      <text>
        <r>
          <rPr>
            <sz val="9"/>
            <color indexed="81"/>
            <rFont val="Segoe UI"/>
            <family val="2"/>
          </rPr>
          <t>No e-mail recebido em 07/06/18 foi informado que: este silo recebe a borra dos extratores de café via pressão de vapor,não sendo utilizado nenhum queimador nesta operação.</t>
        </r>
      </text>
    </comment>
    <comment ref="J10" authorId="0" shapeId="0">
      <text>
        <r>
          <rPr>
            <sz val="9"/>
            <color indexed="81"/>
            <rFont val="Segoe UI"/>
            <family val="2"/>
          </rPr>
          <t xml:space="preserve">Altura inicial fornecida + altura 
do topo do silo
</t>
        </r>
      </text>
    </comment>
    <comment ref="R10" authorId="0" shapeId="0">
      <text>
        <r>
          <rPr>
            <sz val="9"/>
            <color indexed="81"/>
            <rFont val="Segoe UI"/>
            <family val="2"/>
          </rPr>
          <t xml:space="preserve">Foi adotada a concentração de 0,0099 mg/Nm³ para estimativa da taxa de emissão, pois no relatório de monitoramento as concentrações e taxas observadas estão menores do que 0,01 mg/Nm³, não havendo possibilidade de lançar no Atmos um valor no formato &lt;0,01 mg/Nm³.
</t>
        </r>
      </text>
    </comment>
    <comment ref="T10" authorId="0" shapeId="0">
      <text>
        <r>
          <rPr>
            <sz val="9"/>
            <color indexed="81"/>
            <rFont val="Segoe UI"/>
            <family val="2"/>
          </rPr>
          <t xml:space="preserve">No Capítulo 9.13.2 do AP-42 (USEPA, 1995), não há fator de emissão para este tipo de fonte emissora.
</t>
        </r>
      </text>
    </comment>
    <comment ref="J11" authorId="0" shapeId="0">
      <text>
        <r>
          <rPr>
            <sz val="9"/>
            <color indexed="81"/>
            <rFont val="Segoe UI"/>
            <family val="2"/>
          </rPr>
          <t xml:space="preserve">Altura inicial fornecida + altura 
do topo </t>
        </r>
      </text>
    </comment>
    <comment ref="J12" authorId="0" shapeId="0">
      <text>
        <r>
          <rPr>
            <sz val="9"/>
            <color indexed="81"/>
            <rFont val="Segoe UI"/>
            <family val="2"/>
          </rPr>
          <t xml:space="preserve">Altura inicial fornecida + altura 
do topo </t>
        </r>
      </text>
    </comment>
    <comment ref="O13" authorId="0" shapeId="0">
      <text>
        <r>
          <rPr>
            <sz val="9"/>
            <color indexed="81"/>
            <rFont val="Segoe UI"/>
            <family val="2"/>
          </rPr>
          <t>Não foi aplicado o fator de emissão de PM10 apresentado no capítulo 1.6 do AP-42, pois a emissão de PM10 seria maior do que PM (valor monitorado). Portanto, foi considerada a relação PM10/PM (Multiple Cyclone) obtida a partir da Tabela 1.6-7:
1,72/5,4 = 0,318518518518518</t>
        </r>
      </text>
    </comment>
    <comment ref="P13" authorId="0" shapeId="0">
      <text>
        <r>
          <rPr>
            <sz val="9"/>
            <color indexed="81"/>
            <rFont val="Segoe UI"/>
            <family val="2"/>
          </rPr>
          <t>Não foi aplicado o fator de emissão de PM2,5 apresentado no capítulo 1.6 do AP-42, pois a emissão de PM2,5 seria maior do que PM (valor monitorado). Portanto, foi considerada a relação PM2,5/PM (Multiple Cyclone) obtida a partir da Tabela 1.6-7:
0,86/5,4 = 0,159259259259259</t>
        </r>
      </text>
    </comment>
    <comment ref="J14" authorId="0" shapeId="0">
      <text>
        <r>
          <rPr>
            <sz val="9"/>
            <color indexed="81"/>
            <rFont val="Segoe UI"/>
            <family val="2"/>
          </rPr>
          <t>Altura inicial fornecida + altura a partir
do escapamento do gerador</t>
        </r>
      </text>
    </comment>
    <comment ref="J15" authorId="0" shapeId="0">
      <text>
        <r>
          <rPr>
            <sz val="9"/>
            <color indexed="81"/>
            <rFont val="Segoe UI"/>
            <family val="2"/>
          </rPr>
          <t>Altura inicial fornecida + altura a partir
do escapamento do gerador</t>
        </r>
      </text>
    </comment>
  </commentList>
</comments>
</file>

<file path=xl/sharedStrings.xml><?xml version="1.0" encoding="utf-8"?>
<sst xmlns="http://schemas.openxmlformats.org/spreadsheetml/2006/main" count="825" uniqueCount="266">
  <si>
    <t>Fonte Emissora</t>
  </si>
  <si>
    <t>Taxa de Emissão [kg/h]</t>
  </si>
  <si>
    <t>PM</t>
  </si>
  <si>
    <t>Unidade</t>
  </si>
  <si>
    <t>Amostragem</t>
  </si>
  <si>
    <t>Média</t>
  </si>
  <si>
    <t>mg/Nm³</t>
  </si>
  <si>
    <t>ºC</t>
  </si>
  <si>
    <t>Emisison Factor Rating</t>
  </si>
  <si>
    <t>B</t>
  </si>
  <si>
    <t>E</t>
  </si>
  <si>
    <r>
      <t>PM</t>
    </r>
    <r>
      <rPr>
        <b/>
        <vertAlign val="subscript"/>
        <sz val="8"/>
        <color theme="0"/>
        <rFont val="Arial"/>
        <family val="2"/>
      </rPr>
      <t>10</t>
    </r>
  </si>
  <si>
    <r>
      <t>PM</t>
    </r>
    <r>
      <rPr>
        <b/>
        <vertAlign val="subscript"/>
        <sz val="8"/>
        <color theme="0"/>
        <rFont val="Arial"/>
        <family val="2"/>
      </rPr>
      <t>2,5</t>
    </r>
  </si>
  <si>
    <t>NOx</t>
  </si>
  <si>
    <t>Altura</t>
  </si>
  <si>
    <t>Gás Natural</t>
  </si>
  <si>
    <t>Caldeira</t>
  </si>
  <si>
    <t>CO</t>
  </si>
  <si>
    <r>
      <t>NO</t>
    </r>
    <r>
      <rPr>
        <b/>
        <vertAlign val="subscript"/>
        <sz val="8"/>
        <color theme="0"/>
        <rFont val="Arial"/>
        <family val="2"/>
      </rPr>
      <t>X</t>
    </r>
  </si>
  <si>
    <r>
      <t>SO</t>
    </r>
    <r>
      <rPr>
        <b/>
        <vertAlign val="subscript"/>
        <sz val="8"/>
        <color theme="0"/>
        <rFont val="Arial"/>
        <family val="2"/>
      </rPr>
      <t>2</t>
    </r>
  </si>
  <si>
    <r>
      <t>Emission Factor (lb/10</t>
    </r>
    <r>
      <rPr>
        <vertAlign val="superscript"/>
        <sz val="8"/>
        <color theme="1"/>
        <rFont val="Arial"/>
        <family val="2"/>
      </rPr>
      <t>6</t>
    </r>
    <r>
      <rPr>
        <sz val="8"/>
        <color theme="1"/>
        <rFont val="Arial"/>
        <family val="2"/>
      </rPr>
      <t xml:space="preserve"> scf)</t>
    </r>
  </si>
  <si>
    <t>A</t>
  </si>
  <si>
    <t>D</t>
  </si>
  <si>
    <t>C</t>
  </si>
  <si>
    <t>Pollutant</t>
  </si>
  <si>
    <t>Lead</t>
  </si>
  <si>
    <r>
      <t>CO</t>
    </r>
    <r>
      <rPr>
        <vertAlign val="subscript"/>
        <sz val="8"/>
        <color theme="1"/>
        <rFont val="Arial"/>
        <family val="2"/>
      </rPr>
      <t>2</t>
    </r>
  </si>
  <si>
    <r>
      <t>N</t>
    </r>
    <r>
      <rPr>
        <vertAlign val="subscript"/>
        <sz val="8"/>
        <color theme="1"/>
        <rFont val="Arial"/>
        <family val="2"/>
      </rPr>
      <t>2</t>
    </r>
    <r>
      <rPr>
        <sz val="8"/>
        <color theme="1"/>
        <rFont val="Arial"/>
        <family val="2"/>
      </rPr>
      <t>O (Uncontrolled)</t>
    </r>
  </si>
  <si>
    <r>
      <t>N</t>
    </r>
    <r>
      <rPr>
        <vertAlign val="subscript"/>
        <sz val="8"/>
        <color theme="1"/>
        <rFont val="Arial"/>
        <family val="2"/>
      </rPr>
      <t>2</t>
    </r>
    <r>
      <rPr>
        <sz val="8"/>
        <color theme="1"/>
        <rFont val="Arial"/>
        <family val="2"/>
      </rPr>
      <t>O (Controlled-low-NOx burner)</t>
    </r>
  </si>
  <si>
    <t>PM (Total)</t>
  </si>
  <si>
    <t>PM (Condensable)</t>
  </si>
  <si>
    <t>PM (Filterable)</t>
  </si>
  <si>
    <t>TOC</t>
  </si>
  <si>
    <t>Methane</t>
  </si>
  <si>
    <t>VOC</t>
  </si>
  <si>
    <t>TABLE 1.4-2. EMISSION FACTORS FOR CRITERIA POLLUTANTS AND GREENHOUSE GASES FROM NATURAL GAS COMBUSTION</t>
  </si>
  <si>
    <r>
      <t>Emission Factor (kg/10</t>
    </r>
    <r>
      <rPr>
        <vertAlign val="superscript"/>
        <sz val="8"/>
        <color theme="1"/>
        <rFont val="Arial"/>
        <family val="2"/>
      </rPr>
      <t>6</t>
    </r>
    <r>
      <rPr>
        <sz val="8"/>
        <color theme="1"/>
        <rFont val="Arial"/>
        <family val="2"/>
      </rPr>
      <t xml:space="preserve"> m³)</t>
    </r>
  </si>
  <si>
    <t>TOTAL</t>
  </si>
  <si>
    <t>Consumo Combustível [m³/h]</t>
  </si>
  <si>
    <t xml:space="preserve">Dados Operacionais das Chaminés </t>
  </si>
  <si>
    <t>Chaminés</t>
  </si>
  <si>
    <t xml:space="preserve">Unidade Operacional </t>
  </si>
  <si>
    <t xml:space="preserve">Combustível Utilizado </t>
  </si>
  <si>
    <t xml:space="preserve">Consumo de Combustível </t>
  </si>
  <si>
    <t>Latitude</t>
  </si>
  <si>
    <t>Longitude</t>
  </si>
  <si>
    <t>Vazão</t>
  </si>
  <si>
    <t xml:space="preserve">Temp. </t>
  </si>
  <si>
    <t xml:space="preserve">Torrador I </t>
  </si>
  <si>
    <t>Torração</t>
  </si>
  <si>
    <t>746.864,98 m³</t>
  </si>
  <si>
    <t>-20.349432</t>
  </si>
  <si>
    <t>-40.413970</t>
  </si>
  <si>
    <t>448,44</t>
  </si>
  <si>
    <t>Torrador II</t>
  </si>
  <si>
    <t>Borra e Cavaco</t>
  </si>
  <si>
    <t>-20.349022</t>
  </si>
  <si>
    <t>-40.414153</t>
  </si>
  <si>
    <t>151,11</t>
  </si>
  <si>
    <t>Silo de Borra Úmida</t>
  </si>
  <si>
    <t xml:space="preserve">Não utiliza </t>
  </si>
  <si>
    <t>-20.349233</t>
  </si>
  <si>
    <t>-40.414093</t>
  </si>
  <si>
    <t>78,83</t>
  </si>
  <si>
    <t>Multiciclones</t>
  </si>
  <si>
    <t>Torres de Secagem</t>
  </si>
  <si>
    <t>1.505.095,44 m³</t>
  </si>
  <si>
    <t>-20.349386</t>
  </si>
  <si>
    <t>-40.413917</t>
  </si>
  <si>
    <t>106,11</t>
  </si>
  <si>
    <t>Secador de Borra</t>
  </si>
  <si>
    <t>-20.349030</t>
  </si>
  <si>
    <t>-40.414336</t>
  </si>
  <si>
    <t>48,61</t>
  </si>
  <si>
    <t>Geradores</t>
  </si>
  <si>
    <t>Casa de Força</t>
  </si>
  <si>
    <t>Diesel</t>
  </si>
  <si>
    <t>212.089 Lts</t>
  </si>
  <si>
    <t>-20.348660</t>
  </si>
  <si>
    <t>-40,413804</t>
  </si>
  <si>
    <t>214,11</t>
  </si>
  <si>
    <t>Fonte: Informações enviadas pelo empreendimento através dos Ofícios IEMA N° 422/2016 e 006/2017</t>
  </si>
  <si>
    <t>Período</t>
  </si>
  <si>
    <t>Cavaco Consumido m³</t>
  </si>
  <si>
    <t>Diesel Consumido Lts</t>
  </si>
  <si>
    <t>Março</t>
  </si>
  <si>
    <t>Abril</t>
  </si>
  <si>
    <t>Maio</t>
  </si>
  <si>
    <t>Junho</t>
  </si>
  <si>
    <t>Julho</t>
  </si>
  <si>
    <t>Agosto</t>
  </si>
  <si>
    <t>Setembro</t>
  </si>
  <si>
    <t>Outubro</t>
  </si>
  <si>
    <t>Novembro</t>
  </si>
  <si>
    <t>Dezembro</t>
  </si>
  <si>
    <t>Gás Natural m³</t>
  </si>
  <si>
    <t>Torradores</t>
  </si>
  <si>
    <t>Solúvel Granel</t>
  </si>
  <si>
    <t>Torrado e Moido</t>
  </si>
  <si>
    <t>Janeiro</t>
  </si>
  <si>
    <t>Fevereiro</t>
  </si>
  <si>
    <t>Total 2015</t>
  </si>
  <si>
    <t>Produção</t>
  </si>
  <si>
    <t>Mês</t>
  </si>
  <si>
    <t>Monitoramento de Emissões Atmosféricas - Fev/2015</t>
  </si>
  <si>
    <t>Chaminé do Secador de Borra</t>
  </si>
  <si>
    <t xml:space="preserve">Parâmetros </t>
  </si>
  <si>
    <t>Dados de Medição</t>
  </si>
  <si>
    <t>Temperatura dos Gases</t>
  </si>
  <si>
    <t>Velocidade do Gás</t>
  </si>
  <si>
    <t>m/s</t>
  </si>
  <si>
    <t>Umidade do Gás</t>
  </si>
  <si>
    <t>%</t>
  </si>
  <si>
    <t>Vazão nas Condições da Chaminé</t>
  </si>
  <si>
    <t>m³/h</t>
  </si>
  <si>
    <t xml:space="preserve">Vazão Normal Base Seca </t>
  </si>
  <si>
    <t>Nm³/h</t>
  </si>
  <si>
    <t>Volume Amostrado</t>
  </si>
  <si>
    <t>Volume Amostrado nas CNTP</t>
  </si>
  <si>
    <t>Nm³</t>
  </si>
  <si>
    <t>Variação Isocinética</t>
  </si>
  <si>
    <t>Poluentes</t>
  </si>
  <si>
    <t>Material Particulado</t>
  </si>
  <si>
    <r>
      <t xml:space="preserve">Concentração </t>
    </r>
    <r>
      <rPr>
        <vertAlign val="superscript"/>
        <sz val="8"/>
        <color theme="1"/>
        <rFont val="Arial"/>
        <family val="2"/>
      </rPr>
      <t>(a)</t>
    </r>
  </si>
  <si>
    <r>
      <t xml:space="preserve">Concentração </t>
    </r>
    <r>
      <rPr>
        <vertAlign val="superscript"/>
        <sz val="8"/>
        <color theme="1"/>
        <rFont val="Arial"/>
        <family val="2"/>
      </rPr>
      <t>(b)</t>
    </r>
  </si>
  <si>
    <t>Taxa de Emissão</t>
  </si>
  <si>
    <t>kg/h</t>
  </si>
  <si>
    <r>
      <t>SO</t>
    </r>
    <r>
      <rPr>
        <vertAlign val="subscript"/>
        <sz val="8"/>
        <color theme="1"/>
        <rFont val="Arial"/>
        <family val="2"/>
      </rPr>
      <t>2</t>
    </r>
  </si>
  <si>
    <r>
      <t>O</t>
    </r>
    <r>
      <rPr>
        <vertAlign val="subscript"/>
        <sz val="8"/>
        <color theme="1"/>
        <rFont val="Arial"/>
        <family val="2"/>
      </rPr>
      <t>2</t>
    </r>
  </si>
  <si>
    <t>Teor</t>
  </si>
  <si>
    <r>
      <t>CO</t>
    </r>
    <r>
      <rPr>
        <sz val="11"/>
        <color theme="1"/>
        <rFont val="Calibri"/>
        <family val="2"/>
        <scheme val="minor"/>
      </rPr>
      <t/>
    </r>
  </si>
  <si>
    <t>ppm</t>
  </si>
  <si>
    <t>Chaminé do Silo de Borra Úmida</t>
  </si>
  <si>
    <t>Concentração</t>
  </si>
  <si>
    <t>&lt; 0,01</t>
  </si>
  <si>
    <t xml:space="preserve">Concentração </t>
  </si>
  <si>
    <r>
      <rPr>
        <vertAlign val="superscript"/>
        <sz val="8"/>
        <color theme="1"/>
        <rFont val="Arial"/>
        <family val="2"/>
      </rPr>
      <t>(a)</t>
    </r>
    <r>
      <rPr>
        <sz val="8"/>
        <color theme="1"/>
        <rFont val="Arial"/>
        <family val="2"/>
      </rPr>
      <t xml:space="preserve"> nas condições normais de temperatura e pressão (0°C e 1 atm).</t>
    </r>
  </si>
  <si>
    <r>
      <rPr>
        <vertAlign val="superscript"/>
        <sz val="8"/>
        <color theme="1"/>
        <rFont val="Arial"/>
        <family val="2"/>
      </rPr>
      <t>(b)</t>
    </r>
    <r>
      <rPr>
        <sz val="8"/>
        <color theme="1"/>
        <rFont val="Arial"/>
        <family val="2"/>
      </rPr>
      <t xml:space="preserve"> nas condições normais de temperatura e pressão (0°C e 1 atm), corrigido a 8% de excesso de O</t>
    </r>
    <r>
      <rPr>
        <vertAlign val="subscript"/>
        <sz val="8"/>
        <color theme="1"/>
        <rFont val="Arial"/>
        <family val="2"/>
      </rPr>
      <t>2</t>
    </r>
  </si>
  <si>
    <t>Chaminé da Caldeira Bremmer</t>
  </si>
  <si>
    <t>Chaminé do Multiciclone da Torre I</t>
  </si>
  <si>
    <t>&lt; 0,1</t>
  </si>
  <si>
    <r>
      <rPr>
        <vertAlign val="superscript"/>
        <sz val="8"/>
        <color theme="1"/>
        <rFont val="Arial"/>
        <family val="2"/>
      </rPr>
      <t>(b)</t>
    </r>
    <r>
      <rPr>
        <sz val="8"/>
        <color theme="1"/>
        <rFont val="Arial"/>
        <family val="2"/>
      </rPr>
      <t xml:space="preserve"> nas condições normais de temperatura e pressão (0°C e 1 atm), corrigido a 3% de excesso de O</t>
    </r>
    <r>
      <rPr>
        <vertAlign val="subscript"/>
        <sz val="8"/>
        <color theme="1"/>
        <rFont val="Arial"/>
        <family val="2"/>
      </rPr>
      <t>2</t>
    </r>
  </si>
  <si>
    <t>Chaminé do Multiciclone da Torre II</t>
  </si>
  <si>
    <t>Chaminé do Torrador I</t>
  </si>
  <si>
    <t>Chaminé do Torrador II</t>
  </si>
  <si>
    <t>Chaminé do Gerador I</t>
  </si>
  <si>
    <t>Chaminé do Gerador II</t>
  </si>
  <si>
    <t>Diâmetro (m)</t>
  </si>
  <si>
    <t>Caldeira Bremmer</t>
  </si>
  <si>
    <t xml:space="preserve">Funcionamento (horas): </t>
  </si>
  <si>
    <t>HHV - Eucalipto (MMBTU/lb)</t>
  </si>
  <si>
    <t>Emission Factor Rating</t>
  </si>
  <si>
    <t>Para conversão de lb/MMBtu para lb/ton, o fator deve ser multiplicado por (HHV*2000), onde HHV é dado em MMbtu/lb.</t>
  </si>
  <si>
    <t>-</t>
  </si>
  <si>
    <r>
      <t>Table 1.6-2 - EMISSION FACTORS FOR NO</t>
    </r>
    <r>
      <rPr>
        <vertAlign val="subscript"/>
        <sz val="8"/>
        <color theme="1"/>
        <rFont val="Arial"/>
        <family val="2"/>
      </rPr>
      <t>x</t>
    </r>
    <r>
      <rPr>
        <sz val="8"/>
        <color theme="1"/>
        <rFont val="Arial"/>
        <family val="2"/>
      </rPr>
      <t xml:space="preserve"> , SO</t>
    </r>
    <r>
      <rPr>
        <vertAlign val="subscript"/>
        <sz val="8"/>
        <color theme="1"/>
        <rFont val="Arial"/>
        <family val="2"/>
      </rPr>
      <t>2</t>
    </r>
    <r>
      <rPr>
        <sz val="8"/>
        <color theme="1"/>
        <rFont val="Arial"/>
        <family val="2"/>
      </rPr>
      <t xml:space="preserve"> , AND CO FROM WOOD RESIDUE COMBUSTION</t>
    </r>
  </si>
  <si>
    <t>Source Category</t>
  </si>
  <si>
    <r>
      <t>NO</t>
    </r>
    <r>
      <rPr>
        <vertAlign val="subscript"/>
        <sz val="8"/>
        <color theme="1"/>
        <rFont val="Arial"/>
        <family val="2"/>
      </rPr>
      <t xml:space="preserve">X </t>
    </r>
    <r>
      <rPr>
        <sz val="8"/>
        <color theme="1"/>
        <rFont val="Arial"/>
        <family val="2"/>
      </rPr>
      <t>- Emission Factor (lb/MMbtu)</t>
    </r>
  </si>
  <si>
    <r>
      <t>NO</t>
    </r>
    <r>
      <rPr>
        <vertAlign val="subscript"/>
        <sz val="8"/>
        <color theme="1"/>
        <rFont val="Arial"/>
        <family val="2"/>
      </rPr>
      <t xml:space="preserve">X </t>
    </r>
    <r>
      <rPr>
        <sz val="8"/>
        <color theme="1"/>
        <rFont val="Arial"/>
        <family val="2"/>
      </rPr>
      <t>- Emission Factor (lb/ton)</t>
    </r>
  </si>
  <si>
    <r>
      <t>SO</t>
    </r>
    <r>
      <rPr>
        <vertAlign val="subscript"/>
        <sz val="8"/>
        <color theme="1"/>
        <rFont val="Arial"/>
        <family val="2"/>
      </rPr>
      <t xml:space="preserve">2 </t>
    </r>
    <r>
      <rPr>
        <sz val="8"/>
        <color theme="1"/>
        <rFont val="Arial"/>
        <family val="2"/>
      </rPr>
      <t>- Emission Factor (lb/MMbtu)</t>
    </r>
  </si>
  <si>
    <r>
      <t>SO</t>
    </r>
    <r>
      <rPr>
        <vertAlign val="subscript"/>
        <sz val="8"/>
        <color theme="1"/>
        <rFont val="Arial"/>
        <family val="2"/>
      </rPr>
      <t xml:space="preserve">2 </t>
    </r>
    <r>
      <rPr>
        <sz val="8"/>
        <color theme="1"/>
        <rFont val="Arial"/>
        <family val="2"/>
      </rPr>
      <t>- Emission Factor (lb/ton)</t>
    </r>
  </si>
  <si>
    <r>
      <t>CO</t>
    </r>
    <r>
      <rPr>
        <vertAlign val="subscript"/>
        <sz val="8"/>
        <color theme="1"/>
        <rFont val="Arial"/>
        <family val="2"/>
      </rPr>
      <t xml:space="preserve"> </t>
    </r>
    <r>
      <rPr>
        <sz val="8"/>
        <color theme="1"/>
        <rFont val="Arial"/>
        <family val="2"/>
      </rPr>
      <t>- Emission Factor (lb/MMbtu)</t>
    </r>
  </si>
  <si>
    <r>
      <t>CO</t>
    </r>
    <r>
      <rPr>
        <vertAlign val="subscript"/>
        <sz val="8"/>
        <color theme="1"/>
        <rFont val="Arial"/>
        <family val="2"/>
      </rPr>
      <t xml:space="preserve"> </t>
    </r>
    <r>
      <rPr>
        <sz val="8"/>
        <color theme="1"/>
        <rFont val="Arial"/>
        <family val="2"/>
      </rPr>
      <t>- Emission Factor (lb/ton)</t>
    </r>
  </si>
  <si>
    <r>
      <t>COV</t>
    </r>
    <r>
      <rPr>
        <vertAlign val="subscript"/>
        <sz val="8"/>
        <color theme="1"/>
        <rFont val="Arial"/>
        <family val="2"/>
      </rPr>
      <t xml:space="preserve"> </t>
    </r>
    <r>
      <rPr>
        <sz val="8"/>
        <color theme="1"/>
        <rFont val="Arial"/>
        <family val="2"/>
      </rPr>
      <t>- Emission Factor (lb/MMbtu)</t>
    </r>
  </si>
  <si>
    <r>
      <t>COV</t>
    </r>
    <r>
      <rPr>
        <vertAlign val="subscript"/>
        <sz val="8"/>
        <color theme="1"/>
        <rFont val="Arial"/>
        <family val="2"/>
      </rPr>
      <t xml:space="preserve"> </t>
    </r>
    <r>
      <rPr>
        <sz val="8"/>
        <color theme="1"/>
        <rFont val="Arial"/>
        <family val="2"/>
      </rPr>
      <t>- Emission Factor (lb/ton)</t>
    </r>
  </si>
  <si>
    <t>Bar/bark and wet wood/wet wood-fired boiler</t>
  </si>
  <si>
    <t>Dry wood-fired boilers</t>
  </si>
  <si>
    <t>Tipo Madeira</t>
  </si>
  <si>
    <t>Densidade (g/cm³)</t>
  </si>
  <si>
    <t>Referência</t>
  </si>
  <si>
    <t>Eucalyptus 
spp</t>
  </si>
  <si>
    <r>
      <t xml:space="preserve">GATTO et </t>
    </r>
    <r>
      <rPr>
        <i/>
        <sz val="8"/>
        <color theme="1"/>
        <rFont val="Arial"/>
        <family val="2"/>
      </rPr>
      <t>al.</t>
    </r>
    <r>
      <rPr>
        <sz val="8"/>
        <color theme="1"/>
        <rFont val="Arial"/>
        <family val="2"/>
      </rPr>
      <t xml:space="preserve"> (2000)</t>
    </r>
  </si>
  <si>
    <t>Eucalyptus grandis - Eucalyptus urophylla</t>
  </si>
  <si>
    <t>0,447-0,552</t>
  </si>
  <si>
    <r>
      <t>QUEIROZ et</t>
    </r>
    <r>
      <rPr>
        <i/>
        <sz val="8"/>
        <color theme="1"/>
        <rFont val="Arial"/>
        <family val="2"/>
      </rPr>
      <t xml:space="preserve"> al.</t>
    </r>
    <r>
      <rPr>
        <sz val="8"/>
        <color theme="1"/>
        <rFont val="Arial"/>
        <family val="2"/>
      </rPr>
      <t xml:space="preserve"> (2004)</t>
    </r>
  </si>
  <si>
    <t>Eucalyptus pellita</t>
  </si>
  <si>
    <r>
      <t xml:space="preserve">OLIVEIRA et </t>
    </r>
    <r>
      <rPr>
        <i/>
        <sz val="8"/>
        <color theme="1"/>
        <rFont val="Arial"/>
        <family val="2"/>
      </rPr>
      <t xml:space="preserve">al. </t>
    </r>
    <r>
      <rPr>
        <sz val="8"/>
        <color theme="1"/>
        <rFont val="Arial"/>
        <family val="2"/>
      </rPr>
      <t>(2010)</t>
    </r>
  </si>
  <si>
    <t>Eucalyptus grandis</t>
  </si>
  <si>
    <t>0,508-0,597</t>
  </si>
  <si>
    <r>
      <t xml:space="preserve">TRUGILHO et </t>
    </r>
    <r>
      <rPr>
        <i/>
        <sz val="8"/>
        <color theme="1"/>
        <rFont val="Arial"/>
        <family val="2"/>
      </rPr>
      <t xml:space="preserve">al. </t>
    </r>
    <r>
      <rPr>
        <sz val="8"/>
        <color theme="1"/>
        <rFont val="Arial"/>
        <family val="2"/>
      </rPr>
      <t>(2001)</t>
    </r>
  </si>
  <si>
    <t>Eucalyptus saligna</t>
  </si>
  <si>
    <t>0,514-0,603</t>
  </si>
  <si>
    <t>0,46-0,72</t>
  </si>
  <si>
    <t>SILVA (1998)</t>
  </si>
  <si>
    <t>Tipo de Combustível</t>
  </si>
  <si>
    <t>Consumo de Combustível (Unidade/ano)</t>
  </si>
  <si>
    <t>Equipamento de Controle</t>
  </si>
  <si>
    <t>Ciclone</t>
  </si>
  <si>
    <t>Conversão de lb/ton para kg/t:</t>
  </si>
  <si>
    <t>Firing Configuration</t>
  </si>
  <si>
    <t>Nº 6 oil fired, normal firing</t>
  </si>
  <si>
    <t>Nº 6 oil fired, tangential firing</t>
  </si>
  <si>
    <t>Nº 5 oil fired, normal firing</t>
  </si>
  <si>
    <t>Nº 5 oil fired, tangential firing</t>
  </si>
  <si>
    <t>Nº 4 oil fired, normal firing</t>
  </si>
  <si>
    <t>Nº 4 oil fired, tangential firing</t>
  </si>
  <si>
    <t>Nº 6 oil fired</t>
  </si>
  <si>
    <t>Nº 5 oil fired</t>
  </si>
  <si>
    <t>Nº 4 oil fired</t>
  </si>
  <si>
    <t>Distillate oil fired</t>
  </si>
  <si>
    <t>Residential furnace</t>
  </si>
  <si>
    <t>Table 1.3-3. EMISSION FACTORS FOR TOTAL ORGANIC COMPOUNDS (TOC), METHANE, AND NONMETHANE TOC (NMTOC) FROM UNCONTROLLED FUEL OIL COMBUSTION</t>
  </si>
  <si>
    <t>EMISSION FACTOR RATING: A</t>
  </si>
  <si>
    <r>
      <t xml:space="preserve">TOC Emission Factor (lb/10³ gal) </t>
    </r>
    <r>
      <rPr>
        <vertAlign val="superscript"/>
        <sz val="8"/>
        <color theme="1"/>
        <rFont val="Arial"/>
        <family val="2"/>
      </rPr>
      <t>b</t>
    </r>
  </si>
  <si>
    <t>TOC Emission Factor (kg/10³ L)</t>
  </si>
  <si>
    <t>Methane Emission Factor (lb/10³ gal)</t>
  </si>
  <si>
    <t>Methane Emission Factor (kg/10³ L)</t>
  </si>
  <si>
    <t>NMTOC Emission Factor (lb/10³ gal)</t>
  </si>
  <si>
    <t>NMTOC Emission Factor (kg/10³ L)</t>
  </si>
  <si>
    <t>Utility Boilers</t>
  </si>
  <si>
    <t>Industrial Boilers</t>
  </si>
  <si>
    <t>Commercial/institutional/residential combustors</t>
  </si>
  <si>
    <r>
      <rPr>
        <vertAlign val="superscript"/>
        <sz val="8"/>
        <color theme="1"/>
        <rFont val="Arial"/>
        <family val="2"/>
      </rPr>
      <t xml:space="preserve">b </t>
    </r>
    <r>
      <rPr>
        <sz val="8"/>
        <color theme="1"/>
        <rFont val="Arial"/>
        <family val="2"/>
      </rPr>
      <t>References 29-32. Volatile organic compound emissions can increase by several orders of magnitude if the boiler is improperly operated or is not well maintained.</t>
    </r>
  </si>
  <si>
    <t>Particle Size</t>
  </si>
  <si>
    <t>Cumulative Mass % Stated Size</t>
  </si>
  <si>
    <t>Cumulative Emission Factor (lb/10³ gal)</t>
  </si>
  <si>
    <t>2.5</t>
  </si>
  <si>
    <t>1.25</t>
  </si>
  <si>
    <t>1.0</t>
  </si>
  <si>
    <t>0.625</t>
  </si>
  <si>
    <t xml:space="preserve">Table 1.3-6. CUMULATIVE PARTICLE SIZE DISTRIBUTION AND SIZE-SPECIFIC EMISSION FACTORS FOR UNCONTROLLED INDUSTRIAL BOILERS FIRING DISTILLATE OIL
EMISSION FACTOR RATING: E </t>
  </si>
  <si>
    <t>Cumulative Emission Factor (kg/10³ L)</t>
  </si>
  <si>
    <t>To convert from lb/10³ gal to kg/10³L (kg/m³), multiply by 0.120.</t>
  </si>
  <si>
    <t>1. Chaminés dos torradores  - 04 metros do damper da fornalha até as telhas</t>
  </si>
  <si>
    <t>2. Chaminé da caldeira   - 08 metros  do piso até as telhas</t>
  </si>
  <si>
    <t>3. Chaminé do silo de borra - 04 metros a partir do topo do silo ( não tem telhado )</t>
  </si>
  <si>
    <t>4. Chaminés do multi ciclone - 03 metros do topo do multi até as telhas</t>
  </si>
  <si>
    <t>5. Chaminé do secador de borra - 07 metros do piso até a direção da telha ( fica fora do telhado )</t>
  </si>
  <si>
    <t>Informação recebida por e-mail em 16/07/2018:</t>
  </si>
  <si>
    <t>6. Chaminés dos geradores - 3,30 metros total ( saindo do escapamento do gerador e fica fora do telhado )</t>
  </si>
  <si>
    <t>Referências: AP-42 (USEPA, 1998) - https://www3.epa.gov/ttn/chief/ap42/ch01/final/c01s04.pdf</t>
  </si>
  <si>
    <t>Referências: AP-42 (USEPA, 2003) - https://www3.epa.gov/ttn/chief/ap42/ch01/final/c01s06.pdf</t>
  </si>
  <si>
    <t>Referências: AP-42 (USEPA, 2010) - https://www3.epa.gov/ttn/chief/ap42/ch01/final/c01s03.pdf</t>
  </si>
  <si>
    <t>Equação Geral:</t>
  </si>
  <si>
    <t>Onde:
E - emissão
EF - fator de Emissão
ER - eficiência de Redução de Emissão</t>
  </si>
  <si>
    <t>Conversão ppm para mg/m³:</t>
  </si>
  <si>
    <t>NO2</t>
  </si>
  <si>
    <t>NO</t>
  </si>
  <si>
    <t>O3</t>
  </si>
  <si>
    <t>H2S</t>
  </si>
  <si>
    <t>SO2</t>
  </si>
  <si>
    <t>HCl</t>
  </si>
  <si>
    <t>HF</t>
  </si>
  <si>
    <t>C3H8</t>
  </si>
  <si>
    <t>Benzeno</t>
  </si>
  <si>
    <t>CO2</t>
  </si>
  <si>
    <t>Concentração CO [ppm]</t>
  </si>
  <si>
    <t>Pressão [atm]</t>
  </si>
  <si>
    <t>Concentração CO [mg/m³]</t>
  </si>
  <si>
    <t xml:space="preserve">Temperatura [K] </t>
  </si>
  <si>
    <t xml:space="preserve">Temperatura [ºC] </t>
  </si>
  <si>
    <t>Fonte</t>
  </si>
  <si>
    <r>
      <t>Onde:
MW (g/mol) - massa molar
P (atm) - pressão do gás
P</t>
    </r>
    <r>
      <rPr>
        <vertAlign val="subscript"/>
        <sz val="8"/>
        <color theme="1"/>
        <rFont val="Arial"/>
        <family val="2"/>
      </rPr>
      <t>0</t>
    </r>
    <r>
      <rPr>
        <sz val="8"/>
        <color theme="1"/>
        <rFont val="Arial"/>
        <family val="2"/>
      </rPr>
      <t xml:space="preserve"> - 1 atm (CNTP)
T (K) - temperatura do gás 
T</t>
    </r>
    <r>
      <rPr>
        <vertAlign val="subscript"/>
        <sz val="8"/>
        <color theme="1"/>
        <rFont val="Arial"/>
        <family val="2"/>
      </rPr>
      <t>0</t>
    </r>
    <r>
      <rPr>
        <sz val="8"/>
        <color theme="1"/>
        <rFont val="Arial"/>
        <family val="2"/>
      </rPr>
      <t xml:space="preserve"> - 298,15 K (25 ºC) (CNTP) </t>
    </r>
  </si>
  <si>
    <t>Massa Molar - MW [g/mol]</t>
  </si>
  <si>
    <t>Nota:</t>
  </si>
  <si>
    <t xml:space="preserve">All PM (total, condensible, and filterable) is assumed to be less than 1.0 micrometer in diameter.
Therefore, the PM emission factors presented here may be used to estimate PM10, PM2.5 or PM1 emissions. Total PM is the sum of the filterable PM and condensible PM. </t>
  </si>
  <si>
    <r>
      <t>Fator de Emissão [kg/10</t>
    </r>
    <r>
      <rPr>
        <b/>
        <vertAlign val="superscript"/>
        <sz val="8"/>
        <color theme="0"/>
        <rFont val="Arial"/>
        <family val="2"/>
      </rPr>
      <t>6</t>
    </r>
    <r>
      <rPr>
        <b/>
        <sz val="8"/>
        <color theme="0"/>
        <rFont val="Arial"/>
        <family val="2"/>
      </rPr>
      <t xml:space="preserve"> m³ </t>
    </r>
    <r>
      <rPr>
        <b/>
        <vertAlign val="superscript"/>
        <sz val="8"/>
        <color theme="0"/>
        <rFont val="Arial"/>
        <family val="2"/>
      </rPr>
      <t>(a)</t>
    </r>
    <r>
      <rPr>
        <b/>
        <sz val="8"/>
        <color theme="0"/>
        <rFont val="Arial"/>
        <family val="2"/>
      </rPr>
      <t xml:space="preserve">, kg/m³ </t>
    </r>
    <r>
      <rPr>
        <b/>
        <vertAlign val="superscript"/>
        <sz val="8"/>
        <color theme="0"/>
        <rFont val="Arial"/>
        <family val="2"/>
      </rPr>
      <t>(b)</t>
    </r>
    <r>
      <rPr>
        <b/>
        <sz val="8"/>
        <color theme="0"/>
        <rFont val="Arial"/>
        <family val="2"/>
      </rPr>
      <t xml:space="preserve"> e lb/t </t>
    </r>
    <r>
      <rPr>
        <b/>
        <vertAlign val="superscript"/>
        <sz val="8"/>
        <color theme="0"/>
        <rFont val="Arial"/>
        <family val="2"/>
      </rPr>
      <t>(c)</t>
    </r>
    <r>
      <rPr>
        <b/>
        <sz val="8"/>
        <color theme="0"/>
        <rFont val="Arial"/>
        <family val="2"/>
      </rPr>
      <t>]</t>
    </r>
  </si>
  <si>
    <t>1) Unidade de fator de emissão para combustão de gás natural</t>
  </si>
  <si>
    <t>2) Unidade de fator de emissão para combustão de óleo</t>
  </si>
  <si>
    <t>3) Unidade de fator de emissão para combustão de madeira</t>
  </si>
  <si>
    <t>4) Não foi considerada a emissão de material particulado proveniente do silo de recebimento de grãos de café verde, pois o empreendimento não respondeu a informação solicitada por e-mail.</t>
  </si>
  <si>
    <t>Latitude [º]</t>
  </si>
  <si>
    <t>Longitude [º]</t>
  </si>
  <si>
    <t>Diâmetro [m]</t>
  </si>
  <si>
    <t>Vazão [m³/h]</t>
  </si>
  <si>
    <t>Temperatura [ºC]</t>
  </si>
  <si>
    <t>Altura [m]</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</si>
</sst>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0.0000"/>
    <numFmt numFmtId="165" formatCode="#,##0.000"/>
    <numFmt numFmtId="166" formatCode="0.0"/>
    <numFmt numFmtId="167" formatCode="0.000"/>
    <numFmt numFmtId="168" formatCode="0.000000"/>
    <numFmt numFmtId="169" formatCode="#,##0.0"/>
    <numFmt numFmtId="170" formatCode="#,##0.00000"/>
    <numFmt numFmtId="171" formatCode="0.00000"/>
  </numFmts>
  <fonts count="17" x14ac:knownFonts="1">
    <font>
      <sz val="11"/>
      <color theme="1"/>
      <name val="Calibri"/>
      <family val="2"/>
      <scheme val="minor"/>
    </font>
    <font>
      <sz val="8"/>
      <color theme="1"/>
      <name val="Arial"/>
      <family val="2"/>
    </font>
    <font>
      <sz val="11"/>
      <color theme="1"/>
      <name val="Calibri"/>
      <family val="2"/>
      <scheme val="minor"/>
    </font>
    <font>
      <b/>
      <sz val="8"/>
      <color theme="1"/>
      <name val="Arial"/>
      <family val="2"/>
    </font>
    <font>
      <vertAlign val="subscript"/>
      <sz val="8"/>
      <color theme="1"/>
      <name val="Arial"/>
      <family val="2"/>
    </font>
    <font>
      <sz val="9"/>
      <color indexed="81"/>
      <name val="Segoe UI"/>
      <family val="2"/>
    </font>
    <font>
      <b/>
      <sz val="8"/>
      <color theme="0"/>
      <name val="Arial"/>
      <family val="2"/>
    </font>
    <font>
      <b/>
      <vertAlign val="subscript"/>
      <sz val="8"/>
      <color theme="0"/>
      <name val="Arial"/>
      <family val="2"/>
    </font>
    <font>
      <vertAlign val="superscript"/>
      <sz val="8"/>
      <color theme="1"/>
      <name val="Arial"/>
      <family val="2"/>
    </font>
    <font>
      <sz val="8"/>
      <name val="Arial"/>
      <family val="2"/>
    </font>
    <font>
      <b/>
      <sz val="9"/>
      <color indexed="81"/>
      <name val="Segoe UI"/>
      <family val="2"/>
    </font>
    <font>
      <sz val="7"/>
      <color theme="1"/>
      <name val="Arial"/>
      <family val="2"/>
    </font>
    <font>
      <i/>
      <sz val="8"/>
      <color theme="1"/>
      <name val="Arial"/>
      <family val="2"/>
    </font>
    <font>
      <b/>
      <i/>
      <sz val="8"/>
      <color theme="1"/>
      <name val="Arial"/>
      <family val="2"/>
    </font>
    <font>
      <b/>
      <vertAlign val="superscript"/>
      <sz val="8"/>
      <color theme="0"/>
      <name val="Arial"/>
      <family val="2"/>
    </font>
    <font>
      <sz val="8"/>
      <color theme="1"/>
      <name val="Calibri"/>
      <family val="2"/>
      <scheme val="minor"/>
    </font>
    <font>
      <sz val="8"/>
      <color rgb="FFFF0000"/>
      <name val="Calibri"/>
      <family val="2"/>
      <scheme val="minor"/>
    </font>
  </fonts>
  <fills count="5">
    <fill>
      <patternFill patternType="none"/>
    </fill>
    <fill>
      <patternFill patternType="gray125"/>
    </fill>
    <fill>
      <patternFill patternType="solid">
        <fgColor rgb="FF4F81BD"/>
        <bgColor indexed="64"/>
      </patternFill>
    </fill>
    <fill>
      <patternFill patternType="solid">
        <fgColor rgb="FFDCE6F1"/>
        <bgColor indexed="64"/>
      </patternFill>
    </fill>
    <fill>
      <patternFill patternType="solid">
        <fgColor theme="0"/>
        <bgColor indexed="64"/>
      </patternFill>
    </fill>
  </fills>
  <borders count="17">
    <border>
      <left/>
      <right/>
      <top/>
      <bottom/>
      <diagonal/>
    </border>
    <border>
      <left style="thin">
        <color rgb="FFD9D9D9"/>
      </left>
      <right style="thin">
        <color rgb="FFD9D9D9"/>
      </right>
      <top style="thin">
        <color rgb="FFD9D9D9"/>
      </top>
      <bottom style="thin">
        <color rgb="FFD9D9D9"/>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rgb="FFD9D9D9"/>
      </left>
      <right/>
      <top/>
      <bottom/>
      <diagonal/>
    </border>
    <border>
      <left/>
      <right style="thin">
        <color rgb="FFD9D9D9"/>
      </right>
      <top style="thin">
        <color rgb="FFD9D9D9"/>
      </top>
      <bottom style="thin">
        <color rgb="FFD9D9D9"/>
      </bottom>
      <diagonal/>
    </border>
    <border>
      <left style="thin">
        <color rgb="FFD9D9D9"/>
      </left>
      <right style="thin">
        <color rgb="FFD9D9D9"/>
      </right>
      <top style="thin">
        <color rgb="FFD9D9D9"/>
      </top>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style="thin">
        <color rgb="FFD9D9D9"/>
      </left>
      <right style="thin">
        <color rgb="FFD9D9D9"/>
      </right>
      <top/>
      <bottom/>
      <diagonal/>
    </border>
    <border>
      <left style="thin">
        <color rgb="FFD9D9D9"/>
      </left>
      <right/>
      <top/>
      <bottom style="thin">
        <color rgb="FFD9D9D9"/>
      </bottom>
      <diagonal/>
    </border>
    <border>
      <left/>
      <right/>
      <top/>
      <bottom style="thin">
        <color rgb="FFD9D9D9"/>
      </bottom>
      <diagonal/>
    </border>
    <border>
      <left style="thin">
        <color rgb="FFD9D9D9"/>
      </left>
      <right/>
      <top style="thin">
        <color rgb="FFD9D9D9"/>
      </top>
      <bottom/>
      <diagonal/>
    </border>
    <border>
      <left/>
      <right style="thin">
        <color rgb="FFD9D9D9"/>
      </right>
      <top style="thin">
        <color rgb="FFD9D9D9"/>
      </top>
      <bottom/>
      <diagonal/>
    </border>
    <border>
      <left/>
      <right style="thin">
        <color rgb="FFD9D9D9"/>
      </right>
      <top/>
      <bottom/>
      <diagonal/>
    </border>
    <border>
      <left/>
      <right style="thin">
        <color rgb="FFD9D9D9"/>
      </right>
      <top/>
      <bottom style="thin">
        <color rgb="FFD9D9D9"/>
      </bottom>
      <diagonal/>
    </border>
    <border>
      <left/>
      <right/>
      <top style="thin">
        <color rgb="FFD9D9D9"/>
      </top>
      <bottom/>
      <diagonal/>
    </border>
  </borders>
  <cellStyleXfs count="2">
    <xf numFmtId="0" fontId="0" fillId="0" borderId="0"/>
    <xf numFmtId="43" fontId="2" fillId="0" borderId="0" applyFont="0" applyFill="0" applyBorder="0" applyAlignment="0" applyProtection="0"/>
  </cellStyleXfs>
  <cellXfs count="163">
    <xf numFmtId="0" fontId="0" fillId="0" borderId="0" xfId="0"/>
    <xf numFmtId="0" fontId="1" fillId="0" borderId="0" xfId="0" applyFont="1"/>
    <xf numFmtId="0" fontId="1" fillId="0" borderId="0" xfId="0" applyFont="1" applyAlignment="1">
      <alignment vertical="center"/>
    </xf>
    <xf numFmtId="0" fontId="1" fillId="0" borderId="0" xfId="0" applyFont="1" applyFill="1" applyAlignment="1">
      <alignment vertical="center"/>
    </xf>
    <xf numFmtId="4" fontId="1" fillId="0" borderId="2" xfId="1" applyNumberFormat="1" applyFont="1" applyBorder="1" applyAlignment="1">
      <alignment horizontal="center"/>
    </xf>
    <xf numFmtId="0" fontId="1" fillId="0" borderId="0" xfId="0" applyFont="1" applyAlignment="1">
      <alignment horizontal="left"/>
    </xf>
    <xf numFmtId="0" fontId="1" fillId="0" borderId="0" xfId="0" applyFont="1" applyBorder="1" applyAlignment="1">
      <alignment horizontal="center"/>
    </xf>
    <xf numFmtId="165" fontId="1" fillId="0" borderId="0" xfId="0" applyNumberFormat="1" applyFont="1" applyBorder="1" applyAlignment="1">
      <alignment horizontal="center"/>
    </xf>
    <xf numFmtId="0" fontId="1" fillId="3" borderId="1" xfId="0" applyFont="1" applyFill="1" applyBorder="1" applyAlignment="1">
      <alignment horizontal="center" vertical="center" wrapText="1"/>
    </xf>
    <xf numFmtId="0" fontId="1" fillId="0" borderId="0" xfId="0" applyFont="1" applyAlignment="1">
      <alignment horizontal="center"/>
    </xf>
    <xf numFmtId="0" fontId="1" fillId="0" borderId="1" xfId="0" applyFont="1" applyBorder="1" applyAlignment="1">
      <alignment horizontal="center" vertical="center"/>
    </xf>
    <xf numFmtId="0" fontId="1" fillId="0" borderId="0" xfId="0" applyFont="1" applyAlignment="1">
      <alignment horizontal="center" vertical="center"/>
    </xf>
    <xf numFmtId="0" fontId="1" fillId="0" borderId="1" xfId="0" applyFont="1" applyBorder="1" applyAlignment="1">
      <alignment vertical="center"/>
    </xf>
    <xf numFmtId="3" fontId="1" fillId="0" borderId="1" xfId="0" applyNumberFormat="1" applyFont="1" applyBorder="1" applyAlignment="1">
      <alignment horizontal="center" vertical="center"/>
    </xf>
    <xf numFmtId="1" fontId="1" fillId="0" borderId="1" xfId="0" applyNumberFormat="1" applyFont="1" applyBorder="1" applyAlignment="1">
      <alignment horizontal="center" vertical="center"/>
    </xf>
    <xf numFmtId="164" fontId="1" fillId="0" borderId="1" xfId="0" applyNumberFormat="1" applyFont="1" applyBorder="1" applyAlignment="1">
      <alignment horizontal="center" vertical="center"/>
    </xf>
    <xf numFmtId="2" fontId="1" fillId="0" borderId="0" xfId="0" applyNumberFormat="1" applyFont="1"/>
    <xf numFmtId="0" fontId="6" fillId="2" borderId="1" xfId="0" applyNumberFormat="1" applyFont="1" applyFill="1" applyBorder="1" applyAlignment="1" applyProtection="1">
      <alignment horizontal="center" vertical="center" wrapText="1"/>
    </xf>
    <xf numFmtId="0" fontId="1" fillId="0" borderId="2" xfId="0" applyFont="1" applyBorder="1" applyAlignment="1">
      <alignment horizontal="left" vertical="center"/>
    </xf>
    <xf numFmtId="4" fontId="1" fillId="0" borderId="2" xfId="1" applyNumberFormat="1" applyFont="1" applyBorder="1" applyAlignment="1">
      <alignment horizontal="center" vertical="center"/>
    </xf>
    <xf numFmtId="0" fontId="6" fillId="2" borderId="3" xfId="0" applyFont="1" applyFill="1" applyBorder="1" applyAlignment="1">
      <alignment horizontal="center" vertical="center"/>
    </xf>
    <xf numFmtId="0" fontId="1" fillId="3" borderId="6" xfId="0" applyFont="1" applyFill="1" applyBorder="1" applyAlignment="1">
      <alignment horizontal="center" vertical="center" wrapText="1"/>
    </xf>
    <xf numFmtId="165" fontId="1" fillId="0" borderId="1" xfId="0" applyNumberFormat="1" applyFont="1" applyBorder="1" applyAlignment="1">
      <alignment horizontal="center" vertical="center"/>
    </xf>
    <xf numFmtId="3" fontId="1" fillId="0" borderId="0" xfId="0" applyNumberFormat="1" applyFont="1" applyAlignment="1">
      <alignment horizontal="center" vertical="center"/>
    </xf>
    <xf numFmtId="164" fontId="1" fillId="0" borderId="0" xfId="0" applyNumberFormat="1" applyFont="1" applyAlignment="1">
      <alignment horizontal="center" vertical="center"/>
    </xf>
    <xf numFmtId="0" fontId="1" fillId="0" borderId="0" xfId="0" applyFont="1" applyFill="1" applyAlignment="1">
      <alignment horizontal="center" vertical="center"/>
    </xf>
    <xf numFmtId="1" fontId="9" fillId="0" borderId="5" xfId="0" applyNumberFormat="1" applyFont="1" applyFill="1" applyBorder="1" applyAlignment="1">
      <alignment horizontal="center" vertical="center"/>
    </xf>
    <xf numFmtId="3" fontId="3" fillId="0" borderId="1" xfId="0" applyNumberFormat="1" applyFont="1" applyBorder="1" applyAlignment="1">
      <alignment horizontal="center" vertical="center"/>
    </xf>
    <xf numFmtId="0" fontId="3" fillId="0" borderId="0" xfId="0" applyFont="1" applyAlignment="1">
      <alignment horizontal="center" vertical="center"/>
    </xf>
    <xf numFmtId="0" fontId="3" fillId="0" borderId="1" xfId="0" applyFont="1" applyBorder="1" applyAlignment="1">
      <alignment horizontal="center" vertical="center"/>
    </xf>
    <xf numFmtId="2" fontId="1" fillId="3" borderId="0" xfId="0" applyNumberFormat="1" applyFont="1" applyFill="1" applyAlignment="1">
      <alignment horizontal="center" vertical="center"/>
    </xf>
    <xf numFmtId="0" fontId="1" fillId="0" borderId="0" xfId="0" applyFont="1" applyAlignment="1">
      <alignment vertical="center" wrapText="1"/>
    </xf>
    <xf numFmtId="0" fontId="1" fillId="0" borderId="2" xfId="0" applyFont="1" applyBorder="1" applyAlignment="1">
      <alignment horizontal="center" vertical="center"/>
    </xf>
    <xf numFmtId="0" fontId="1" fillId="0" borderId="2" xfId="0" applyFont="1" applyBorder="1" applyAlignment="1">
      <alignment horizont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3" fontId="1" fillId="0" borderId="2" xfId="1" applyNumberFormat="1" applyFont="1" applyBorder="1" applyAlignment="1">
      <alignment horizontal="center"/>
    </xf>
    <xf numFmtId="0" fontId="1" fillId="0" borderId="2" xfId="0" applyFont="1" applyBorder="1" applyAlignment="1">
      <alignment horizontal="left"/>
    </xf>
    <xf numFmtId="165" fontId="1" fillId="0" borderId="2" xfId="1" applyNumberFormat="1" applyFont="1" applyBorder="1" applyAlignment="1">
      <alignment horizontal="center"/>
    </xf>
    <xf numFmtId="165" fontId="1" fillId="0" borderId="2" xfId="0" applyNumberFormat="1" applyFont="1" applyBorder="1" applyAlignment="1">
      <alignment horizontal="center"/>
    </xf>
    <xf numFmtId="0" fontId="1" fillId="0" borderId="0" xfId="0" applyFont="1" applyBorder="1" applyAlignment="1">
      <alignment horizontal="left"/>
    </xf>
    <xf numFmtId="165" fontId="1" fillId="0" borderId="2" xfId="1" applyNumberFormat="1" applyFont="1" applyBorder="1" applyAlignment="1">
      <alignment horizontal="center" vertical="center"/>
    </xf>
    <xf numFmtId="0" fontId="1" fillId="0" borderId="0" xfId="0" applyFont="1" applyAlignment="1">
      <alignment horizontal="left" vertical="center" wrapText="1"/>
    </xf>
    <xf numFmtId="0" fontId="1" fillId="3" borderId="1"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9" fillId="0" borderId="0" xfId="0" applyFont="1" applyFill="1" applyAlignment="1">
      <alignment vertical="center"/>
    </xf>
    <xf numFmtId="0" fontId="3" fillId="0" borderId="0" xfId="0" applyFont="1" applyAlignment="1">
      <alignment vertical="center"/>
    </xf>
    <xf numFmtId="0" fontId="11" fillId="0" borderId="0" xfId="0" applyFont="1" applyAlignment="1">
      <alignment vertical="center"/>
    </xf>
    <xf numFmtId="2" fontId="1" fillId="0" borderId="1" xfId="0" applyNumberFormat="1" applyFont="1" applyBorder="1" applyAlignment="1">
      <alignment horizontal="center" vertical="center"/>
    </xf>
    <xf numFmtId="2" fontId="3" fillId="0" borderId="1" xfId="0" applyNumberFormat="1" applyFont="1" applyBorder="1" applyAlignment="1">
      <alignment horizontal="center" vertical="center"/>
    </xf>
    <xf numFmtId="167" fontId="1" fillId="0" borderId="1" xfId="0" applyNumberFormat="1" applyFont="1" applyBorder="1" applyAlignment="1">
      <alignment horizontal="center" vertical="center"/>
    </xf>
    <xf numFmtId="167" fontId="3" fillId="0" borderId="1" xfId="0" applyNumberFormat="1" applyFont="1" applyBorder="1" applyAlignment="1">
      <alignment horizontal="center" vertical="center"/>
    </xf>
    <xf numFmtId="168" fontId="1" fillId="0" borderId="0" xfId="0" applyNumberFormat="1" applyFont="1" applyAlignment="1">
      <alignment horizontal="center" vertical="center"/>
    </xf>
    <xf numFmtId="2" fontId="0" fillId="0" borderId="0" xfId="0" applyNumberFormat="1"/>
    <xf numFmtId="166" fontId="9" fillId="0" borderId="5" xfId="0" applyNumberFormat="1" applyFont="1" applyFill="1" applyBorder="1" applyAlignment="1">
      <alignment horizontal="center" vertical="center"/>
    </xf>
    <xf numFmtId="2" fontId="9" fillId="0" borderId="5" xfId="0" applyNumberFormat="1" applyFont="1" applyFill="1" applyBorder="1" applyAlignment="1">
      <alignment horizontal="center" vertical="center"/>
    </xf>
    <xf numFmtId="164" fontId="1" fillId="0" borderId="0" xfId="0" applyNumberFormat="1" applyFont="1" applyFill="1" applyAlignment="1">
      <alignment horizontal="center" vertical="center"/>
    </xf>
    <xf numFmtId="4" fontId="1" fillId="0" borderId="0" xfId="0" applyNumberFormat="1" applyFont="1" applyAlignment="1">
      <alignment horizontal="center" vertical="center"/>
    </xf>
    <xf numFmtId="2" fontId="1" fillId="0" borderId="0" xfId="0" applyNumberFormat="1" applyFont="1" applyAlignment="1">
      <alignment horizontal="center" vertical="center"/>
    </xf>
    <xf numFmtId="2" fontId="1" fillId="0" borderId="0" xfId="0" applyNumberFormat="1" applyFont="1" applyFill="1" applyAlignment="1">
      <alignment horizontal="center" vertical="center"/>
    </xf>
    <xf numFmtId="2" fontId="1" fillId="0" borderId="1" xfId="0" applyNumberFormat="1" applyFont="1" applyBorder="1" applyAlignment="1">
      <alignment vertical="center"/>
    </xf>
    <xf numFmtId="164" fontId="1" fillId="0" borderId="1" xfId="0" applyNumberFormat="1" applyFont="1" applyFill="1" applyBorder="1" applyAlignment="1">
      <alignment horizontal="center" vertical="center"/>
    </xf>
    <xf numFmtId="166" fontId="1" fillId="0" borderId="1" xfId="0" applyNumberFormat="1" applyFont="1" applyBorder="1" applyAlignment="1">
      <alignment horizontal="center" vertical="center"/>
    </xf>
    <xf numFmtId="0" fontId="1" fillId="3" borderId="6" xfId="0" applyFont="1" applyFill="1" applyBorder="1" applyAlignment="1">
      <alignment horizontal="center" vertical="center"/>
    </xf>
    <xf numFmtId="0" fontId="1" fillId="0" borderId="0" xfId="0" applyFont="1" applyAlignment="1">
      <alignment horizontal="center" vertical="center" wrapText="1"/>
    </xf>
    <xf numFmtId="0" fontId="3" fillId="0" borderId="0" xfId="0" applyFont="1" applyAlignment="1">
      <alignment horizontal="center" vertical="center" wrapText="1"/>
    </xf>
    <xf numFmtId="2" fontId="3" fillId="0" borderId="0" xfId="0" applyNumberFormat="1" applyFont="1" applyAlignment="1">
      <alignment horizontal="center" vertical="center" wrapText="1"/>
    </xf>
    <xf numFmtId="2" fontId="1" fillId="0" borderId="0" xfId="0" applyNumberFormat="1" applyFont="1" applyAlignment="1">
      <alignment horizontal="center" vertical="center" wrapText="1"/>
    </xf>
    <xf numFmtId="0" fontId="1" fillId="0" borderId="11" xfId="0" applyFont="1" applyFill="1" applyBorder="1" applyAlignment="1">
      <alignment vertical="center"/>
    </xf>
    <xf numFmtId="0" fontId="1" fillId="0" borderId="1" xfId="0" applyFont="1" applyFill="1" applyBorder="1" applyAlignment="1">
      <alignment horizontal="center" vertical="center" wrapText="1"/>
    </xf>
    <xf numFmtId="0" fontId="1" fillId="0" borderId="11" xfId="0" applyFont="1" applyFill="1" applyBorder="1" applyAlignment="1">
      <alignment vertical="center" wrapText="1"/>
    </xf>
    <xf numFmtId="0" fontId="1" fillId="0" borderId="8" xfId="0" applyFont="1" applyFill="1" applyBorder="1" applyAlignment="1">
      <alignment vertical="center" wrapText="1"/>
    </xf>
    <xf numFmtId="0" fontId="1" fillId="0" borderId="5" xfId="0" applyFont="1" applyFill="1" applyBorder="1" applyAlignment="1">
      <alignment vertical="center" wrapText="1"/>
    </xf>
    <xf numFmtId="0" fontId="1" fillId="0" borderId="0" xfId="0" applyFont="1" applyFill="1" applyAlignment="1">
      <alignment horizontal="center" vertical="center" wrapText="1"/>
    </xf>
    <xf numFmtId="2" fontId="3" fillId="0" borderId="0" xfId="0" applyNumberFormat="1" applyFont="1" applyAlignment="1">
      <alignment horizontal="center" vertical="center"/>
    </xf>
    <xf numFmtId="169" fontId="1" fillId="0" borderId="0" xfId="0" applyNumberFormat="1" applyFont="1" applyFill="1" applyAlignment="1">
      <alignment horizontal="center" vertical="center"/>
    </xf>
    <xf numFmtId="4" fontId="1" fillId="0" borderId="0" xfId="0" applyNumberFormat="1" applyFont="1"/>
    <xf numFmtId="0" fontId="1" fillId="4" borderId="12" xfId="0" applyFont="1" applyFill="1" applyBorder="1"/>
    <xf numFmtId="0" fontId="1" fillId="4" borderId="13" xfId="0" applyFont="1" applyFill="1" applyBorder="1"/>
    <xf numFmtId="0" fontId="1" fillId="4" borderId="4" xfId="0" applyFont="1" applyFill="1" applyBorder="1"/>
    <xf numFmtId="0" fontId="1" fillId="4" borderId="14" xfId="0" applyFont="1" applyFill="1" applyBorder="1"/>
    <xf numFmtId="1" fontId="1" fillId="0" borderId="0" xfId="0" applyNumberFormat="1" applyFont="1"/>
    <xf numFmtId="166" fontId="1" fillId="0" borderId="0" xfId="0" applyNumberFormat="1" applyFont="1" applyAlignment="1">
      <alignment horizontal="center" vertical="center"/>
    </xf>
    <xf numFmtId="0" fontId="1" fillId="0" borderId="0" xfId="0" applyFont="1" applyFill="1"/>
    <xf numFmtId="2" fontId="1" fillId="0" borderId="0" xfId="0" applyNumberFormat="1" applyFont="1" applyFill="1"/>
    <xf numFmtId="170" fontId="1" fillId="0" borderId="0" xfId="0" applyNumberFormat="1" applyFont="1" applyAlignment="1">
      <alignment horizontal="center" vertical="center"/>
    </xf>
    <xf numFmtId="164" fontId="1" fillId="0" borderId="0" xfId="0" applyNumberFormat="1" applyFont="1"/>
    <xf numFmtId="171" fontId="1" fillId="0" borderId="0" xfId="0" applyNumberFormat="1" applyFont="1"/>
    <xf numFmtId="0" fontId="1" fillId="0" borderId="0" xfId="0" applyFont="1" applyAlignment="1">
      <alignment horizontal="center" vertical="center"/>
    </xf>
    <xf numFmtId="0" fontId="6" fillId="2" borderId="1" xfId="0" applyNumberFormat="1" applyFont="1" applyFill="1" applyBorder="1" applyAlignment="1" applyProtection="1">
      <alignment horizontal="center" vertical="center" wrapText="1"/>
    </xf>
    <xf numFmtId="164" fontId="1" fillId="0" borderId="0" xfId="0" applyNumberFormat="1" applyFont="1" applyAlignment="1">
      <alignment vertical="center"/>
    </xf>
    <xf numFmtId="4" fontId="1" fillId="0" borderId="0" xfId="0" applyNumberFormat="1" applyFont="1" applyAlignment="1">
      <alignment vertical="center"/>
    </xf>
    <xf numFmtId="4" fontId="1" fillId="0" borderId="0" xfId="0" applyNumberFormat="1" applyFont="1" applyFill="1" applyAlignment="1">
      <alignment horizontal="center" vertical="center"/>
    </xf>
    <xf numFmtId="3" fontId="1" fillId="0" borderId="0" xfId="0" applyNumberFormat="1" applyFont="1" applyFill="1" applyAlignment="1">
      <alignment horizontal="center" vertical="center"/>
    </xf>
    <xf numFmtId="0" fontId="1" fillId="3" borderId="1" xfId="0" applyFont="1" applyFill="1" applyBorder="1" applyAlignment="1">
      <alignment horizontal="center" vertical="center"/>
    </xf>
    <xf numFmtId="4" fontId="9" fillId="0" borderId="0" xfId="0" applyNumberFormat="1" applyFont="1" applyFill="1" applyBorder="1" applyAlignment="1">
      <alignment horizontal="center" vertical="center"/>
    </xf>
    <xf numFmtId="4" fontId="9" fillId="0" borderId="0" xfId="0" applyNumberFormat="1" applyFont="1" applyFill="1" applyBorder="1" applyAlignment="1" applyProtection="1">
      <alignment horizontal="center" vertical="center" wrapText="1"/>
    </xf>
    <xf numFmtId="0" fontId="15" fillId="0" borderId="0" xfId="0" applyFont="1" applyAlignment="1">
      <alignment vertical="center"/>
    </xf>
    <xf numFmtId="0" fontId="9" fillId="0" borderId="0" xfId="0" applyFont="1" applyFill="1" applyBorder="1" applyAlignment="1">
      <alignment horizontal="center" vertical="center"/>
    </xf>
    <xf numFmtId="49" fontId="9" fillId="0" borderId="0" xfId="0" applyNumberFormat="1" applyFont="1" applyFill="1" applyBorder="1" applyAlignment="1">
      <alignment horizontal="center" vertical="center"/>
    </xf>
    <xf numFmtId="3" fontId="9" fillId="0" borderId="0" xfId="0" applyNumberFormat="1" applyFont="1" applyFill="1" applyBorder="1" applyAlignment="1">
      <alignment horizontal="center" vertical="center"/>
    </xf>
    <xf numFmtId="0" fontId="16" fillId="0" borderId="0" xfId="0" applyFont="1" applyAlignment="1">
      <alignment vertical="center"/>
    </xf>
    <xf numFmtId="0" fontId="15" fillId="0" borderId="0" xfId="0" applyFont="1" applyFill="1" applyBorder="1" applyAlignment="1">
      <alignment vertical="center"/>
    </xf>
    <xf numFmtId="0" fontId="1" fillId="0" borderId="0" xfId="0" applyFont="1" applyFill="1" applyBorder="1" applyAlignment="1">
      <alignment vertical="center"/>
    </xf>
    <xf numFmtId="0" fontId="9" fillId="0" borderId="0" xfId="0" applyFont="1" applyFill="1" applyBorder="1" applyAlignment="1">
      <alignment horizontal="center" vertical="center" wrapText="1"/>
    </xf>
    <xf numFmtId="3" fontId="9" fillId="0" borderId="0" xfId="0" applyNumberFormat="1" applyFont="1" applyFill="1" applyBorder="1" applyAlignment="1">
      <alignment horizontal="center" vertical="center" wrapText="1"/>
    </xf>
    <xf numFmtId="4" fontId="9" fillId="0" borderId="0" xfId="0" applyNumberFormat="1" applyFont="1" applyFill="1" applyBorder="1" applyAlignment="1">
      <alignment horizontal="center" vertical="center" wrapText="1"/>
    </xf>
    <xf numFmtId="0" fontId="15" fillId="0" borderId="0" xfId="0" applyFont="1" applyFill="1" applyBorder="1" applyAlignment="1">
      <alignment horizontal="left" vertical="center"/>
    </xf>
    <xf numFmtId="3" fontId="15" fillId="0" borderId="0" xfId="0" applyNumberFormat="1" applyFont="1" applyFill="1" applyBorder="1" applyAlignment="1">
      <alignment vertical="center"/>
    </xf>
    <xf numFmtId="0" fontId="15" fillId="0" borderId="0" xfId="0" applyFont="1" applyBorder="1" applyAlignment="1">
      <alignment vertical="center"/>
    </xf>
    <xf numFmtId="0" fontId="1" fillId="3" borderId="7"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0" borderId="0" xfId="0" applyFont="1" applyAlignment="1">
      <alignment horizontal="left" vertical="center" wrapText="1"/>
    </xf>
    <xf numFmtId="0" fontId="1" fillId="0" borderId="14" xfId="0" applyFont="1" applyBorder="1" applyAlignment="1">
      <alignment horizontal="left" vertical="center" wrapText="1"/>
    </xf>
    <xf numFmtId="0" fontId="13" fillId="4" borderId="12" xfId="0" applyFont="1" applyFill="1" applyBorder="1" applyAlignment="1">
      <alignment horizontal="center" vertical="center"/>
    </xf>
    <xf numFmtId="0" fontId="13" fillId="4" borderId="4" xfId="0" applyFont="1" applyFill="1" applyBorder="1" applyAlignment="1">
      <alignment horizontal="center" vertical="center"/>
    </xf>
    <xf numFmtId="0" fontId="13" fillId="4" borderId="10" xfId="0" applyFont="1" applyFill="1" applyBorder="1" applyAlignment="1">
      <alignment horizontal="center" vertical="center"/>
    </xf>
    <xf numFmtId="0" fontId="1" fillId="4" borderId="12" xfId="0" applyFont="1" applyFill="1" applyBorder="1" applyAlignment="1">
      <alignment horizontal="left" vertical="center" wrapText="1"/>
    </xf>
    <xf numFmtId="0" fontId="1" fillId="4" borderId="13" xfId="0" applyFont="1" applyFill="1" applyBorder="1" applyAlignment="1">
      <alignment horizontal="left" vertical="center" wrapText="1"/>
    </xf>
    <xf numFmtId="0" fontId="1" fillId="4" borderId="4" xfId="0" applyFont="1" applyFill="1" applyBorder="1" applyAlignment="1">
      <alignment horizontal="left" vertical="center" wrapText="1"/>
    </xf>
    <xf numFmtId="0" fontId="1" fillId="4" borderId="14" xfId="0" applyFont="1" applyFill="1" applyBorder="1" applyAlignment="1">
      <alignment horizontal="left" vertical="center" wrapText="1"/>
    </xf>
    <xf numFmtId="0" fontId="1" fillId="4" borderId="10" xfId="0" applyFont="1" applyFill="1" applyBorder="1" applyAlignment="1">
      <alignment horizontal="left" vertical="center" wrapText="1"/>
    </xf>
    <xf numFmtId="0" fontId="1" fillId="4" borderId="15" xfId="0" applyFont="1" applyFill="1" applyBorder="1" applyAlignment="1">
      <alignment horizontal="left" vertical="center" wrapText="1"/>
    </xf>
    <xf numFmtId="0" fontId="1" fillId="3" borderId="1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0" borderId="4" xfId="0" applyFont="1" applyBorder="1" applyAlignment="1">
      <alignment horizontal="left" vertical="center"/>
    </xf>
    <xf numFmtId="0" fontId="1" fillId="0" borderId="0" xfId="0" applyFont="1" applyBorder="1" applyAlignment="1">
      <alignment horizontal="left" vertical="center"/>
    </xf>
    <xf numFmtId="0" fontId="1" fillId="3" borderId="10" xfId="0" applyFont="1" applyFill="1" applyBorder="1" applyAlignment="1">
      <alignment horizontal="center" vertical="center"/>
    </xf>
    <xf numFmtId="0" fontId="1" fillId="3" borderId="11"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5" xfId="0" applyFont="1" applyFill="1" applyBorder="1" applyAlignment="1">
      <alignment horizontal="center" vertical="center"/>
    </xf>
    <xf numFmtId="4" fontId="9" fillId="0" borderId="0" xfId="0" applyNumberFormat="1" applyFont="1" applyFill="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left"/>
    </xf>
    <xf numFmtId="0" fontId="1" fillId="0" borderId="2" xfId="0" applyFont="1" applyBorder="1" applyAlignment="1">
      <alignment horizontal="center"/>
    </xf>
    <xf numFmtId="0" fontId="1" fillId="4" borderId="7" xfId="0" applyFont="1" applyFill="1" applyBorder="1" applyAlignment="1">
      <alignment horizontal="center" vertical="center"/>
    </xf>
    <xf numFmtId="0" fontId="1" fillId="4" borderId="8" xfId="0" applyFont="1" applyFill="1" applyBorder="1" applyAlignment="1">
      <alignment horizontal="center" vertical="center"/>
    </xf>
    <xf numFmtId="0" fontId="1" fillId="4" borderId="5" xfId="0" applyFont="1" applyFill="1" applyBorder="1" applyAlignment="1">
      <alignment horizontal="center" vertical="center"/>
    </xf>
    <xf numFmtId="0" fontId="1" fillId="0" borderId="0" xfId="0" applyFont="1" applyAlignment="1">
      <alignment horizontal="center" vertical="center"/>
    </xf>
    <xf numFmtId="0" fontId="1" fillId="4" borderId="12" xfId="0" applyFont="1" applyFill="1" applyBorder="1" applyAlignment="1">
      <alignment horizontal="center"/>
    </xf>
    <xf numFmtId="0" fontId="1" fillId="4" borderId="16" xfId="0" applyFont="1" applyFill="1" applyBorder="1" applyAlignment="1">
      <alignment horizontal="center"/>
    </xf>
    <xf numFmtId="0" fontId="1" fillId="4" borderId="13" xfId="0" applyFont="1" applyFill="1" applyBorder="1" applyAlignment="1">
      <alignment horizontal="center"/>
    </xf>
    <xf numFmtId="0" fontId="1" fillId="4" borderId="4" xfId="0" applyFont="1" applyFill="1" applyBorder="1" applyAlignment="1">
      <alignment horizontal="center"/>
    </xf>
    <xf numFmtId="0" fontId="1" fillId="4" borderId="0" xfId="0" applyFont="1" applyFill="1" applyBorder="1" applyAlignment="1">
      <alignment horizontal="center"/>
    </xf>
    <xf numFmtId="0" fontId="1" fillId="4" borderId="14" xfId="0" applyFont="1" applyFill="1" applyBorder="1" applyAlignment="1">
      <alignment horizontal="center"/>
    </xf>
    <xf numFmtId="0" fontId="1" fillId="4" borderId="10" xfId="0" applyFont="1" applyFill="1" applyBorder="1" applyAlignment="1">
      <alignment horizontal="center"/>
    </xf>
    <xf numFmtId="0" fontId="1" fillId="4" borderId="11" xfId="0" applyFont="1" applyFill="1" applyBorder="1" applyAlignment="1">
      <alignment horizontal="center"/>
    </xf>
    <xf numFmtId="0" fontId="1" fillId="4" borderId="15" xfId="0" applyFont="1" applyFill="1" applyBorder="1" applyAlignment="1">
      <alignment horizontal="center"/>
    </xf>
    <xf numFmtId="0" fontId="1" fillId="4" borderId="16" xfId="0" applyFont="1" applyFill="1" applyBorder="1" applyAlignment="1">
      <alignment horizontal="left" vertical="center" wrapText="1"/>
    </xf>
    <xf numFmtId="0" fontId="1" fillId="4" borderId="0" xfId="0" applyFont="1" applyFill="1" applyBorder="1" applyAlignment="1">
      <alignment horizontal="left" vertical="center" wrapText="1"/>
    </xf>
    <xf numFmtId="0" fontId="1" fillId="4" borderId="11" xfId="0" applyFont="1" applyFill="1" applyBorder="1" applyAlignment="1">
      <alignment horizontal="left" vertical="center" wrapText="1"/>
    </xf>
    <xf numFmtId="0" fontId="1" fillId="0" borderId="0" xfId="0" applyFont="1" applyAlignment="1">
      <alignment horizontal="center" vertical="center" wrapText="1"/>
    </xf>
    <xf numFmtId="0" fontId="1" fillId="3" borderId="0" xfId="0" applyFont="1" applyFill="1" applyAlignment="1">
      <alignment horizontal="center" vertical="center"/>
    </xf>
    <xf numFmtId="0" fontId="6" fillId="2" borderId="4" xfId="0" applyFont="1" applyFill="1" applyBorder="1" applyAlignment="1">
      <alignment horizontal="center" vertical="center"/>
    </xf>
    <xf numFmtId="0" fontId="6" fillId="2" borderId="0" xfId="0" applyFont="1" applyFill="1" applyBorder="1" applyAlignment="1">
      <alignment horizontal="center" vertical="center"/>
    </xf>
    <xf numFmtId="0" fontId="6" fillId="2" borderId="1" xfId="0" applyNumberFormat="1" applyFont="1" applyFill="1" applyBorder="1" applyAlignment="1" applyProtection="1">
      <alignment horizontal="center" vertical="center" wrapText="1"/>
    </xf>
    <xf numFmtId="0" fontId="6" fillId="2" borderId="6" xfId="0" applyNumberFormat="1" applyFont="1" applyFill="1" applyBorder="1" applyAlignment="1" applyProtection="1">
      <alignment horizontal="center" vertical="center" wrapText="1"/>
    </xf>
    <xf numFmtId="0" fontId="6" fillId="2" borderId="9" xfId="0" applyNumberFormat="1" applyFont="1" applyFill="1" applyBorder="1" applyAlignment="1" applyProtection="1">
      <alignment horizontal="center" vertical="center" wrapText="1"/>
    </xf>
    <xf numFmtId="0" fontId="6" fillId="2" borderId="14" xfId="0" applyFont="1" applyFill="1" applyBorder="1" applyAlignment="1">
      <alignment horizontal="center" vertical="center"/>
    </xf>
  </cellXfs>
  <cellStyles count="2">
    <cellStyle name="Normal" xfId="0" builtinId="0"/>
    <cellStyle name="Vírgula" xfId="1" builtinId="3"/>
  </cellStyles>
  <dxfs count="0"/>
  <tableStyles count="0" defaultTableStyle="TableStyleMedium2" defaultPivotStyle="PivotStyleLight16"/>
  <colors>
    <mruColors>
      <color rgb="FFD9D9D9"/>
      <color rgb="FFDCE6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xdr:col>
      <xdr:colOff>190500</xdr:colOff>
      <xdr:row>64</xdr:row>
      <xdr:rowOff>138112</xdr:rowOff>
    </xdr:from>
    <xdr:ext cx="1609725" cy="316946"/>
    <mc:AlternateContent xmlns:mc="http://schemas.openxmlformats.org/markup-compatibility/2006" xmlns:a14="http://schemas.microsoft.com/office/drawing/2010/main">
      <mc:Choice Requires="a14">
        <xdr:sp macro="" textlink="">
          <xdr:nvSpPr>
            <xdr:cNvPr id="2" name="CaixaDeTexto 1"/>
            <xdr:cNvSpPr txBox="1"/>
          </xdr:nvSpPr>
          <xdr:spPr>
            <a:xfrm>
              <a:off x="2667000" y="23588662"/>
              <a:ext cx="1609725"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𝐸</m:t>
                    </m:r>
                    <m:r>
                      <a:rPr lang="pt-BR" sz="1100" b="0" i="1">
                        <a:latin typeface="Cambria Math" panose="02040503050406030204" pitchFamily="18" charset="0"/>
                      </a:rPr>
                      <m:t>=</m:t>
                    </m:r>
                    <m:r>
                      <a:rPr lang="pt-BR" sz="1100" b="0" i="1">
                        <a:latin typeface="Cambria Math" panose="02040503050406030204" pitchFamily="18" charset="0"/>
                      </a:rPr>
                      <m:t>𝐴</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m:t>
                    </m:r>
                    <m:r>
                      <a:rPr lang="pt-BR" sz="1100" b="0" i="1">
                        <a:latin typeface="Cambria Math" panose="02040503050406030204" pitchFamily="18" charset="0"/>
                      </a:rPr>
                      <m:t>𝐸𝐹</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(1−</m:t>
                    </m:r>
                    <m:f>
                      <m:fPr>
                        <m:ctrlPr>
                          <a:rPr lang="pt-BR" sz="1100" b="0" i="1">
                            <a:latin typeface="Cambria Math" panose="02040503050406030204" pitchFamily="18" charset="0"/>
                          </a:rPr>
                        </m:ctrlPr>
                      </m:fPr>
                      <m:num>
                        <m:r>
                          <a:rPr lang="pt-BR" sz="1100" b="0" i="1">
                            <a:latin typeface="Cambria Math" panose="02040503050406030204" pitchFamily="18" charset="0"/>
                          </a:rPr>
                          <m:t>𝐸𝑅</m:t>
                        </m:r>
                      </m:num>
                      <m:den>
                        <m:r>
                          <a:rPr lang="pt-BR" sz="1100" b="0" i="1">
                            <a:latin typeface="Cambria Math" panose="02040503050406030204" pitchFamily="18" charset="0"/>
                          </a:rPr>
                          <m:t>100</m:t>
                        </m:r>
                      </m:den>
                    </m:f>
                    <m:r>
                      <a:rPr lang="pt-BR" sz="1100" b="0" i="1">
                        <a:latin typeface="Cambria Math" panose="02040503050406030204" pitchFamily="18" charset="0"/>
                      </a:rPr>
                      <m:t>)</m:t>
                    </m:r>
                  </m:oMath>
                </m:oMathPara>
              </a14:m>
              <a:endParaRPr lang="pt-BR" sz="1100"/>
            </a:p>
          </xdr:txBody>
        </xdr:sp>
      </mc:Choice>
      <mc:Fallback xmlns="">
        <xdr:sp macro="" textlink="">
          <xdr:nvSpPr>
            <xdr:cNvPr id="2" name="CaixaDeTexto 1"/>
            <xdr:cNvSpPr txBox="1"/>
          </xdr:nvSpPr>
          <xdr:spPr>
            <a:xfrm>
              <a:off x="2667000" y="23588662"/>
              <a:ext cx="1609725"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𝐸=𝐴 𝑥 𝐸𝐹 𝑥 (1−𝐸𝑅/100)</a:t>
              </a:r>
              <a:endParaRPr lang="pt-BR"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1</xdr:col>
      <xdr:colOff>438150</xdr:colOff>
      <xdr:row>1</xdr:row>
      <xdr:rowOff>119062</xdr:rowOff>
    </xdr:from>
    <xdr:ext cx="2695575" cy="380361"/>
    <mc:AlternateContent xmlns:mc="http://schemas.openxmlformats.org/markup-compatibility/2006" xmlns:a14="http://schemas.microsoft.com/office/drawing/2010/main">
      <mc:Choice Requires="a14">
        <xdr:sp macro="" textlink="">
          <xdr:nvSpPr>
            <xdr:cNvPr id="2" name="CaixaDeTexto 1"/>
            <xdr:cNvSpPr txBox="1"/>
          </xdr:nvSpPr>
          <xdr:spPr>
            <a:xfrm>
              <a:off x="1819275" y="309562"/>
              <a:ext cx="269557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pt-BR" sz="1100" b="0" i="1">
                            <a:latin typeface="Cambria Math" panose="02040503050406030204" pitchFamily="18" charset="0"/>
                          </a:rPr>
                        </m:ctrlPr>
                      </m:fPr>
                      <m:num>
                        <m:r>
                          <a:rPr lang="pt-BR" sz="1100" b="0" i="1">
                            <a:latin typeface="Cambria Math" panose="02040503050406030204" pitchFamily="18" charset="0"/>
                          </a:rPr>
                          <m:t>𝑚𝑔</m:t>
                        </m:r>
                      </m:num>
                      <m:den>
                        <m:sSup>
                          <m:sSupPr>
                            <m:ctrlPr>
                              <a:rPr lang="pt-BR" sz="1100" b="0" i="1">
                                <a:latin typeface="Cambria Math" panose="02040503050406030204" pitchFamily="18" charset="0"/>
                              </a:rPr>
                            </m:ctrlPr>
                          </m:sSupPr>
                          <m:e>
                            <m:r>
                              <a:rPr lang="pt-BR" sz="1100" b="0" i="1">
                                <a:latin typeface="Cambria Math" panose="02040503050406030204" pitchFamily="18" charset="0"/>
                              </a:rPr>
                              <m:t>𝑚</m:t>
                            </m:r>
                          </m:e>
                          <m:sup>
                            <m:r>
                              <a:rPr lang="pt-BR" sz="1100" b="0" i="1">
                                <a:latin typeface="Cambria Math" panose="02040503050406030204" pitchFamily="18" charset="0"/>
                              </a:rPr>
                              <m:t>3</m:t>
                            </m:r>
                          </m:sup>
                        </m:sSup>
                      </m:den>
                    </m:f>
                    <m:r>
                      <a:rPr lang="pt-BR" sz="1100" b="0" i="1">
                        <a:latin typeface="Cambria Math" panose="02040503050406030204" pitchFamily="18" charset="0"/>
                      </a:rPr>
                      <m:t>=</m:t>
                    </m:r>
                    <m:r>
                      <a:rPr lang="pt-BR" sz="1100" b="0" i="1">
                        <a:latin typeface="Cambria Math" panose="02040503050406030204" pitchFamily="18" charset="0"/>
                      </a:rPr>
                      <m:t>𝑝𝑝𝑚</m:t>
                    </m:r>
                    <m:r>
                      <a:rPr lang="pt-BR" sz="1100" b="0" i="1">
                        <a:latin typeface="Cambria Math" panose="02040503050406030204" pitchFamily="18" charset="0"/>
                      </a:rPr>
                      <m:t> . 0,04087 . </m:t>
                    </m:r>
                    <m:r>
                      <a:rPr lang="pt-BR" sz="1100" b="0" i="1">
                        <a:latin typeface="Cambria Math" panose="02040503050406030204" pitchFamily="18" charset="0"/>
                      </a:rPr>
                      <m:t>𝑀𝑊</m:t>
                    </m:r>
                    <m:r>
                      <a:rPr lang="pt-BR" sz="1100" b="0" i="1">
                        <a:latin typeface="Cambria Math" panose="02040503050406030204" pitchFamily="18" charset="0"/>
                      </a:rPr>
                      <m:t> . </m:t>
                    </m:r>
                    <m:d>
                      <m:dPr>
                        <m:begChr m:val="["/>
                        <m:endChr m:val="]"/>
                        <m:ctrlPr>
                          <a:rPr lang="pt-BR" sz="1100" b="0" i="1">
                            <a:latin typeface="Cambria Math" panose="02040503050406030204" pitchFamily="18" charset="0"/>
                          </a:rPr>
                        </m:ctrlPr>
                      </m:dPr>
                      <m:e>
                        <m:d>
                          <m:dPr>
                            <m:ctrlPr>
                              <a:rPr lang="pt-BR" sz="1100" b="0" i="1">
                                <a:latin typeface="Cambria Math" panose="02040503050406030204" pitchFamily="18" charset="0"/>
                              </a:rPr>
                            </m:ctrlPr>
                          </m:dPr>
                          <m:e>
                            <m:f>
                              <m:fPr>
                                <m:ctrlPr>
                                  <a:rPr lang="pt-BR" sz="1100" b="0" i="1">
                                    <a:latin typeface="Cambria Math" panose="02040503050406030204" pitchFamily="18" charset="0"/>
                                  </a:rPr>
                                </m:ctrlPr>
                              </m:fPr>
                              <m:num>
                                <m:r>
                                  <a:rPr lang="pt-BR" sz="1100" b="0" i="1">
                                    <a:latin typeface="Cambria Math" panose="02040503050406030204" pitchFamily="18" charset="0"/>
                                  </a:rPr>
                                  <m:t>𝑃</m:t>
                                </m:r>
                              </m:num>
                              <m:den>
                                <m:sSub>
                                  <m:sSubPr>
                                    <m:ctrlPr>
                                      <a:rPr lang="pt-BR" sz="1100" b="0" i="1">
                                        <a:latin typeface="Cambria Math" panose="02040503050406030204" pitchFamily="18" charset="0"/>
                                      </a:rPr>
                                    </m:ctrlPr>
                                  </m:sSubPr>
                                  <m:e>
                                    <m:r>
                                      <a:rPr lang="pt-BR" sz="1100" b="0" i="1">
                                        <a:latin typeface="Cambria Math" panose="02040503050406030204" pitchFamily="18" charset="0"/>
                                      </a:rPr>
                                      <m:t>𝑃</m:t>
                                    </m:r>
                                  </m:e>
                                  <m:sub>
                                    <m:r>
                                      <a:rPr lang="pt-BR" sz="1100" b="0" i="1">
                                        <a:latin typeface="Cambria Math" panose="02040503050406030204" pitchFamily="18" charset="0"/>
                                      </a:rPr>
                                      <m:t>0</m:t>
                                    </m:r>
                                  </m:sub>
                                </m:sSub>
                              </m:den>
                            </m:f>
                          </m:e>
                        </m:d>
                        <m:r>
                          <a:rPr lang="pt-BR" sz="1100" b="0" i="1">
                            <a:latin typeface="Cambria Math" panose="02040503050406030204" pitchFamily="18" charset="0"/>
                          </a:rPr>
                          <m:t>. </m:t>
                        </m:r>
                        <m:d>
                          <m:dPr>
                            <m:ctrlPr>
                              <a:rPr lang="pt-BR" sz="1100" b="0" i="1">
                                <a:solidFill>
                                  <a:schemeClr val="tx1"/>
                                </a:solidFill>
                                <a:effectLst/>
                                <a:latin typeface="Cambria Math" panose="02040503050406030204" pitchFamily="18" charset="0"/>
                                <a:ea typeface="+mn-ea"/>
                                <a:cs typeface="+mn-cs"/>
                              </a:rPr>
                            </m:ctrlPr>
                          </m:dPr>
                          <m:e>
                            <m:f>
                              <m:fPr>
                                <m:ctrlPr>
                                  <a:rPr lang="pt-BR" sz="1100" b="0" i="1">
                                    <a:solidFill>
                                      <a:schemeClr val="tx1"/>
                                    </a:solidFill>
                                    <a:effectLst/>
                                    <a:latin typeface="Cambria Math" panose="02040503050406030204" pitchFamily="18" charset="0"/>
                                    <a:ea typeface="+mn-ea"/>
                                    <a:cs typeface="+mn-cs"/>
                                  </a:rPr>
                                </m:ctrlPr>
                              </m:fPr>
                              <m:num>
                                <m:sSub>
                                  <m:sSubPr>
                                    <m:ctrlPr>
                                      <a:rPr lang="pt-BR" sz="1100" b="0" i="1">
                                        <a:solidFill>
                                          <a:schemeClr val="tx1"/>
                                        </a:solidFill>
                                        <a:effectLst/>
                                        <a:latin typeface="Cambria Math" panose="02040503050406030204" pitchFamily="18" charset="0"/>
                                        <a:ea typeface="+mn-ea"/>
                                        <a:cs typeface="+mn-cs"/>
                                      </a:rPr>
                                    </m:ctrlPr>
                                  </m:sSubPr>
                                  <m:e>
                                    <m:r>
                                      <a:rPr lang="pt-BR" sz="1100" b="0" i="1">
                                        <a:solidFill>
                                          <a:schemeClr val="tx1"/>
                                        </a:solidFill>
                                        <a:effectLst/>
                                        <a:latin typeface="Cambria Math" panose="02040503050406030204" pitchFamily="18" charset="0"/>
                                        <a:ea typeface="+mn-ea"/>
                                        <a:cs typeface="+mn-cs"/>
                                      </a:rPr>
                                      <m:t>𝑇</m:t>
                                    </m:r>
                                  </m:e>
                                  <m:sub>
                                    <m:r>
                                      <a:rPr lang="pt-BR" sz="1100" b="0" i="1">
                                        <a:solidFill>
                                          <a:schemeClr val="tx1"/>
                                        </a:solidFill>
                                        <a:effectLst/>
                                        <a:latin typeface="Cambria Math" panose="02040503050406030204" pitchFamily="18" charset="0"/>
                                        <a:ea typeface="+mn-ea"/>
                                        <a:cs typeface="+mn-cs"/>
                                      </a:rPr>
                                      <m:t>0</m:t>
                                    </m:r>
                                  </m:sub>
                                </m:sSub>
                              </m:num>
                              <m:den>
                                <m:r>
                                  <a:rPr lang="pt-BR" sz="1100" b="0" i="1">
                                    <a:solidFill>
                                      <a:schemeClr val="tx1"/>
                                    </a:solidFill>
                                    <a:effectLst/>
                                    <a:latin typeface="Cambria Math" panose="02040503050406030204" pitchFamily="18" charset="0"/>
                                    <a:ea typeface="+mn-ea"/>
                                    <a:cs typeface="+mn-cs"/>
                                  </a:rPr>
                                  <m:t>𝑇</m:t>
                                </m:r>
                              </m:den>
                            </m:f>
                          </m:e>
                        </m:d>
                      </m:e>
                    </m:d>
                  </m:oMath>
                </m:oMathPara>
              </a14:m>
              <a:endParaRPr lang="pt-BR" sz="1100"/>
            </a:p>
          </xdr:txBody>
        </xdr:sp>
      </mc:Choice>
      <mc:Fallback xmlns="">
        <xdr:sp macro="" textlink="">
          <xdr:nvSpPr>
            <xdr:cNvPr id="2" name="CaixaDeTexto 1"/>
            <xdr:cNvSpPr txBox="1"/>
          </xdr:nvSpPr>
          <xdr:spPr>
            <a:xfrm>
              <a:off x="1819275" y="309562"/>
              <a:ext cx="269557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𝑚𝑔/𝑚^3 =𝑝𝑝𝑚 . 0,04087 . 𝑀𝑊 . [(𝑃/𝑃_0 ). </a:t>
              </a:r>
              <a:r>
                <a:rPr lang="pt-BR" sz="1100" b="0" i="0">
                  <a:solidFill>
                    <a:schemeClr val="tx1"/>
                  </a:solidFill>
                  <a:effectLst/>
                  <a:latin typeface="+mn-lt"/>
                  <a:ea typeface="+mn-ea"/>
                  <a:cs typeface="+mn-cs"/>
                </a:rPr>
                <a:t>(</a:t>
              </a:r>
              <a:r>
                <a:rPr lang="pt-BR" sz="1100" b="0" i="0">
                  <a:solidFill>
                    <a:schemeClr val="tx1"/>
                  </a:solidFill>
                  <a:effectLst/>
                  <a:latin typeface="Cambria Math" panose="02040503050406030204" pitchFamily="18" charset="0"/>
                  <a:ea typeface="+mn-ea"/>
                  <a:cs typeface="+mn-cs"/>
                </a:rPr>
                <a:t>𝑇_0</a:t>
              </a:r>
              <a:r>
                <a:rPr lang="pt-BR" sz="1100" b="0" i="0">
                  <a:solidFill>
                    <a:schemeClr val="tx1"/>
                  </a:solidFill>
                  <a:effectLst/>
                  <a:latin typeface="+mn-lt"/>
                  <a:ea typeface="+mn-ea"/>
                  <a:cs typeface="+mn-cs"/>
                </a:rPr>
                <a:t>/</a:t>
              </a:r>
              <a:r>
                <a:rPr lang="pt-BR" sz="1100" b="0" i="0">
                  <a:solidFill>
                    <a:schemeClr val="tx1"/>
                  </a:solidFill>
                  <a:effectLst/>
                  <a:latin typeface="Cambria Math" panose="02040503050406030204" pitchFamily="18" charset="0"/>
                  <a:ea typeface="+mn-ea"/>
                  <a:cs typeface="+mn-cs"/>
                </a:rPr>
                <a:t>𝑇</a:t>
              </a:r>
              <a:r>
                <a:rPr lang="pt-BR" sz="1100" b="0" i="0">
                  <a:solidFill>
                    <a:schemeClr val="tx1"/>
                  </a:solidFill>
                  <a:effectLst/>
                  <a:latin typeface="+mn-lt"/>
                  <a:ea typeface="+mn-ea"/>
                  <a:cs typeface="+mn-cs"/>
                </a:rPr>
                <a:t>)</a:t>
              </a:r>
              <a:r>
                <a:rPr lang="pt-BR" sz="1100" b="0" i="0">
                  <a:solidFill>
                    <a:schemeClr val="tx1"/>
                  </a:solidFill>
                  <a:effectLst/>
                  <a:latin typeface="Cambria Math" panose="02040503050406030204" pitchFamily="18" charset="0"/>
                  <a:ea typeface="+mn-ea"/>
                  <a:cs typeface="+mn-cs"/>
                </a:rPr>
                <a:t>]</a:t>
              </a:r>
              <a:endParaRPr lang="pt-BR" sz="1100"/>
            </a:p>
          </xdr:txBody>
        </xdr:sp>
      </mc:Fallback>
    </mc:AlternateContent>
    <xdr:clientData/>
  </xdr:one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70"/>
  <sheetViews>
    <sheetView zoomScaleNormal="100" workbookViewId="0">
      <selection activeCell="G17" sqref="G17"/>
    </sheetView>
  </sheetViews>
  <sheetFormatPr defaultRowHeight="15" customHeight="1" x14ac:dyDescent="0.2"/>
  <cols>
    <col min="1" max="1" width="37" style="1" customWidth="1"/>
    <col min="2" max="2" width="17.7109375" style="1" customWidth="1"/>
    <col min="3" max="3" width="16" style="1" customWidth="1"/>
    <col min="4" max="4" width="17" style="1" customWidth="1"/>
    <col min="5" max="5" width="11.85546875" style="1" bestFit="1" customWidth="1"/>
    <col min="6" max="6" width="11.85546875" style="1" customWidth="1"/>
    <col min="7" max="7" width="13.140625" style="1" customWidth="1"/>
    <col min="8" max="8" width="12.28515625" style="1" customWidth="1"/>
    <col min="9" max="9" width="24.28515625" style="1" bestFit="1" customWidth="1"/>
    <col min="10" max="12" width="13.140625" style="1" customWidth="1"/>
    <col min="13" max="13" width="22.42578125" style="1" customWidth="1"/>
    <col min="14" max="16384" width="9.140625" style="1"/>
  </cols>
  <sheetData>
    <row r="1" spans="1:8" ht="15" customHeight="1" x14ac:dyDescent="0.2">
      <c r="A1" s="2" t="s">
        <v>229</v>
      </c>
    </row>
    <row r="2" spans="1:8" ht="25.5" customHeight="1" x14ac:dyDescent="0.2">
      <c r="A2" s="110" t="s">
        <v>35</v>
      </c>
      <c r="B2" s="111"/>
      <c r="C2" s="111"/>
      <c r="D2" s="112"/>
    </row>
    <row r="3" spans="1:8" ht="25.5" customHeight="1" x14ac:dyDescent="0.2">
      <c r="A3" s="21" t="s">
        <v>24</v>
      </c>
      <c r="B3" s="8" t="s">
        <v>20</v>
      </c>
      <c r="C3" s="8" t="s">
        <v>36</v>
      </c>
      <c r="D3" s="8" t="s">
        <v>8</v>
      </c>
    </row>
    <row r="4" spans="1:8" ht="22.5" customHeight="1" x14ac:dyDescent="0.2">
      <c r="A4" s="12" t="s">
        <v>26</v>
      </c>
      <c r="B4" s="10">
        <v>120</v>
      </c>
      <c r="C4" s="13">
        <f>B4*16</f>
        <v>1920</v>
      </c>
      <c r="D4" s="10" t="s">
        <v>21</v>
      </c>
      <c r="H4" s="9"/>
    </row>
    <row r="5" spans="1:8" ht="15" customHeight="1" x14ac:dyDescent="0.2">
      <c r="A5" s="12" t="s">
        <v>25</v>
      </c>
      <c r="B5" s="10">
        <v>5.0000000000000001E-4</v>
      </c>
      <c r="C5" s="22">
        <f>B5*16</f>
        <v>8.0000000000000002E-3</v>
      </c>
      <c r="D5" s="10" t="s">
        <v>22</v>
      </c>
    </row>
    <row r="6" spans="1:8" ht="15" customHeight="1" x14ac:dyDescent="0.2">
      <c r="A6" s="12" t="s">
        <v>27</v>
      </c>
      <c r="B6" s="10">
        <v>2.2000000000000002</v>
      </c>
      <c r="C6" s="13">
        <f t="shared" ref="C6:C14" si="0">B6*16</f>
        <v>35.200000000000003</v>
      </c>
      <c r="D6" s="10" t="s">
        <v>10</v>
      </c>
    </row>
    <row r="7" spans="1:8" ht="15" customHeight="1" x14ac:dyDescent="0.2">
      <c r="A7" s="12" t="s">
        <v>28</v>
      </c>
      <c r="B7" s="10">
        <v>0.64</v>
      </c>
      <c r="C7" s="13">
        <f t="shared" si="0"/>
        <v>10.24</v>
      </c>
      <c r="D7" s="10" t="s">
        <v>10</v>
      </c>
    </row>
    <row r="8" spans="1:8" ht="15" customHeight="1" x14ac:dyDescent="0.2">
      <c r="A8" s="12" t="s">
        <v>29</v>
      </c>
      <c r="B8" s="10">
        <v>7.6</v>
      </c>
      <c r="C8" s="13">
        <f t="shared" si="0"/>
        <v>121.6</v>
      </c>
      <c r="D8" s="10" t="s">
        <v>22</v>
      </c>
      <c r="E8" s="10"/>
      <c r="F8" s="13"/>
      <c r="G8" s="10"/>
    </row>
    <row r="9" spans="1:8" ht="15" customHeight="1" x14ac:dyDescent="0.2">
      <c r="A9" s="12" t="s">
        <v>30</v>
      </c>
      <c r="B9" s="10">
        <v>5.7</v>
      </c>
      <c r="C9" s="13">
        <f t="shared" si="0"/>
        <v>91.2</v>
      </c>
      <c r="D9" s="10" t="s">
        <v>22</v>
      </c>
      <c r="E9" s="10"/>
      <c r="F9" s="13"/>
      <c r="G9" s="10"/>
    </row>
    <row r="10" spans="1:8" ht="15" customHeight="1" x14ac:dyDescent="0.2">
      <c r="A10" s="12" t="s">
        <v>31</v>
      </c>
      <c r="B10" s="10">
        <v>1.9</v>
      </c>
      <c r="C10" s="13">
        <f t="shared" si="0"/>
        <v>30.4</v>
      </c>
      <c r="D10" s="10" t="s">
        <v>9</v>
      </c>
      <c r="E10" s="12"/>
      <c r="F10" s="12"/>
      <c r="G10" s="12"/>
    </row>
    <row r="11" spans="1:8" ht="15" customHeight="1" x14ac:dyDescent="0.2">
      <c r="A11" s="12" t="s">
        <v>127</v>
      </c>
      <c r="B11" s="11">
        <v>0.6</v>
      </c>
      <c r="C11" s="13">
        <f t="shared" si="0"/>
        <v>9.6</v>
      </c>
      <c r="D11" s="10" t="s">
        <v>21</v>
      </c>
      <c r="E11" s="10"/>
      <c r="F11" s="13"/>
      <c r="G11" s="10"/>
    </row>
    <row r="12" spans="1:8" ht="15" customHeight="1" x14ac:dyDescent="0.2">
      <c r="A12" s="12" t="s">
        <v>32</v>
      </c>
      <c r="B12" s="11">
        <v>11</v>
      </c>
      <c r="C12" s="13">
        <f t="shared" si="0"/>
        <v>176</v>
      </c>
      <c r="D12" s="10" t="s">
        <v>9</v>
      </c>
      <c r="E12" s="10"/>
      <c r="F12" s="13"/>
      <c r="G12" s="10"/>
    </row>
    <row r="13" spans="1:8" ht="15" customHeight="1" x14ac:dyDescent="0.2">
      <c r="A13" s="2" t="s">
        <v>33</v>
      </c>
      <c r="B13" s="11">
        <v>2.2999999999999998</v>
      </c>
      <c r="C13" s="13">
        <f t="shared" si="0"/>
        <v>36.799999999999997</v>
      </c>
      <c r="D13" s="11" t="s">
        <v>9</v>
      </c>
      <c r="E13" s="10"/>
      <c r="F13" s="13"/>
      <c r="G13" s="10"/>
    </row>
    <row r="14" spans="1:8" ht="15" customHeight="1" x14ac:dyDescent="0.2">
      <c r="A14" s="46" t="s">
        <v>34</v>
      </c>
      <c r="B14" s="28">
        <v>5.5</v>
      </c>
      <c r="C14" s="27">
        <f t="shared" si="0"/>
        <v>88</v>
      </c>
      <c r="D14" s="28" t="s">
        <v>23</v>
      </c>
      <c r="E14" s="10"/>
      <c r="F14" s="13"/>
      <c r="G14" s="10"/>
    </row>
    <row r="15" spans="1:8" ht="15" customHeight="1" x14ac:dyDescent="0.2">
      <c r="A15" s="114" t="s">
        <v>254</v>
      </c>
      <c r="B15" s="114"/>
      <c r="C15" s="114"/>
      <c r="D15" s="115"/>
      <c r="E15" s="10"/>
      <c r="F15" s="13"/>
      <c r="G15" s="10"/>
    </row>
    <row r="16" spans="1:8" ht="15" customHeight="1" x14ac:dyDescent="0.2">
      <c r="A16" s="114"/>
      <c r="B16" s="114"/>
      <c r="C16" s="114"/>
      <c r="D16" s="115"/>
      <c r="E16" s="10"/>
      <c r="F16" s="13"/>
      <c r="G16" s="10"/>
    </row>
    <row r="17" spans="1:13" ht="15" customHeight="1" x14ac:dyDescent="0.2">
      <c r="A17" s="114"/>
      <c r="B17" s="114"/>
      <c r="C17" s="114"/>
      <c r="D17" s="115"/>
      <c r="E17" s="10"/>
      <c r="F17" s="13"/>
      <c r="G17" s="10"/>
      <c r="I17" s="31"/>
      <c r="J17" s="31"/>
      <c r="K17" s="31"/>
      <c r="L17" s="31"/>
    </row>
    <row r="18" spans="1:13" ht="15" customHeight="1" x14ac:dyDescent="0.2">
      <c r="A18" s="12"/>
      <c r="B18" s="88"/>
      <c r="C18" s="13"/>
      <c r="D18" s="10"/>
      <c r="E18" s="10"/>
      <c r="F18" s="13"/>
      <c r="G18" s="10"/>
      <c r="I18" s="31"/>
      <c r="J18" s="31"/>
      <c r="K18" s="31"/>
      <c r="L18" s="31"/>
    </row>
    <row r="19" spans="1:13" ht="15" customHeight="1" x14ac:dyDescent="0.2">
      <c r="A19" s="2" t="s">
        <v>230</v>
      </c>
    </row>
    <row r="20" spans="1:13" ht="15" customHeight="1" x14ac:dyDescent="0.2">
      <c r="A20" s="46" t="s">
        <v>150</v>
      </c>
      <c r="B20" s="11">
        <f>8303/10^6</f>
        <v>8.3029999999999996E-3</v>
      </c>
    </row>
    <row r="21" spans="1:13" ht="30.75" customHeight="1" x14ac:dyDescent="0.2">
      <c r="A21" s="47" t="s">
        <v>152</v>
      </c>
    </row>
    <row r="23" spans="1:13" ht="15" customHeight="1" x14ac:dyDescent="0.2">
      <c r="A23" s="113" t="s">
        <v>154</v>
      </c>
      <c r="B23" s="113"/>
      <c r="C23" s="113"/>
      <c r="D23" s="113"/>
      <c r="E23" s="113"/>
      <c r="F23" s="113"/>
      <c r="G23" s="113"/>
      <c r="H23" s="113"/>
      <c r="I23" s="113"/>
      <c r="J23" s="113"/>
      <c r="K23" s="113"/>
      <c r="L23" s="113"/>
      <c r="M23" s="113"/>
    </row>
    <row r="24" spans="1:13" ht="33.75" x14ac:dyDescent="0.2">
      <c r="A24" s="34" t="s">
        <v>155</v>
      </c>
      <c r="B24" s="34" t="s">
        <v>156</v>
      </c>
      <c r="C24" s="34" t="s">
        <v>157</v>
      </c>
      <c r="D24" s="34" t="s">
        <v>151</v>
      </c>
      <c r="E24" s="34" t="s">
        <v>158</v>
      </c>
      <c r="F24" s="34" t="s">
        <v>159</v>
      </c>
      <c r="G24" s="34" t="s">
        <v>151</v>
      </c>
      <c r="H24" s="34" t="s">
        <v>160</v>
      </c>
      <c r="I24" s="34" t="s">
        <v>161</v>
      </c>
      <c r="J24" s="34" t="s">
        <v>151</v>
      </c>
      <c r="K24" s="34" t="s">
        <v>162</v>
      </c>
      <c r="L24" s="34" t="s">
        <v>163</v>
      </c>
      <c r="M24" s="34" t="s">
        <v>151</v>
      </c>
    </row>
    <row r="25" spans="1:13" ht="15" customHeight="1" x14ac:dyDescent="0.2">
      <c r="A25" s="12" t="s">
        <v>164</v>
      </c>
      <c r="B25" s="48">
        <v>0.22</v>
      </c>
      <c r="C25" s="48">
        <f>B25*$B$20*2000</f>
        <v>3.6533199999999999</v>
      </c>
      <c r="D25" s="48" t="s">
        <v>21</v>
      </c>
      <c r="E25" s="50">
        <v>2.5000000000000001E-2</v>
      </c>
      <c r="F25" s="48">
        <f>E25*$B$20*2000</f>
        <v>0.41514999999999996</v>
      </c>
      <c r="G25" s="48" t="s">
        <v>21</v>
      </c>
      <c r="H25" s="48">
        <v>0.6</v>
      </c>
      <c r="I25" s="48">
        <f>H25*$B$20*2000</f>
        <v>9.9635999999999996</v>
      </c>
      <c r="J25" s="48" t="s">
        <v>21</v>
      </c>
      <c r="K25" s="10">
        <v>1.7000000000000001E-2</v>
      </c>
      <c r="L25" s="48">
        <f>K25*$B$20*2000</f>
        <v>0.282302</v>
      </c>
      <c r="M25" s="10" t="s">
        <v>22</v>
      </c>
    </row>
    <row r="26" spans="1:13" ht="15" customHeight="1" x14ac:dyDescent="0.2">
      <c r="A26" s="12" t="s">
        <v>165</v>
      </c>
      <c r="B26" s="49">
        <v>0.49</v>
      </c>
      <c r="C26" s="49">
        <f>B26*$B$20*2000</f>
        <v>8.1369399999999992</v>
      </c>
      <c r="D26" s="49" t="s">
        <v>23</v>
      </c>
      <c r="E26" s="51">
        <v>2.5000000000000001E-2</v>
      </c>
      <c r="F26" s="49">
        <f>E26*$B$20*2000</f>
        <v>0.41514999999999996</v>
      </c>
      <c r="G26" s="49" t="s">
        <v>21</v>
      </c>
      <c r="H26" s="49">
        <v>0.6</v>
      </c>
      <c r="I26" s="49">
        <f>H26*$B$20*2000</f>
        <v>9.9635999999999996</v>
      </c>
      <c r="J26" s="49" t="s">
        <v>21</v>
      </c>
      <c r="K26" s="29">
        <v>1.7000000000000001E-2</v>
      </c>
      <c r="L26" s="49">
        <f>K26*$B$20*2000</f>
        <v>0.282302</v>
      </c>
      <c r="M26" s="29" t="s">
        <v>22</v>
      </c>
    </row>
    <row r="28" spans="1:13" ht="15" customHeight="1" x14ac:dyDescent="0.2">
      <c r="A28" s="2" t="s">
        <v>231</v>
      </c>
    </row>
    <row r="29" spans="1:13" ht="15" customHeight="1" x14ac:dyDescent="0.2">
      <c r="A29" s="129" t="s">
        <v>200</v>
      </c>
      <c r="B29" s="130"/>
      <c r="C29" s="130"/>
      <c r="D29" s="130"/>
      <c r="E29" s="130"/>
      <c r="F29" s="130"/>
      <c r="G29" s="130"/>
      <c r="H29" s="42"/>
      <c r="I29" s="42"/>
    </row>
    <row r="30" spans="1:13" ht="15" customHeight="1" x14ac:dyDescent="0.2">
      <c r="A30" s="131" t="s">
        <v>201</v>
      </c>
      <c r="B30" s="132"/>
      <c r="C30" s="132"/>
      <c r="D30" s="132"/>
      <c r="E30" s="132"/>
      <c r="F30" s="132"/>
      <c r="G30" s="132"/>
      <c r="H30" s="42"/>
      <c r="I30" s="42"/>
    </row>
    <row r="31" spans="1:13" ht="33.75" x14ac:dyDescent="0.2">
      <c r="A31" s="63" t="s">
        <v>188</v>
      </c>
      <c r="B31" s="44" t="s">
        <v>202</v>
      </c>
      <c r="C31" s="43" t="s">
        <v>203</v>
      </c>
      <c r="D31" s="44" t="s">
        <v>204</v>
      </c>
      <c r="E31" s="43" t="s">
        <v>205</v>
      </c>
      <c r="F31" s="44" t="s">
        <v>206</v>
      </c>
      <c r="G31" s="43" t="s">
        <v>207</v>
      </c>
      <c r="H31" s="42"/>
      <c r="I31" s="42"/>
    </row>
    <row r="32" spans="1:13" ht="15" customHeight="1" x14ac:dyDescent="0.2">
      <c r="A32" s="127" t="s">
        <v>208</v>
      </c>
      <c r="B32" s="128"/>
      <c r="C32" s="128"/>
      <c r="D32" s="128"/>
      <c r="E32" s="128"/>
      <c r="F32" s="128"/>
      <c r="G32" s="128"/>
      <c r="H32" s="31"/>
      <c r="I32" s="11"/>
    </row>
    <row r="33" spans="1:9" ht="15" customHeight="1" x14ac:dyDescent="0.2">
      <c r="A33" s="12" t="s">
        <v>189</v>
      </c>
      <c r="B33" s="64">
        <v>1.04</v>
      </c>
      <c r="C33" s="58">
        <f>B33*0.12</f>
        <v>0.12479999999999999</v>
      </c>
      <c r="D33" s="58">
        <v>0.28000000000000003</v>
      </c>
      <c r="E33" s="58">
        <f>D33*0.12</f>
        <v>3.3600000000000005E-2</v>
      </c>
      <c r="F33" s="64">
        <v>0.76</v>
      </c>
      <c r="G33" s="58">
        <f>F33*0.12</f>
        <v>9.1200000000000003E-2</v>
      </c>
      <c r="H33" s="31"/>
      <c r="I33" s="11"/>
    </row>
    <row r="34" spans="1:9" ht="15" customHeight="1" x14ac:dyDescent="0.2">
      <c r="A34" s="12" t="s">
        <v>190</v>
      </c>
      <c r="B34" s="64">
        <v>1.04</v>
      </c>
      <c r="C34" s="58">
        <f t="shared" ref="C34:E38" si="1">B34*0.12</f>
        <v>0.12479999999999999</v>
      </c>
      <c r="D34" s="58">
        <v>0.28000000000000003</v>
      </c>
      <c r="E34" s="58">
        <f t="shared" si="1"/>
        <v>3.3600000000000005E-2</v>
      </c>
      <c r="F34" s="64">
        <v>0.76</v>
      </c>
      <c r="G34" s="58">
        <f t="shared" ref="G34:G38" si="2">F34*0.12</f>
        <v>9.1200000000000003E-2</v>
      </c>
      <c r="H34" s="42"/>
      <c r="I34" s="42"/>
    </row>
    <row r="35" spans="1:9" ht="15" customHeight="1" x14ac:dyDescent="0.2">
      <c r="A35" s="12" t="s">
        <v>191</v>
      </c>
      <c r="B35" s="64">
        <v>1.04</v>
      </c>
      <c r="C35" s="58">
        <f t="shared" si="1"/>
        <v>0.12479999999999999</v>
      </c>
      <c r="D35" s="58">
        <v>0.28000000000000003</v>
      </c>
      <c r="E35" s="58">
        <f t="shared" si="1"/>
        <v>3.3600000000000005E-2</v>
      </c>
      <c r="F35" s="64">
        <v>0.76</v>
      </c>
      <c r="G35" s="58">
        <f t="shared" si="2"/>
        <v>9.1200000000000003E-2</v>
      </c>
      <c r="H35" s="42"/>
      <c r="I35" s="42"/>
    </row>
    <row r="36" spans="1:9" ht="15" customHeight="1" x14ac:dyDescent="0.2">
      <c r="A36" s="12" t="s">
        <v>192</v>
      </c>
      <c r="B36" s="64">
        <v>1.04</v>
      </c>
      <c r="C36" s="58">
        <f t="shared" si="1"/>
        <v>0.12479999999999999</v>
      </c>
      <c r="D36" s="58">
        <v>0.28000000000000003</v>
      </c>
      <c r="E36" s="58">
        <f t="shared" si="1"/>
        <v>3.3600000000000005E-2</v>
      </c>
      <c r="F36" s="64">
        <v>0.76</v>
      </c>
      <c r="G36" s="58">
        <f t="shared" si="2"/>
        <v>9.1200000000000003E-2</v>
      </c>
      <c r="H36" s="42"/>
      <c r="I36" s="42"/>
    </row>
    <row r="37" spans="1:9" ht="15" customHeight="1" x14ac:dyDescent="0.2">
      <c r="A37" s="12" t="s">
        <v>193</v>
      </c>
      <c r="B37" s="64">
        <v>1.04</v>
      </c>
      <c r="C37" s="58">
        <f t="shared" si="1"/>
        <v>0.12479999999999999</v>
      </c>
      <c r="D37" s="58">
        <v>0.28000000000000003</v>
      </c>
      <c r="E37" s="58">
        <f t="shared" si="1"/>
        <v>3.3600000000000005E-2</v>
      </c>
      <c r="F37" s="64">
        <v>0.76</v>
      </c>
      <c r="G37" s="58">
        <f t="shared" si="2"/>
        <v>9.1200000000000003E-2</v>
      </c>
      <c r="H37" s="42"/>
      <c r="I37" s="42"/>
    </row>
    <row r="38" spans="1:9" ht="15" customHeight="1" x14ac:dyDescent="0.2">
      <c r="A38" s="12" t="s">
        <v>194</v>
      </c>
      <c r="B38" s="64">
        <v>1.04</v>
      </c>
      <c r="C38" s="58">
        <f t="shared" si="1"/>
        <v>0.12479999999999999</v>
      </c>
      <c r="D38" s="58">
        <v>0.28000000000000003</v>
      </c>
      <c r="E38" s="58">
        <f t="shared" si="1"/>
        <v>3.3600000000000005E-2</v>
      </c>
      <c r="F38" s="64">
        <v>0.76</v>
      </c>
      <c r="G38" s="58">
        <f t="shared" si="2"/>
        <v>9.1200000000000003E-2</v>
      </c>
      <c r="H38" s="42"/>
      <c r="I38" s="42"/>
    </row>
    <row r="39" spans="1:9" ht="15" customHeight="1" x14ac:dyDescent="0.2">
      <c r="A39" s="127" t="s">
        <v>209</v>
      </c>
      <c r="B39" s="128"/>
      <c r="C39" s="128"/>
      <c r="D39" s="128"/>
      <c r="E39" s="128"/>
      <c r="F39" s="128"/>
      <c r="G39" s="128"/>
      <c r="H39" s="42"/>
      <c r="I39" s="42"/>
    </row>
    <row r="40" spans="1:9" ht="15" customHeight="1" x14ac:dyDescent="0.2">
      <c r="A40" s="12" t="s">
        <v>195</v>
      </c>
      <c r="B40" s="64">
        <v>1.28</v>
      </c>
      <c r="C40" s="67">
        <f>B40*0.12</f>
        <v>0.15359999999999999</v>
      </c>
      <c r="D40" s="64">
        <v>1</v>
      </c>
      <c r="E40" s="67">
        <f>D40*0.12</f>
        <v>0.12</v>
      </c>
      <c r="F40" s="64">
        <v>0.28000000000000003</v>
      </c>
      <c r="G40" s="67">
        <f>F40*0.12</f>
        <v>3.3600000000000005E-2</v>
      </c>
      <c r="H40" s="42"/>
      <c r="I40" s="42"/>
    </row>
    <row r="41" spans="1:9" ht="15" customHeight="1" x14ac:dyDescent="0.2">
      <c r="A41" s="12" t="s">
        <v>196</v>
      </c>
      <c r="B41" s="64">
        <v>1.28</v>
      </c>
      <c r="C41" s="67">
        <f t="shared" ref="C41:E43" si="3">B41*0.12</f>
        <v>0.15359999999999999</v>
      </c>
      <c r="D41" s="64">
        <v>1</v>
      </c>
      <c r="E41" s="67">
        <f t="shared" si="3"/>
        <v>0.12</v>
      </c>
      <c r="F41" s="64">
        <v>0.28000000000000003</v>
      </c>
      <c r="G41" s="67">
        <f t="shared" ref="G41:G43" si="4">F41*0.12</f>
        <v>3.3600000000000005E-2</v>
      </c>
      <c r="H41" s="42"/>
      <c r="I41" s="42"/>
    </row>
    <row r="42" spans="1:9" ht="15" customHeight="1" x14ac:dyDescent="0.2">
      <c r="A42" s="2" t="s">
        <v>198</v>
      </c>
      <c r="B42" s="64">
        <v>0.252</v>
      </c>
      <c r="C42" s="67">
        <f t="shared" si="3"/>
        <v>3.024E-2</v>
      </c>
      <c r="D42" s="64">
        <v>5.1999999999999998E-2</v>
      </c>
      <c r="E42" s="67">
        <f t="shared" si="3"/>
        <v>6.2399999999999999E-3</v>
      </c>
      <c r="F42" s="64">
        <v>0.2</v>
      </c>
      <c r="G42" s="67">
        <f t="shared" si="4"/>
        <v>2.4E-2</v>
      </c>
      <c r="H42" s="42"/>
      <c r="I42" s="42"/>
    </row>
    <row r="43" spans="1:9" ht="15" customHeight="1" x14ac:dyDescent="0.2">
      <c r="A43" s="12" t="s">
        <v>197</v>
      </c>
      <c r="B43" s="64">
        <v>0.252</v>
      </c>
      <c r="C43" s="67">
        <f t="shared" si="3"/>
        <v>3.024E-2</v>
      </c>
      <c r="D43" s="64">
        <v>5.1999999999999998E-2</v>
      </c>
      <c r="E43" s="67">
        <f t="shared" si="3"/>
        <v>6.2399999999999999E-3</v>
      </c>
      <c r="F43" s="64">
        <v>0.2</v>
      </c>
      <c r="G43" s="67">
        <f t="shared" si="4"/>
        <v>2.4E-2</v>
      </c>
      <c r="H43" s="42"/>
      <c r="I43" s="42"/>
    </row>
    <row r="44" spans="1:9" ht="15" customHeight="1" x14ac:dyDescent="0.2">
      <c r="A44" s="127" t="s">
        <v>210</v>
      </c>
      <c r="B44" s="128"/>
      <c r="C44" s="128"/>
      <c r="D44" s="128"/>
      <c r="E44" s="128"/>
      <c r="F44" s="128"/>
      <c r="G44" s="128"/>
      <c r="H44" s="42"/>
      <c r="I44" s="42"/>
    </row>
    <row r="45" spans="1:9" ht="15" customHeight="1" x14ac:dyDescent="0.2">
      <c r="A45" s="12" t="s">
        <v>195</v>
      </c>
      <c r="B45" s="64">
        <v>1.605</v>
      </c>
      <c r="C45" s="67">
        <f>B45*0.12</f>
        <v>0.19259999999999999</v>
      </c>
      <c r="D45" s="64">
        <v>0.47499999999999998</v>
      </c>
      <c r="E45" s="67">
        <f>D45*0.12</f>
        <v>5.6999999999999995E-2</v>
      </c>
      <c r="F45" s="64">
        <v>1.1299999999999999</v>
      </c>
      <c r="G45" s="67">
        <f>F45*0.12</f>
        <v>0.13559999999999997</v>
      </c>
      <c r="H45" s="42"/>
      <c r="I45" s="42"/>
    </row>
    <row r="46" spans="1:9" ht="15" customHeight="1" x14ac:dyDescent="0.2">
      <c r="A46" s="12" t="s">
        <v>196</v>
      </c>
      <c r="B46" s="64">
        <v>1.605</v>
      </c>
      <c r="C46" s="67">
        <f t="shared" ref="C46:E49" si="5">B46*0.12</f>
        <v>0.19259999999999999</v>
      </c>
      <c r="D46" s="64">
        <v>0.47499999999999998</v>
      </c>
      <c r="E46" s="67">
        <f t="shared" si="5"/>
        <v>5.6999999999999995E-2</v>
      </c>
      <c r="F46" s="64">
        <v>1.1299999999999999</v>
      </c>
      <c r="G46" s="67">
        <f t="shared" ref="G46:G49" si="6">F46*0.12</f>
        <v>0.13559999999999997</v>
      </c>
      <c r="H46" s="42"/>
      <c r="I46" s="42"/>
    </row>
    <row r="47" spans="1:9" ht="15" customHeight="1" x14ac:dyDescent="0.2">
      <c r="A47" s="46" t="s">
        <v>198</v>
      </c>
      <c r="B47" s="65">
        <v>0.55600000000000005</v>
      </c>
      <c r="C47" s="66">
        <f t="shared" si="5"/>
        <v>6.6720000000000002E-2</v>
      </c>
      <c r="D47" s="65">
        <v>0.216</v>
      </c>
      <c r="E47" s="66">
        <f t="shared" si="5"/>
        <v>2.5919999999999999E-2</v>
      </c>
      <c r="F47" s="65">
        <v>0.34</v>
      </c>
      <c r="G47" s="66">
        <f t="shared" si="6"/>
        <v>4.0800000000000003E-2</v>
      </c>
      <c r="H47" s="42"/>
      <c r="I47" s="42"/>
    </row>
    <row r="48" spans="1:9" ht="15" customHeight="1" x14ac:dyDescent="0.2">
      <c r="A48" s="12" t="s">
        <v>197</v>
      </c>
      <c r="B48" s="64">
        <v>0.55600000000000005</v>
      </c>
      <c r="C48" s="67">
        <f t="shared" si="5"/>
        <v>6.6720000000000002E-2</v>
      </c>
      <c r="D48" s="64">
        <v>0.216</v>
      </c>
      <c r="E48" s="67">
        <f t="shared" si="5"/>
        <v>2.5919999999999999E-2</v>
      </c>
      <c r="F48" s="64">
        <v>0.34</v>
      </c>
      <c r="G48" s="67">
        <f t="shared" si="6"/>
        <v>4.0800000000000003E-2</v>
      </c>
      <c r="H48" s="42"/>
      <c r="I48" s="42"/>
    </row>
    <row r="49" spans="1:9" ht="15" customHeight="1" x14ac:dyDescent="0.2">
      <c r="A49" s="2" t="s">
        <v>199</v>
      </c>
      <c r="B49" s="64">
        <v>2.4929999999999999</v>
      </c>
      <c r="C49" s="67">
        <f t="shared" si="5"/>
        <v>0.29915999999999998</v>
      </c>
      <c r="D49" s="64">
        <v>1.78</v>
      </c>
      <c r="E49" s="67">
        <f t="shared" si="5"/>
        <v>0.21359999999999998</v>
      </c>
      <c r="F49" s="64">
        <v>0.71299999999999997</v>
      </c>
      <c r="G49" s="67">
        <f t="shared" si="6"/>
        <v>8.5559999999999997E-2</v>
      </c>
      <c r="H49" s="42"/>
      <c r="I49" s="42"/>
    </row>
    <row r="50" spans="1:9" ht="15" customHeight="1" x14ac:dyDescent="0.2">
      <c r="A50" s="114" t="s">
        <v>211</v>
      </c>
      <c r="B50" s="114"/>
      <c r="C50" s="114"/>
      <c r="D50" s="114"/>
      <c r="E50" s="114"/>
      <c r="F50" s="114"/>
      <c r="G50" s="114"/>
      <c r="H50" s="42"/>
      <c r="I50" s="42"/>
    </row>
    <row r="51" spans="1:9" ht="15" customHeight="1" x14ac:dyDescent="0.2">
      <c r="A51" s="31"/>
      <c r="B51" s="31"/>
      <c r="C51" s="31"/>
      <c r="D51" s="31"/>
      <c r="E51" s="31"/>
      <c r="F51" s="31"/>
      <c r="G51" s="31"/>
      <c r="H51" s="42"/>
      <c r="I51" s="42"/>
    </row>
    <row r="52" spans="1:9" ht="36.75" customHeight="1" x14ac:dyDescent="0.2">
      <c r="A52" s="125" t="s">
        <v>219</v>
      </c>
      <c r="B52" s="126"/>
      <c r="C52" s="126"/>
      <c r="D52" s="126"/>
      <c r="E52" s="70"/>
      <c r="F52" s="70"/>
      <c r="G52" s="70"/>
      <c r="H52" s="68"/>
      <c r="I52" s="68"/>
    </row>
    <row r="53" spans="1:9" ht="27" customHeight="1" x14ac:dyDescent="0.2">
      <c r="A53" s="63" t="s">
        <v>212</v>
      </c>
      <c r="B53" s="44" t="s">
        <v>213</v>
      </c>
      <c r="C53" s="44" t="s">
        <v>214</v>
      </c>
      <c r="D53" s="44" t="s">
        <v>220</v>
      </c>
      <c r="E53" s="71"/>
      <c r="F53" s="71"/>
      <c r="G53" s="72"/>
      <c r="H53" s="69"/>
      <c r="I53" s="69"/>
    </row>
    <row r="54" spans="1:9" ht="15" customHeight="1" x14ac:dyDescent="0.2">
      <c r="A54" s="10">
        <v>15</v>
      </c>
      <c r="B54" s="11">
        <v>68</v>
      </c>
      <c r="C54" s="58">
        <v>1.33</v>
      </c>
      <c r="D54" s="58">
        <f>C54*0.12</f>
        <v>0.15959999999999999</v>
      </c>
      <c r="E54" s="25"/>
      <c r="F54" s="73"/>
      <c r="G54" s="25"/>
      <c r="H54" s="31"/>
      <c r="I54" s="11"/>
    </row>
    <row r="55" spans="1:9" ht="15" customHeight="1" x14ac:dyDescent="0.2">
      <c r="A55" s="28">
        <v>10</v>
      </c>
      <c r="B55" s="28">
        <v>50</v>
      </c>
      <c r="C55" s="28">
        <v>1</v>
      </c>
      <c r="D55" s="74">
        <f t="shared" ref="D55:D60" si="7">C55*0.12</f>
        <v>0.12</v>
      </c>
      <c r="E55" s="25"/>
      <c r="F55" s="25"/>
      <c r="G55" s="25"/>
    </row>
    <row r="56" spans="1:9" ht="15" customHeight="1" x14ac:dyDescent="0.2">
      <c r="A56" s="11">
        <v>6</v>
      </c>
      <c r="B56" s="11">
        <v>30</v>
      </c>
      <c r="C56" s="11">
        <v>0.57999999999999996</v>
      </c>
      <c r="D56" s="58">
        <f t="shared" si="7"/>
        <v>6.9599999999999995E-2</v>
      </c>
      <c r="E56" s="25"/>
      <c r="F56" s="25"/>
      <c r="G56" s="25"/>
    </row>
    <row r="57" spans="1:9" ht="15" customHeight="1" x14ac:dyDescent="0.2">
      <c r="A57" s="28" t="s">
        <v>215</v>
      </c>
      <c r="B57" s="28">
        <v>12</v>
      </c>
      <c r="C57" s="28">
        <v>0.25</v>
      </c>
      <c r="D57" s="74">
        <f t="shared" si="7"/>
        <v>0.03</v>
      </c>
      <c r="E57" s="25"/>
      <c r="F57" s="25"/>
      <c r="G57" s="25"/>
    </row>
    <row r="58" spans="1:9" ht="15" customHeight="1" x14ac:dyDescent="0.2">
      <c r="A58" s="11" t="s">
        <v>216</v>
      </c>
      <c r="B58" s="11">
        <v>9</v>
      </c>
      <c r="C58" s="11">
        <v>0.17</v>
      </c>
      <c r="D58" s="58">
        <f t="shared" si="7"/>
        <v>2.0400000000000001E-2</v>
      </c>
      <c r="E58" s="25"/>
      <c r="F58" s="25"/>
      <c r="G58" s="25"/>
    </row>
    <row r="59" spans="1:9" ht="15" customHeight="1" x14ac:dyDescent="0.2">
      <c r="A59" s="11" t="s">
        <v>217</v>
      </c>
      <c r="B59" s="11">
        <v>8</v>
      </c>
      <c r="C59" s="11">
        <v>0.17</v>
      </c>
      <c r="D59" s="58">
        <f t="shared" si="7"/>
        <v>2.0400000000000001E-2</v>
      </c>
      <c r="E59" s="25"/>
      <c r="F59" s="25"/>
      <c r="G59" s="25"/>
    </row>
    <row r="60" spans="1:9" ht="15" customHeight="1" x14ac:dyDescent="0.2">
      <c r="A60" s="11" t="s">
        <v>218</v>
      </c>
      <c r="B60" s="11">
        <v>2</v>
      </c>
      <c r="C60" s="11">
        <v>0.04</v>
      </c>
      <c r="D60" s="58">
        <f t="shared" si="7"/>
        <v>4.7999999999999996E-3</v>
      </c>
      <c r="E60" s="25"/>
      <c r="F60" s="25"/>
      <c r="G60" s="25"/>
    </row>
    <row r="61" spans="1:9" ht="15" customHeight="1" x14ac:dyDescent="0.2">
      <c r="A61" s="11" t="s">
        <v>37</v>
      </c>
      <c r="B61" s="11">
        <v>100</v>
      </c>
      <c r="C61" s="11">
        <v>2</v>
      </c>
      <c r="D61" s="58">
        <f>C61*0.12</f>
        <v>0.24</v>
      </c>
      <c r="E61" s="11"/>
      <c r="F61" s="25"/>
      <c r="G61" s="25"/>
    </row>
    <row r="62" spans="1:9" ht="15" customHeight="1" x14ac:dyDescent="0.2">
      <c r="A62" s="114" t="s">
        <v>221</v>
      </c>
      <c r="B62" s="114"/>
      <c r="C62" s="114"/>
      <c r="D62" s="114"/>
      <c r="E62" s="31"/>
      <c r="F62" s="31"/>
      <c r="G62" s="31"/>
    </row>
    <row r="63" spans="1:9" ht="15" customHeight="1" x14ac:dyDescent="0.2">
      <c r="A63" s="31"/>
      <c r="B63" s="31"/>
      <c r="C63" s="31"/>
      <c r="D63" s="31"/>
      <c r="E63" s="31"/>
      <c r="F63" s="31"/>
      <c r="G63" s="31"/>
    </row>
    <row r="64" spans="1:9" ht="15" customHeight="1" x14ac:dyDescent="0.2">
      <c r="A64" s="31"/>
      <c r="B64" s="31"/>
      <c r="C64" s="31"/>
      <c r="D64" s="31"/>
      <c r="E64" s="31"/>
      <c r="F64" s="31"/>
      <c r="G64" s="31"/>
    </row>
    <row r="65" spans="1:7" ht="15" customHeight="1" x14ac:dyDescent="0.2">
      <c r="A65" s="116" t="s">
        <v>232</v>
      </c>
      <c r="B65" s="77"/>
      <c r="C65" s="78"/>
      <c r="D65" s="31"/>
      <c r="E65" s="31"/>
      <c r="F65" s="31"/>
      <c r="G65" s="31"/>
    </row>
    <row r="66" spans="1:7" ht="15" customHeight="1" x14ac:dyDescent="0.2">
      <c r="A66" s="117"/>
      <c r="B66" s="79"/>
      <c r="C66" s="80"/>
      <c r="D66" s="31"/>
      <c r="E66" s="31"/>
      <c r="F66" s="31"/>
      <c r="G66" s="31"/>
    </row>
    <row r="67" spans="1:7" ht="15" customHeight="1" x14ac:dyDescent="0.2">
      <c r="A67" s="117"/>
      <c r="B67" s="79"/>
      <c r="C67" s="80"/>
    </row>
    <row r="68" spans="1:7" ht="15" customHeight="1" x14ac:dyDescent="0.2">
      <c r="A68" s="117"/>
      <c r="B68" s="119" t="s">
        <v>233</v>
      </c>
      <c r="C68" s="120"/>
    </row>
    <row r="69" spans="1:7" ht="15" customHeight="1" x14ac:dyDescent="0.2">
      <c r="A69" s="117"/>
      <c r="B69" s="121"/>
      <c r="C69" s="122"/>
    </row>
    <row r="70" spans="1:7" ht="15" customHeight="1" x14ac:dyDescent="0.2">
      <c r="A70" s="118"/>
      <c r="B70" s="123"/>
      <c r="C70" s="124"/>
    </row>
  </sheetData>
  <sheetProtection password="B056" sheet="1" objects="1" scenarios="1"/>
  <mergeCells count="13">
    <mergeCell ref="A2:D2"/>
    <mergeCell ref="A23:M23"/>
    <mergeCell ref="A15:D17"/>
    <mergeCell ref="A65:A70"/>
    <mergeCell ref="B68:C70"/>
    <mergeCell ref="A52:D52"/>
    <mergeCell ref="A62:D62"/>
    <mergeCell ref="A44:G44"/>
    <mergeCell ref="A50:G50"/>
    <mergeCell ref="A29:G29"/>
    <mergeCell ref="A30:G30"/>
    <mergeCell ref="A32:G32"/>
    <mergeCell ref="A39:G39"/>
  </mergeCells>
  <pageMargins left="0.511811024" right="0.511811024" top="0.78740157499999996" bottom="0.78740157499999996" header="0.31496062000000002" footer="0.31496062000000002"/>
  <pageSetup paperSize="9" orientation="portrait" horizontalDpi="0" verticalDpi="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
  <sheetViews>
    <sheetView workbookViewId="0">
      <selection activeCell="B15" sqref="B15"/>
    </sheetView>
  </sheetViews>
  <sheetFormatPr defaultRowHeight="15" customHeight="1" x14ac:dyDescent="0.2"/>
  <cols>
    <col min="1" max="1" width="30.5703125" style="1" bestFit="1" customWidth="1"/>
    <col min="2" max="2" width="15.42578125" style="1" bestFit="1" customWidth="1"/>
    <col min="3" max="3" width="17.7109375" style="1" bestFit="1" customWidth="1"/>
    <col min="4" max="16384" width="9.140625" style="1"/>
  </cols>
  <sheetData>
    <row r="2" spans="1:3" ht="15" customHeight="1" x14ac:dyDescent="0.2">
      <c r="A2" s="35" t="s">
        <v>166</v>
      </c>
      <c r="B2" s="35" t="s">
        <v>167</v>
      </c>
      <c r="C2" s="35" t="s">
        <v>168</v>
      </c>
    </row>
    <row r="3" spans="1:3" ht="15" customHeight="1" x14ac:dyDescent="0.2">
      <c r="A3" s="12" t="s">
        <v>169</v>
      </c>
      <c r="B3" s="10">
        <v>0.44</v>
      </c>
      <c r="C3" s="12" t="s">
        <v>170</v>
      </c>
    </row>
    <row r="4" spans="1:3" ht="15" customHeight="1" x14ac:dyDescent="0.2">
      <c r="A4" s="12" t="s">
        <v>171</v>
      </c>
      <c r="B4" s="10" t="s">
        <v>172</v>
      </c>
      <c r="C4" s="12" t="s">
        <v>173</v>
      </c>
    </row>
    <row r="5" spans="1:3" ht="15" customHeight="1" x14ac:dyDescent="0.2">
      <c r="A5" s="12" t="s">
        <v>174</v>
      </c>
      <c r="B5" s="10">
        <v>0.55800000000000005</v>
      </c>
      <c r="C5" s="12" t="s">
        <v>175</v>
      </c>
    </row>
    <row r="6" spans="1:3" ht="15" customHeight="1" x14ac:dyDescent="0.2">
      <c r="A6" s="12" t="s">
        <v>176</v>
      </c>
      <c r="B6" s="10" t="s">
        <v>177</v>
      </c>
      <c r="C6" s="12" t="s">
        <v>178</v>
      </c>
    </row>
    <row r="7" spans="1:3" ht="15" customHeight="1" x14ac:dyDescent="0.2">
      <c r="A7" s="12" t="s">
        <v>179</v>
      </c>
      <c r="B7" s="10" t="s">
        <v>180</v>
      </c>
      <c r="C7" s="12" t="s">
        <v>178</v>
      </c>
    </row>
    <row r="8" spans="1:3" ht="15" customHeight="1" x14ac:dyDescent="0.2">
      <c r="A8" s="12" t="s">
        <v>169</v>
      </c>
      <c r="B8" s="10" t="s">
        <v>181</v>
      </c>
      <c r="C8" s="12" t="s">
        <v>182</v>
      </c>
    </row>
    <row r="9" spans="1:3" ht="15" customHeight="1" x14ac:dyDescent="0.2">
      <c r="A9" s="10" t="s">
        <v>5</v>
      </c>
      <c r="B9" s="48">
        <f>(B3+0.447+0.552+B5+0.508+0.597+0.514+0.603+0.46+0.72)/10</f>
        <v>0.53989999999999994</v>
      </c>
      <c r="C9" s="60"/>
    </row>
  </sheetData>
  <sheetProtection password="B056" sheet="1" objects="1" scenarios="1"/>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50"/>
  <sheetViews>
    <sheetView topLeftCell="A4" zoomScaleNormal="100" workbookViewId="0">
      <selection activeCell="D24" sqref="D24"/>
    </sheetView>
  </sheetViews>
  <sheetFormatPr defaultRowHeight="15" customHeight="1" x14ac:dyDescent="0.25"/>
  <cols>
    <col min="1" max="1" width="27.85546875" style="97" customWidth="1"/>
    <col min="2" max="2" width="23.28515625" style="97" bestFit="1" customWidth="1"/>
    <col min="3" max="3" width="24.140625" style="97" bestFit="1" customWidth="1"/>
    <col min="4" max="4" width="30.85546875" style="97" customWidth="1"/>
    <col min="5" max="5" width="34" style="97" bestFit="1" customWidth="1"/>
    <col min="6" max="6" width="18" style="97" bestFit="1" customWidth="1"/>
    <col min="7" max="7" width="16.28515625" style="97" bestFit="1" customWidth="1"/>
    <col min="8" max="8" width="13.85546875" style="97" customWidth="1"/>
    <col min="9" max="9" width="13.28515625" style="97" customWidth="1"/>
    <col min="10" max="10" width="13" style="97" customWidth="1"/>
    <col min="11" max="11" width="12.7109375" style="97" customWidth="1"/>
    <col min="12" max="16" width="16.28515625" style="97" bestFit="1" customWidth="1"/>
    <col min="17" max="18" width="9.140625" style="97"/>
    <col min="19" max="19" width="14.28515625" style="97" bestFit="1" customWidth="1"/>
    <col min="20" max="20" width="13.85546875" style="97" bestFit="1" customWidth="1"/>
    <col min="21" max="16384" width="9.140625" style="97"/>
  </cols>
  <sheetData>
    <row r="1" spans="1:12" ht="15" customHeight="1" x14ac:dyDescent="0.25">
      <c r="A1" s="3" t="s">
        <v>81</v>
      </c>
    </row>
    <row r="2" spans="1:12" ht="15" customHeight="1" x14ac:dyDescent="0.25">
      <c r="A2" s="131" t="s">
        <v>39</v>
      </c>
      <c r="B2" s="132"/>
      <c r="C2" s="132"/>
      <c r="D2" s="132"/>
      <c r="E2" s="132"/>
      <c r="F2" s="132"/>
      <c r="G2" s="132"/>
      <c r="H2" s="132"/>
      <c r="I2" s="132"/>
      <c r="J2" s="132"/>
      <c r="K2" s="133"/>
    </row>
    <row r="3" spans="1:12" ht="15" customHeight="1" x14ac:dyDescent="0.25">
      <c r="A3" s="98"/>
      <c r="B3" s="98"/>
      <c r="C3" s="98"/>
      <c r="D3" s="98"/>
      <c r="E3" s="98"/>
      <c r="H3" s="98"/>
      <c r="I3" s="99"/>
      <c r="J3" s="99"/>
      <c r="K3" s="98"/>
    </row>
    <row r="4" spans="1:12" ht="15" customHeight="1" x14ac:dyDescent="0.25">
      <c r="A4" s="94" t="s">
        <v>40</v>
      </c>
      <c r="B4" s="94" t="s">
        <v>41</v>
      </c>
      <c r="C4" s="94" t="s">
        <v>42</v>
      </c>
      <c r="D4" s="94" t="s">
        <v>43</v>
      </c>
      <c r="E4" s="94" t="s">
        <v>184</v>
      </c>
      <c r="F4" s="94" t="s">
        <v>44</v>
      </c>
      <c r="G4" s="94" t="s">
        <v>45</v>
      </c>
      <c r="H4" s="94" t="s">
        <v>147</v>
      </c>
      <c r="I4" s="94" t="s">
        <v>46</v>
      </c>
      <c r="J4" s="94" t="s">
        <v>47</v>
      </c>
      <c r="K4" s="94" t="s">
        <v>14</v>
      </c>
    </row>
    <row r="5" spans="1:12" ht="15" customHeight="1" x14ac:dyDescent="0.25">
      <c r="A5" s="98" t="s">
        <v>48</v>
      </c>
      <c r="B5" s="98" t="s">
        <v>49</v>
      </c>
      <c r="C5" s="98" t="s">
        <v>15</v>
      </c>
      <c r="D5" s="134" t="s">
        <v>50</v>
      </c>
      <c r="E5" s="95">
        <f>746864.98-E6</f>
        <v>522805.48600000003</v>
      </c>
      <c r="F5" s="99" t="s">
        <v>51</v>
      </c>
      <c r="G5" s="99" t="s">
        <v>52</v>
      </c>
      <c r="H5" s="98">
        <v>1</v>
      </c>
      <c r="I5" s="100">
        <v>19144</v>
      </c>
      <c r="J5" s="99" t="s">
        <v>53</v>
      </c>
      <c r="K5" s="98">
        <v>1.6</v>
      </c>
    </row>
    <row r="6" spans="1:12" ht="15" customHeight="1" x14ac:dyDescent="0.25">
      <c r="A6" s="98" t="s">
        <v>54</v>
      </c>
      <c r="B6" s="98" t="s">
        <v>49</v>
      </c>
      <c r="C6" s="98" t="s">
        <v>15</v>
      </c>
      <c r="D6" s="134"/>
      <c r="E6" s="95">
        <f>746864.98*0.3</f>
        <v>224059.49399999998</v>
      </c>
      <c r="F6" s="99" t="s">
        <v>51</v>
      </c>
      <c r="G6" s="99" t="s">
        <v>52</v>
      </c>
      <c r="H6" s="98">
        <v>0.8</v>
      </c>
      <c r="I6" s="100">
        <v>19144</v>
      </c>
      <c r="J6" s="99" t="s">
        <v>53</v>
      </c>
      <c r="K6" s="98">
        <v>1.6</v>
      </c>
    </row>
    <row r="7" spans="1:12" ht="15" customHeight="1" x14ac:dyDescent="0.25">
      <c r="A7" s="98" t="s">
        <v>148</v>
      </c>
      <c r="B7" s="98" t="s">
        <v>16</v>
      </c>
      <c r="C7" s="98" t="s">
        <v>55</v>
      </c>
      <c r="D7" s="100">
        <v>30833</v>
      </c>
      <c r="E7" s="100">
        <f>D7</f>
        <v>30833</v>
      </c>
      <c r="F7" s="99" t="s">
        <v>56</v>
      </c>
      <c r="G7" s="99" t="s">
        <v>57</v>
      </c>
      <c r="H7" s="98">
        <v>0.96</v>
      </c>
      <c r="I7" s="100">
        <v>14475</v>
      </c>
      <c r="J7" s="99" t="s">
        <v>58</v>
      </c>
      <c r="K7" s="98">
        <v>5</v>
      </c>
    </row>
    <row r="8" spans="1:12" ht="15" customHeight="1" x14ac:dyDescent="0.25">
      <c r="A8" s="98" t="s">
        <v>59</v>
      </c>
      <c r="B8" s="98" t="s">
        <v>16</v>
      </c>
      <c r="C8" s="95" t="s">
        <v>60</v>
      </c>
      <c r="D8" s="95" t="s">
        <v>60</v>
      </c>
      <c r="E8" s="95" t="s">
        <v>153</v>
      </c>
      <c r="F8" s="99" t="s">
        <v>61</v>
      </c>
      <c r="G8" s="99" t="s">
        <v>62</v>
      </c>
      <c r="H8" s="98">
        <v>1.3</v>
      </c>
      <c r="I8" s="100">
        <v>15838</v>
      </c>
      <c r="J8" s="99" t="s">
        <v>63</v>
      </c>
      <c r="K8" s="98">
        <v>5</v>
      </c>
      <c r="L8" s="101"/>
    </row>
    <row r="9" spans="1:12" ht="15" customHeight="1" x14ac:dyDescent="0.25">
      <c r="A9" s="98" t="s">
        <v>64</v>
      </c>
      <c r="B9" s="98" t="s">
        <v>65</v>
      </c>
      <c r="C9" s="98" t="s">
        <v>15</v>
      </c>
      <c r="D9" s="95" t="s">
        <v>66</v>
      </c>
      <c r="E9" s="100">
        <f>1505095.44/2</f>
        <v>752547.72</v>
      </c>
      <c r="F9" s="99" t="s">
        <v>67</v>
      </c>
      <c r="G9" s="99" t="s">
        <v>68</v>
      </c>
      <c r="H9" s="98">
        <v>0.8</v>
      </c>
      <c r="I9" s="100">
        <v>20284</v>
      </c>
      <c r="J9" s="99" t="s">
        <v>69</v>
      </c>
      <c r="K9" s="98">
        <v>2.5</v>
      </c>
    </row>
    <row r="10" spans="1:12" ht="15" customHeight="1" x14ac:dyDescent="0.25">
      <c r="A10" s="98" t="s">
        <v>70</v>
      </c>
      <c r="B10" s="98" t="s">
        <v>16</v>
      </c>
      <c r="C10" s="98" t="s">
        <v>55</v>
      </c>
      <c r="D10" s="100">
        <v>30833</v>
      </c>
      <c r="E10" s="100">
        <f>D10</f>
        <v>30833</v>
      </c>
      <c r="F10" s="99" t="s">
        <v>71</v>
      </c>
      <c r="G10" s="99" t="s">
        <v>72</v>
      </c>
      <c r="H10" s="98">
        <v>0.94</v>
      </c>
      <c r="I10" s="100">
        <v>19514</v>
      </c>
      <c r="J10" s="99" t="s">
        <v>73</v>
      </c>
      <c r="K10" s="98">
        <v>5</v>
      </c>
    </row>
    <row r="11" spans="1:12" ht="15" customHeight="1" x14ac:dyDescent="0.25">
      <c r="A11" s="98" t="s">
        <v>74</v>
      </c>
      <c r="B11" s="98" t="s">
        <v>75</v>
      </c>
      <c r="C11" s="98" t="s">
        <v>76</v>
      </c>
      <c r="D11" s="95" t="s">
        <v>77</v>
      </c>
      <c r="E11" s="95">
        <f>212089/2</f>
        <v>106044.5</v>
      </c>
      <c r="F11" s="99" t="s">
        <v>78</v>
      </c>
      <c r="G11" s="99" t="s">
        <v>79</v>
      </c>
      <c r="H11" s="98">
        <v>0.215</v>
      </c>
      <c r="I11" s="100">
        <v>1284</v>
      </c>
      <c r="J11" s="99" t="s">
        <v>80</v>
      </c>
      <c r="K11" s="98">
        <v>2.5</v>
      </c>
    </row>
    <row r="12" spans="1:12" ht="15" customHeight="1" x14ac:dyDescent="0.25">
      <c r="A12" s="102"/>
      <c r="B12" s="102"/>
      <c r="C12" s="102"/>
      <c r="D12" s="102"/>
      <c r="E12" s="102"/>
      <c r="F12" s="102"/>
      <c r="G12" s="102"/>
      <c r="H12" s="102"/>
      <c r="I12" s="102"/>
      <c r="J12" s="102"/>
      <c r="K12" s="102"/>
    </row>
    <row r="13" spans="1:12" s="2" customFormat="1" ht="15" customHeight="1" x14ac:dyDescent="0.25">
      <c r="A13" s="102"/>
      <c r="B13" s="102"/>
      <c r="C13" s="102"/>
      <c r="D13" s="131" t="s">
        <v>95</v>
      </c>
      <c r="E13" s="133"/>
      <c r="F13" s="103"/>
      <c r="G13" s="103"/>
      <c r="H13" s="103"/>
      <c r="I13" s="103"/>
      <c r="J13" s="103"/>
      <c r="K13" s="103"/>
    </row>
    <row r="14" spans="1:12" s="2" customFormat="1" ht="15" customHeight="1" x14ac:dyDescent="0.25">
      <c r="A14" s="94" t="s">
        <v>82</v>
      </c>
      <c r="B14" s="94" t="s">
        <v>83</v>
      </c>
      <c r="C14" s="94" t="s">
        <v>84</v>
      </c>
      <c r="D14" s="94" t="s">
        <v>96</v>
      </c>
      <c r="E14" s="94" t="s">
        <v>64</v>
      </c>
      <c r="F14" s="103"/>
      <c r="G14" s="103" t="s">
        <v>227</v>
      </c>
      <c r="H14" s="103"/>
      <c r="I14" s="103"/>
      <c r="J14" s="103"/>
      <c r="K14" s="103"/>
    </row>
    <row r="15" spans="1:12" s="2" customFormat="1" ht="15" customHeight="1" x14ac:dyDescent="0.25">
      <c r="A15" s="104" t="s">
        <v>85</v>
      </c>
      <c r="B15" s="105">
        <v>2812</v>
      </c>
      <c r="C15" s="105">
        <v>27750</v>
      </c>
      <c r="D15" s="106">
        <v>127276.23</v>
      </c>
      <c r="E15" s="106">
        <v>164484.24</v>
      </c>
      <c r="F15" s="103"/>
      <c r="G15" s="107" t="s">
        <v>222</v>
      </c>
      <c r="H15" s="103"/>
      <c r="I15" s="103"/>
      <c r="J15" s="103"/>
      <c r="K15" s="103"/>
    </row>
    <row r="16" spans="1:12" s="2" customFormat="1" ht="15" customHeight="1" x14ac:dyDescent="0.25">
      <c r="A16" s="104" t="s">
        <v>86</v>
      </c>
      <c r="B16" s="105">
        <v>2952</v>
      </c>
      <c r="C16" s="105">
        <v>26019</v>
      </c>
      <c r="D16" s="106">
        <v>58131.68</v>
      </c>
      <c r="E16" s="106">
        <v>140393.45000000001</v>
      </c>
      <c r="F16" s="103"/>
      <c r="G16" s="107" t="s">
        <v>223</v>
      </c>
      <c r="H16" s="103"/>
      <c r="I16" s="103"/>
      <c r="J16" s="103"/>
      <c r="K16" s="103"/>
    </row>
    <row r="17" spans="1:11" s="2" customFormat="1" ht="15" customHeight="1" x14ac:dyDescent="0.25">
      <c r="A17" s="104" t="s">
        <v>87</v>
      </c>
      <c r="B17" s="105">
        <v>3134</v>
      </c>
      <c r="C17" s="105">
        <v>25381</v>
      </c>
      <c r="D17" s="106">
        <v>72618.27</v>
      </c>
      <c r="E17" s="106">
        <v>169555.44</v>
      </c>
      <c r="F17" s="103"/>
      <c r="G17" s="107" t="s">
        <v>224</v>
      </c>
      <c r="H17" s="103"/>
      <c r="I17" s="103"/>
      <c r="J17" s="103"/>
      <c r="K17" s="103"/>
    </row>
    <row r="18" spans="1:11" s="2" customFormat="1" ht="15" customHeight="1" x14ac:dyDescent="0.25">
      <c r="A18" s="104" t="s">
        <v>88</v>
      </c>
      <c r="B18" s="105">
        <v>3523</v>
      </c>
      <c r="C18" s="105">
        <v>24078</v>
      </c>
      <c r="D18" s="106">
        <v>68758.8</v>
      </c>
      <c r="E18" s="106">
        <v>171347.71</v>
      </c>
      <c r="F18" s="103"/>
      <c r="G18" s="107" t="s">
        <v>225</v>
      </c>
      <c r="H18" s="103"/>
      <c r="I18" s="103"/>
      <c r="J18" s="103"/>
      <c r="K18" s="103"/>
    </row>
    <row r="19" spans="1:11" s="2" customFormat="1" ht="15" customHeight="1" x14ac:dyDescent="0.25">
      <c r="A19" s="104" t="s">
        <v>89</v>
      </c>
      <c r="B19" s="105">
        <v>3714</v>
      </c>
      <c r="C19" s="105">
        <v>13346</v>
      </c>
      <c r="D19" s="106">
        <v>76852.31</v>
      </c>
      <c r="E19" s="106">
        <v>178842.72</v>
      </c>
      <c r="F19" s="103"/>
      <c r="G19" s="107" t="s">
        <v>226</v>
      </c>
      <c r="H19" s="103"/>
      <c r="I19" s="103"/>
      <c r="J19" s="103"/>
      <c r="K19" s="103"/>
    </row>
    <row r="20" spans="1:11" s="2" customFormat="1" ht="15" customHeight="1" x14ac:dyDescent="0.25">
      <c r="A20" s="104" t="s">
        <v>90</v>
      </c>
      <c r="B20" s="105">
        <v>2208</v>
      </c>
      <c r="C20" s="105">
        <v>5710</v>
      </c>
      <c r="D20" s="106">
        <v>87638.79</v>
      </c>
      <c r="E20" s="106">
        <v>130321.75</v>
      </c>
      <c r="F20" s="103"/>
      <c r="G20" s="107" t="s">
        <v>228</v>
      </c>
      <c r="H20" s="103"/>
      <c r="I20" s="103"/>
      <c r="J20" s="103"/>
      <c r="K20" s="103"/>
    </row>
    <row r="21" spans="1:11" s="2" customFormat="1" ht="15" customHeight="1" x14ac:dyDescent="0.25">
      <c r="A21" s="104" t="s">
        <v>91</v>
      </c>
      <c r="B21" s="105">
        <v>3651</v>
      </c>
      <c r="C21" s="105">
        <v>26014</v>
      </c>
      <c r="D21" s="106">
        <v>97770.86</v>
      </c>
      <c r="E21" s="106">
        <v>163977.85999999999</v>
      </c>
      <c r="F21" s="103"/>
      <c r="G21" s="103"/>
      <c r="H21" s="103"/>
      <c r="I21" s="103"/>
      <c r="J21" s="103"/>
      <c r="K21" s="103"/>
    </row>
    <row r="22" spans="1:11" s="2" customFormat="1" ht="15" customHeight="1" x14ac:dyDescent="0.25">
      <c r="A22" s="104" t="s">
        <v>92</v>
      </c>
      <c r="B22" s="105">
        <v>3571</v>
      </c>
      <c r="C22" s="105">
        <v>27858</v>
      </c>
      <c r="D22" s="106">
        <v>76779.89</v>
      </c>
      <c r="E22" s="106">
        <v>171106.02</v>
      </c>
      <c r="F22" s="103"/>
      <c r="G22" s="103"/>
      <c r="H22" s="103"/>
      <c r="I22" s="103"/>
      <c r="J22" s="103"/>
      <c r="K22" s="103"/>
    </row>
    <row r="23" spans="1:11" s="2" customFormat="1" ht="15" customHeight="1" x14ac:dyDescent="0.25">
      <c r="A23" s="104" t="s">
        <v>93</v>
      </c>
      <c r="B23" s="105">
        <v>3499</v>
      </c>
      <c r="C23" s="105">
        <v>27468</v>
      </c>
      <c r="D23" s="106">
        <v>56517.73</v>
      </c>
      <c r="E23" s="106">
        <v>142504.22</v>
      </c>
      <c r="F23" s="103"/>
      <c r="G23" s="103"/>
      <c r="H23" s="103"/>
      <c r="I23" s="103"/>
      <c r="J23" s="103"/>
      <c r="K23" s="103"/>
    </row>
    <row r="24" spans="1:11" s="2" customFormat="1" ht="15" customHeight="1" x14ac:dyDescent="0.25">
      <c r="A24" s="104" t="s">
        <v>94</v>
      </c>
      <c r="B24" s="105">
        <v>1769</v>
      </c>
      <c r="C24" s="105">
        <v>8465</v>
      </c>
      <c r="D24" s="106">
        <v>24520.42</v>
      </c>
      <c r="E24" s="106">
        <v>72562.03</v>
      </c>
      <c r="F24" s="103"/>
      <c r="G24" s="103"/>
      <c r="H24" s="103"/>
      <c r="I24" s="103"/>
      <c r="J24" s="103"/>
      <c r="K24" s="103"/>
    </row>
    <row r="25" spans="1:11" s="2" customFormat="1" ht="15" customHeight="1" x14ac:dyDescent="0.25">
      <c r="A25" s="102"/>
      <c r="B25" s="102"/>
      <c r="C25" s="102"/>
      <c r="D25" s="106"/>
      <c r="E25" s="106"/>
      <c r="F25" s="106"/>
      <c r="G25" s="103"/>
      <c r="H25" s="103"/>
      <c r="I25" s="103"/>
      <c r="J25" s="103"/>
      <c r="K25" s="103"/>
    </row>
    <row r="26" spans="1:11" ht="15" customHeight="1" x14ac:dyDescent="0.25">
      <c r="A26" s="131" t="s">
        <v>102</v>
      </c>
      <c r="B26" s="132"/>
      <c r="C26" s="132"/>
      <c r="D26" s="102"/>
      <c r="E26" s="102"/>
      <c r="F26" s="102"/>
      <c r="G26" s="102"/>
      <c r="H26" s="102"/>
      <c r="I26" s="102"/>
      <c r="J26" s="102"/>
      <c r="K26" s="102"/>
    </row>
    <row r="27" spans="1:11" ht="15" customHeight="1" x14ac:dyDescent="0.25">
      <c r="A27" s="94" t="s">
        <v>103</v>
      </c>
      <c r="B27" s="94" t="s">
        <v>97</v>
      </c>
      <c r="C27" s="94" t="s">
        <v>98</v>
      </c>
      <c r="D27" s="102"/>
      <c r="E27" s="102"/>
      <c r="F27" s="102"/>
      <c r="G27" s="102"/>
      <c r="H27" s="102"/>
      <c r="I27" s="102"/>
      <c r="J27" s="102"/>
      <c r="K27" s="102"/>
    </row>
    <row r="28" spans="1:11" ht="15" customHeight="1" x14ac:dyDescent="0.25">
      <c r="A28" s="98" t="s">
        <v>99</v>
      </c>
      <c r="B28" s="96">
        <v>481569</v>
      </c>
      <c r="C28" s="95">
        <v>211528.5</v>
      </c>
      <c r="D28" s="102"/>
      <c r="E28" s="102"/>
      <c r="F28" s="102"/>
      <c r="G28" s="102"/>
      <c r="H28" s="102"/>
      <c r="I28" s="102"/>
      <c r="J28" s="102"/>
      <c r="K28" s="102"/>
    </row>
    <row r="29" spans="1:11" ht="15" customHeight="1" x14ac:dyDescent="0.25">
      <c r="A29" s="96" t="s">
        <v>100</v>
      </c>
      <c r="B29" s="96">
        <v>778296</v>
      </c>
      <c r="C29" s="96">
        <v>252126.2</v>
      </c>
      <c r="D29" s="102"/>
      <c r="E29" s="102"/>
      <c r="F29" s="102"/>
      <c r="G29" s="102"/>
      <c r="H29" s="102"/>
      <c r="I29" s="102"/>
      <c r="J29" s="102"/>
      <c r="K29" s="102"/>
    </row>
    <row r="30" spans="1:11" ht="15" customHeight="1" x14ac:dyDescent="0.25">
      <c r="A30" s="98" t="s">
        <v>85</v>
      </c>
      <c r="B30" s="96">
        <v>869913</v>
      </c>
      <c r="C30" s="95">
        <v>294663.3</v>
      </c>
      <c r="D30" s="102"/>
      <c r="E30" s="102"/>
      <c r="F30" s="102"/>
      <c r="G30" s="102"/>
      <c r="H30" s="102"/>
      <c r="I30" s="102"/>
      <c r="J30" s="102"/>
      <c r="K30" s="102"/>
    </row>
    <row r="31" spans="1:11" ht="15" customHeight="1" x14ac:dyDescent="0.25">
      <c r="A31" s="96" t="s">
        <v>86</v>
      </c>
      <c r="B31" s="96">
        <v>855657</v>
      </c>
      <c r="C31" s="96">
        <v>288234.95</v>
      </c>
      <c r="D31" s="102"/>
      <c r="E31" s="102"/>
      <c r="F31" s="102"/>
      <c r="G31" s="102"/>
      <c r="H31" s="102"/>
      <c r="I31" s="102"/>
      <c r="J31" s="102"/>
      <c r="K31" s="102"/>
    </row>
    <row r="32" spans="1:11" ht="15" customHeight="1" x14ac:dyDescent="0.25">
      <c r="A32" s="98" t="s">
        <v>87</v>
      </c>
      <c r="B32" s="96">
        <v>946318</v>
      </c>
      <c r="C32" s="95">
        <v>202193.85</v>
      </c>
      <c r="D32" s="102"/>
      <c r="E32" s="102"/>
      <c r="F32" s="102"/>
      <c r="G32" s="102"/>
      <c r="H32" s="102"/>
      <c r="I32" s="102"/>
      <c r="J32" s="102"/>
      <c r="K32" s="102"/>
    </row>
    <row r="33" spans="1:11" ht="15" customHeight="1" x14ac:dyDescent="0.25">
      <c r="A33" s="96" t="s">
        <v>88</v>
      </c>
      <c r="B33" s="96">
        <v>912279</v>
      </c>
      <c r="C33" s="96">
        <v>209700</v>
      </c>
      <c r="D33" s="102"/>
      <c r="E33" s="102"/>
      <c r="F33" s="102"/>
      <c r="G33" s="102"/>
      <c r="H33" s="102"/>
      <c r="I33" s="102"/>
      <c r="J33" s="102"/>
      <c r="K33" s="102"/>
    </row>
    <row r="34" spans="1:11" ht="15" customHeight="1" x14ac:dyDescent="0.25">
      <c r="A34" s="98" t="s">
        <v>89</v>
      </c>
      <c r="B34" s="96">
        <v>971772</v>
      </c>
      <c r="C34" s="95">
        <v>304138.75</v>
      </c>
      <c r="D34" s="102"/>
      <c r="E34" s="102"/>
      <c r="F34" s="102"/>
      <c r="G34" s="102"/>
      <c r="H34" s="102"/>
      <c r="I34" s="102"/>
      <c r="J34" s="102"/>
      <c r="K34" s="102"/>
    </row>
    <row r="35" spans="1:11" ht="15" customHeight="1" x14ac:dyDescent="0.25">
      <c r="A35" s="96" t="s">
        <v>90</v>
      </c>
      <c r="B35" s="96">
        <v>681067</v>
      </c>
      <c r="C35" s="96">
        <v>282157.09999999998</v>
      </c>
      <c r="D35" s="102"/>
      <c r="E35" s="102"/>
      <c r="F35" s="102"/>
      <c r="G35" s="102"/>
      <c r="H35" s="102"/>
      <c r="I35" s="102"/>
      <c r="J35" s="102"/>
      <c r="K35" s="102"/>
    </row>
    <row r="36" spans="1:11" ht="15" customHeight="1" x14ac:dyDescent="0.25">
      <c r="A36" s="98" t="s">
        <v>91</v>
      </c>
      <c r="B36" s="96">
        <v>909436.68</v>
      </c>
      <c r="C36" s="95">
        <v>299787.15000000002</v>
      </c>
      <c r="D36" s="102"/>
      <c r="E36" s="102"/>
      <c r="F36" s="102"/>
      <c r="G36" s="102"/>
      <c r="H36" s="102"/>
      <c r="I36" s="102"/>
      <c r="J36" s="102"/>
      <c r="K36" s="102"/>
    </row>
    <row r="37" spans="1:11" ht="15" customHeight="1" x14ac:dyDescent="0.25">
      <c r="A37" s="96" t="s">
        <v>92</v>
      </c>
      <c r="B37" s="96">
        <v>925338.52</v>
      </c>
      <c r="C37" s="96">
        <v>260338</v>
      </c>
      <c r="D37" s="102"/>
      <c r="E37" s="102"/>
      <c r="F37" s="102"/>
      <c r="G37" s="102"/>
      <c r="H37" s="102"/>
      <c r="I37" s="102"/>
      <c r="J37" s="102"/>
      <c r="K37" s="102"/>
    </row>
    <row r="38" spans="1:11" ht="15" customHeight="1" x14ac:dyDescent="0.25">
      <c r="A38" s="98" t="s">
        <v>93</v>
      </c>
      <c r="B38" s="96">
        <v>901485.04</v>
      </c>
      <c r="C38" s="95">
        <v>357627.7</v>
      </c>
      <c r="D38" s="102"/>
      <c r="E38" s="102"/>
      <c r="F38" s="102"/>
      <c r="G38" s="102"/>
      <c r="H38" s="102"/>
      <c r="I38" s="102"/>
      <c r="J38" s="102"/>
      <c r="K38" s="102"/>
    </row>
    <row r="39" spans="1:11" ht="15" customHeight="1" x14ac:dyDescent="0.25">
      <c r="A39" s="96" t="s">
        <v>94</v>
      </c>
      <c r="B39" s="96">
        <v>331230.68</v>
      </c>
      <c r="C39" s="96">
        <v>189589.95</v>
      </c>
      <c r="D39" s="102"/>
      <c r="E39" s="102"/>
      <c r="F39" s="102"/>
      <c r="G39" s="102"/>
      <c r="H39" s="102"/>
      <c r="I39" s="102"/>
      <c r="J39" s="102"/>
      <c r="K39" s="102"/>
    </row>
    <row r="40" spans="1:11" ht="15" customHeight="1" x14ac:dyDescent="0.25">
      <c r="A40" s="98" t="s">
        <v>101</v>
      </c>
      <c r="B40" s="100">
        <f>SUM(B28:B39)</f>
        <v>9564361.9199999981</v>
      </c>
      <c r="C40" s="100">
        <f>SUM(C28:C39)</f>
        <v>3152085.45</v>
      </c>
      <c r="D40" s="102"/>
      <c r="E40" s="108"/>
      <c r="F40" s="102"/>
      <c r="G40" s="102"/>
      <c r="H40" s="102"/>
      <c r="I40" s="102"/>
      <c r="J40" s="102"/>
      <c r="K40" s="102"/>
    </row>
    <row r="41" spans="1:11" ht="15" customHeight="1" x14ac:dyDescent="0.25">
      <c r="A41" s="109"/>
      <c r="B41" s="109"/>
      <c r="C41" s="109"/>
      <c r="D41" s="109"/>
      <c r="E41" s="109"/>
      <c r="F41" s="109"/>
      <c r="G41" s="109"/>
      <c r="H41" s="109"/>
      <c r="I41" s="109"/>
      <c r="J41" s="109"/>
      <c r="K41" s="109"/>
    </row>
    <row r="42" spans="1:11" ht="15" customHeight="1" x14ac:dyDescent="0.25">
      <c r="A42" s="109"/>
      <c r="B42" s="109"/>
      <c r="C42" s="109"/>
      <c r="D42" s="109"/>
      <c r="E42" s="109"/>
      <c r="F42" s="109"/>
      <c r="G42" s="109"/>
      <c r="H42" s="109"/>
      <c r="I42" s="109"/>
      <c r="J42" s="109"/>
      <c r="K42" s="109"/>
    </row>
    <row r="43" spans="1:11" ht="15" customHeight="1" x14ac:dyDescent="0.25">
      <c r="A43" s="109"/>
      <c r="B43" s="109"/>
      <c r="C43" s="109"/>
      <c r="D43" s="109"/>
      <c r="E43" s="109"/>
      <c r="F43" s="109"/>
      <c r="G43" s="109"/>
      <c r="H43" s="109"/>
      <c r="I43" s="109"/>
      <c r="J43" s="109"/>
      <c r="K43" s="109"/>
    </row>
    <row r="44" spans="1:11" ht="15" customHeight="1" x14ac:dyDescent="0.25">
      <c r="A44" s="109"/>
      <c r="B44" s="109"/>
      <c r="C44" s="109"/>
      <c r="D44" s="109"/>
      <c r="E44" s="109"/>
      <c r="F44" s="109"/>
      <c r="G44" s="109"/>
      <c r="H44" s="109"/>
      <c r="I44" s="109"/>
      <c r="J44" s="109"/>
      <c r="K44" s="109"/>
    </row>
    <row r="45" spans="1:11" ht="15" customHeight="1" x14ac:dyDescent="0.25">
      <c r="A45" s="109"/>
      <c r="B45" s="109"/>
      <c r="C45" s="109"/>
      <c r="D45" s="109"/>
      <c r="E45" s="109"/>
      <c r="F45" s="109"/>
      <c r="G45" s="109"/>
      <c r="H45" s="109"/>
      <c r="I45" s="109"/>
      <c r="J45" s="109"/>
      <c r="K45" s="109"/>
    </row>
    <row r="46" spans="1:11" ht="15" customHeight="1" x14ac:dyDescent="0.25">
      <c r="A46" s="109"/>
      <c r="B46" s="109"/>
      <c r="C46" s="109"/>
      <c r="D46" s="109"/>
      <c r="E46" s="109"/>
      <c r="F46" s="109"/>
      <c r="G46" s="109"/>
      <c r="H46" s="109"/>
      <c r="I46" s="109"/>
      <c r="J46" s="109"/>
      <c r="K46" s="109"/>
    </row>
    <row r="47" spans="1:11" ht="15" customHeight="1" x14ac:dyDescent="0.25">
      <c r="A47" s="109"/>
      <c r="B47" s="109"/>
      <c r="C47" s="109"/>
      <c r="D47" s="109"/>
      <c r="E47" s="109"/>
      <c r="F47" s="109"/>
      <c r="G47" s="109"/>
      <c r="H47" s="109"/>
      <c r="I47" s="109"/>
      <c r="J47" s="109"/>
      <c r="K47" s="109"/>
    </row>
    <row r="48" spans="1:11" ht="15" customHeight="1" x14ac:dyDescent="0.25">
      <c r="A48" s="109"/>
      <c r="B48" s="109"/>
      <c r="C48" s="109"/>
      <c r="D48" s="109"/>
      <c r="E48" s="109"/>
      <c r="F48" s="109"/>
      <c r="G48" s="109"/>
      <c r="H48" s="109"/>
      <c r="I48" s="109"/>
      <c r="J48" s="109"/>
      <c r="K48" s="109"/>
    </row>
    <row r="49" spans="1:11" ht="15" customHeight="1" x14ac:dyDescent="0.25">
      <c r="A49" s="109"/>
      <c r="B49" s="109"/>
      <c r="C49" s="109"/>
      <c r="D49" s="109"/>
      <c r="E49" s="109"/>
      <c r="F49" s="109"/>
      <c r="G49" s="109"/>
      <c r="H49" s="109"/>
      <c r="I49" s="109"/>
      <c r="J49" s="109"/>
      <c r="K49" s="109"/>
    </row>
    <row r="50" spans="1:11" ht="15" customHeight="1" x14ac:dyDescent="0.25">
      <c r="A50" s="109"/>
      <c r="B50" s="109"/>
      <c r="C50" s="109"/>
      <c r="D50" s="109"/>
      <c r="E50" s="109"/>
      <c r="F50" s="109"/>
      <c r="G50" s="109"/>
      <c r="H50" s="109"/>
      <c r="I50" s="109"/>
      <c r="J50" s="109"/>
      <c r="K50" s="109"/>
    </row>
    <row r="51" spans="1:11" ht="15" customHeight="1" x14ac:dyDescent="0.25">
      <c r="A51" s="109"/>
      <c r="B51" s="109"/>
      <c r="C51" s="109"/>
      <c r="D51" s="109"/>
      <c r="E51" s="109"/>
      <c r="F51" s="109"/>
      <c r="G51" s="109"/>
      <c r="H51" s="109"/>
      <c r="I51" s="109"/>
      <c r="J51" s="109"/>
      <c r="K51" s="109"/>
    </row>
    <row r="52" spans="1:11" ht="15" customHeight="1" x14ac:dyDescent="0.25">
      <c r="A52" s="109"/>
      <c r="B52" s="109"/>
      <c r="C52" s="109"/>
      <c r="D52" s="109"/>
      <c r="E52" s="109"/>
      <c r="F52" s="109"/>
      <c r="G52" s="109"/>
      <c r="H52" s="109"/>
      <c r="I52" s="109"/>
      <c r="J52" s="109"/>
      <c r="K52" s="109"/>
    </row>
    <row r="53" spans="1:11" ht="15" customHeight="1" x14ac:dyDescent="0.25">
      <c r="A53" s="109"/>
      <c r="B53" s="109"/>
      <c r="C53" s="109"/>
      <c r="D53" s="109"/>
      <c r="E53" s="109"/>
      <c r="F53" s="109"/>
      <c r="G53" s="109"/>
      <c r="H53" s="109"/>
      <c r="I53" s="109"/>
      <c r="J53" s="109"/>
      <c r="K53" s="109"/>
    </row>
    <row r="54" spans="1:11" ht="15" customHeight="1" x14ac:dyDescent="0.25">
      <c r="A54" s="109"/>
      <c r="B54" s="109"/>
      <c r="C54" s="109"/>
      <c r="D54" s="109"/>
      <c r="E54" s="109"/>
      <c r="F54" s="109"/>
      <c r="G54" s="109"/>
      <c r="H54" s="109"/>
      <c r="I54" s="109"/>
      <c r="J54" s="109"/>
      <c r="K54" s="109"/>
    </row>
    <row r="55" spans="1:11" ht="15" customHeight="1" x14ac:dyDescent="0.25">
      <c r="A55" s="109"/>
      <c r="B55" s="109"/>
      <c r="C55" s="109"/>
      <c r="D55" s="109"/>
      <c r="E55" s="109"/>
      <c r="F55" s="109"/>
      <c r="G55" s="109"/>
      <c r="H55" s="109"/>
      <c r="I55" s="109"/>
      <c r="J55" s="109"/>
      <c r="K55" s="109"/>
    </row>
    <row r="56" spans="1:11" ht="15" customHeight="1" x14ac:dyDescent="0.25">
      <c r="A56" s="109"/>
      <c r="B56" s="109"/>
      <c r="C56" s="109"/>
      <c r="D56" s="109"/>
      <c r="E56" s="109"/>
      <c r="F56" s="109"/>
      <c r="G56" s="109"/>
      <c r="H56" s="109"/>
      <c r="I56" s="109"/>
      <c r="J56" s="109"/>
      <c r="K56" s="109"/>
    </row>
    <row r="57" spans="1:11" ht="15" customHeight="1" x14ac:dyDescent="0.25">
      <c r="A57" s="109"/>
      <c r="B57" s="109"/>
      <c r="C57" s="109"/>
      <c r="D57" s="109"/>
      <c r="E57" s="109"/>
      <c r="F57" s="109"/>
      <c r="G57" s="109"/>
      <c r="H57" s="109"/>
      <c r="I57" s="109"/>
      <c r="J57" s="109"/>
      <c r="K57" s="109"/>
    </row>
    <row r="58" spans="1:11" ht="15" customHeight="1" x14ac:dyDescent="0.25">
      <c r="A58" s="109"/>
      <c r="B58" s="109"/>
      <c r="C58" s="109"/>
      <c r="D58" s="109"/>
      <c r="E58" s="109"/>
      <c r="F58" s="109"/>
      <c r="G58" s="109"/>
      <c r="H58" s="109"/>
      <c r="I58" s="109"/>
      <c r="J58" s="109"/>
      <c r="K58" s="109"/>
    </row>
    <row r="59" spans="1:11" ht="15" customHeight="1" x14ac:dyDescent="0.25">
      <c r="A59" s="109"/>
      <c r="B59" s="109"/>
      <c r="C59" s="109"/>
      <c r="D59" s="109"/>
      <c r="E59" s="109"/>
      <c r="F59" s="109"/>
      <c r="G59" s="109"/>
      <c r="H59" s="109"/>
      <c r="I59" s="109"/>
      <c r="J59" s="109"/>
      <c r="K59" s="109"/>
    </row>
    <row r="60" spans="1:11" ht="15" customHeight="1" x14ac:dyDescent="0.25">
      <c r="A60" s="109"/>
      <c r="B60" s="109"/>
      <c r="C60" s="109"/>
      <c r="D60" s="109"/>
      <c r="E60" s="109"/>
      <c r="F60" s="109"/>
      <c r="G60" s="109"/>
      <c r="H60" s="109"/>
      <c r="I60" s="109"/>
      <c r="J60" s="109"/>
      <c r="K60" s="109"/>
    </row>
    <row r="61" spans="1:11" ht="15" customHeight="1" x14ac:dyDescent="0.25">
      <c r="A61" s="109"/>
      <c r="B61" s="109"/>
      <c r="C61" s="109"/>
      <c r="D61" s="109"/>
      <c r="E61" s="109"/>
      <c r="F61" s="109"/>
      <c r="G61" s="109"/>
      <c r="H61" s="109"/>
      <c r="I61" s="109"/>
      <c r="J61" s="109"/>
      <c r="K61" s="109"/>
    </row>
    <row r="62" spans="1:11" ht="15" customHeight="1" x14ac:dyDescent="0.25">
      <c r="A62" s="109"/>
      <c r="B62" s="109"/>
      <c r="C62" s="109"/>
      <c r="D62" s="109"/>
      <c r="E62" s="109"/>
      <c r="F62" s="109"/>
      <c r="G62" s="109"/>
      <c r="H62" s="109"/>
      <c r="I62" s="109"/>
      <c r="J62" s="109"/>
      <c r="K62" s="109"/>
    </row>
    <row r="63" spans="1:11" ht="15" customHeight="1" x14ac:dyDescent="0.25">
      <c r="A63" s="109"/>
      <c r="B63" s="109"/>
      <c r="C63" s="109"/>
      <c r="D63" s="109"/>
      <c r="E63" s="109"/>
      <c r="F63" s="109"/>
      <c r="G63" s="109"/>
      <c r="H63" s="109"/>
      <c r="I63" s="109"/>
      <c r="J63" s="109"/>
      <c r="K63" s="109"/>
    </row>
    <row r="64" spans="1:11" ht="15" customHeight="1" x14ac:dyDescent="0.25">
      <c r="A64" s="109"/>
      <c r="B64" s="109"/>
      <c r="C64" s="109"/>
      <c r="D64" s="109"/>
      <c r="E64" s="109"/>
      <c r="F64" s="109"/>
      <c r="G64" s="109"/>
      <c r="H64" s="109"/>
      <c r="I64" s="109"/>
      <c r="J64" s="109"/>
      <c r="K64" s="109"/>
    </row>
    <row r="65" spans="1:11" ht="15" customHeight="1" x14ac:dyDescent="0.25">
      <c r="A65" s="109"/>
      <c r="B65" s="109"/>
      <c r="C65" s="109"/>
      <c r="D65" s="109"/>
      <c r="E65" s="109"/>
      <c r="F65" s="109"/>
      <c r="G65" s="109"/>
      <c r="H65" s="109"/>
      <c r="I65" s="109"/>
      <c r="J65" s="109"/>
      <c r="K65" s="109"/>
    </row>
    <row r="66" spans="1:11" ht="15" customHeight="1" x14ac:dyDescent="0.25">
      <c r="A66" s="109"/>
      <c r="B66" s="109"/>
      <c r="C66" s="109"/>
      <c r="D66" s="109"/>
      <c r="E66" s="109"/>
      <c r="F66" s="109"/>
      <c r="G66" s="109"/>
      <c r="H66" s="109"/>
      <c r="I66" s="109"/>
      <c r="J66" s="109"/>
      <c r="K66" s="109"/>
    </row>
    <row r="67" spans="1:11" ht="15" customHeight="1" x14ac:dyDescent="0.25">
      <c r="A67" s="109"/>
      <c r="B67" s="109"/>
      <c r="C67" s="109"/>
      <c r="D67" s="109"/>
      <c r="E67" s="109"/>
      <c r="F67" s="109"/>
      <c r="G67" s="109"/>
      <c r="H67" s="109"/>
      <c r="I67" s="109"/>
      <c r="J67" s="109"/>
      <c r="K67" s="109"/>
    </row>
    <row r="68" spans="1:11" ht="15" customHeight="1" x14ac:dyDescent="0.25">
      <c r="A68" s="109"/>
      <c r="B68" s="109"/>
      <c r="C68" s="109"/>
      <c r="D68" s="109"/>
      <c r="E68" s="109"/>
      <c r="F68" s="109"/>
      <c r="G68" s="109"/>
      <c r="H68" s="109"/>
      <c r="I68" s="109"/>
      <c r="J68" s="109"/>
      <c r="K68" s="109"/>
    </row>
    <row r="69" spans="1:11" ht="15" customHeight="1" x14ac:dyDescent="0.25">
      <c r="A69" s="109"/>
      <c r="B69" s="109"/>
      <c r="C69" s="109"/>
      <c r="D69" s="109"/>
      <c r="E69" s="109"/>
      <c r="F69" s="109"/>
      <c r="G69" s="109"/>
      <c r="H69" s="109"/>
      <c r="I69" s="109"/>
      <c r="J69" s="109"/>
      <c r="K69" s="109"/>
    </row>
    <row r="70" spans="1:11" ht="15" customHeight="1" x14ac:dyDescent="0.25">
      <c r="A70" s="109"/>
      <c r="B70" s="109"/>
      <c r="C70" s="109"/>
      <c r="D70" s="109"/>
      <c r="E70" s="109"/>
      <c r="F70" s="109"/>
      <c r="G70" s="109"/>
      <c r="H70" s="109"/>
      <c r="I70" s="109"/>
      <c r="J70" s="109"/>
      <c r="K70" s="109"/>
    </row>
    <row r="71" spans="1:11" ht="15" customHeight="1" x14ac:dyDescent="0.25">
      <c r="A71" s="109"/>
      <c r="B71" s="109"/>
      <c r="C71" s="109"/>
      <c r="D71" s="109"/>
      <c r="E71" s="109"/>
      <c r="F71" s="109"/>
      <c r="G71" s="109"/>
      <c r="H71" s="109"/>
      <c r="I71" s="109"/>
      <c r="J71" s="109"/>
      <c r="K71" s="109"/>
    </row>
    <row r="72" spans="1:11" ht="15" customHeight="1" x14ac:dyDescent="0.25">
      <c r="A72" s="109"/>
      <c r="B72" s="109"/>
      <c r="C72" s="109"/>
      <c r="D72" s="109"/>
      <c r="E72" s="109"/>
      <c r="F72" s="109"/>
      <c r="G72" s="109"/>
      <c r="H72" s="109"/>
      <c r="I72" s="109"/>
      <c r="J72" s="109"/>
      <c r="K72" s="109"/>
    </row>
    <row r="73" spans="1:11" ht="15" customHeight="1" x14ac:dyDescent="0.25">
      <c r="A73" s="109"/>
      <c r="B73" s="109"/>
      <c r="C73" s="109"/>
      <c r="D73" s="109"/>
      <c r="E73" s="109"/>
      <c r="F73" s="109"/>
      <c r="G73" s="109"/>
      <c r="H73" s="109"/>
      <c r="I73" s="109"/>
      <c r="J73" s="109"/>
      <c r="K73" s="109"/>
    </row>
    <row r="74" spans="1:11" ht="15" customHeight="1" x14ac:dyDescent="0.25">
      <c r="A74" s="109"/>
      <c r="B74" s="109"/>
      <c r="C74" s="109"/>
      <c r="D74" s="109"/>
      <c r="E74" s="109"/>
      <c r="F74" s="109"/>
      <c r="G74" s="109"/>
      <c r="H74" s="109"/>
      <c r="I74" s="109"/>
      <c r="J74" s="109"/>
      <c r="K74" s="109"/>
    </row>
    <row r="75" spans="1:11" ht="15" customHeight="1" x14ac:dyDescent="0.25">
      <c r="A75" s="109"/>
      <c r="B75" s="109"/>
      <c r="C75" s="109"/>
      <c r="D75" s="109"/>
      <c r="E75" s="109"/>
      <c r="F75" s="109"/>
      <c r="G75" s="109"/>
      <c r="H75" s="109"/>
      <c r="I75" s="109"/>
      <c r="J75" s="109"/>
      <c r="K75" s="109"/>
    </row>
    <row r="76" spans="1:11" ht="15" customHeight="1" x14ac:dyDescent="0.25">
      <c r="A76" s="109"/>
      <c r="B76" s="109"/>
      <c r="C76" s="109"/>
      <c r="D76" s="109"/>
      <c r="E76" s="109"/>
      <c r="F76" s="109"/>
      <c r="G76" s="109"/>
      <c r="H76" s="109"/>
      <c r="I76" s="109"/>
      <c r="J76" s="109"/>
      <c r="K76" s="109"/>
    </row>
    <row r="77" spans="1:11" ht="15" customHeight="1" x14ac:dyDescent="0.25">
      <c r="A77" s="109"/>
      <c r="B77" s="109"/>
      <c r="C77" s="109"/>
      <c r="D77" s="109"/>
      <c r="E77" s="109"/>
      <c r="F77" s="109"/>
      <c r="G77" s="109"/>
      <c r="H77" s="109"/>
      <c r="I77" s="109"/>
      <c r="J77" s="109"/>
      <c r="K77" s="109"/>
    </row>
    <row r="78" spans="1:11" ht="15" customHeight="1" x14ac:dyDescent="0.25">
      <c r="A78" s="109"/>
      <c r="B78" s="109"/>
      <c r="C78" s="109"/>
      <c r="D78" s="109"/>
      <c r="E78" s="109"/>
      <c r="F78" s="109"/>
      <c r="G78" s="109"/>
      <c r="H78" s="109"/>
      <c r="I78" s="109"/>
      <c r="J78" s="109"/>
      <c r="K78" s="109"/>
    </row>
    <row r="79" spans="1:11" ht="15" customHeight="1" x14ac:dyDescent="0.25">
      <c r="A79" s="109"/>
      <c r="B79" s="109"/>
      <c r="C79" s="109"/>
      <c r="D79" s="109"/>
      <c r="E79" s="109"/>
      <c r="F79" s="109"/>
      <c r="G79" s="109"/>
      <c r="H79" s="109"/>
      <c r="I79" s="109"/>
      <c r="J79" s="109"/>
      <c r="K79" s="109"/>
    </row>
    <row r="80" spans="1:11" ht="15" customHeight="1" x14ac:dyDescent="0.25">
      <c r="A80" s="109"/>
      <c r="B80" s="109"/>
      <c r="C80" s="109"/>
      <c r="D80" s="109"/>
      <c r="E80" s="109"/>
      <c r="F80" s="109"/>
      <c r="G80" s="109"/>
      <c r="H80" s="109"/>
      <c r="I80" s="109"/>
      <c r="J80" s="109"/>
      <c r="K80" s="109"/>
    </row>
    <row r="81" spans="1:11" ht="15" customHeight="1" x14ac:dyDescent="0.25">
      <c r="A81" s="109"/>
      <c r="B81" s="109"/>
      <c r="C81" s="109"/>
      <c r="D81" s="109"/>
      <c r="E81" s="109"/>
      <c r="F81" s="109"/>
      <c r="G81" s="109"/>
      <c r="H81" s="109"/>
      <c r="I81" s="109"/>
      <c r="J81" s="109"/>
      <c r="K81" s="109"/>
    </row>
    <row r="82" spans="1:11" ht="15" customHeight="1" x14ac:dyDescent="0.25">
      <c r="A82" s="109"/>
      <c r="B82" s="109"/>
      <c r="C82" s="109"/>
      <c r="D82" s="109"/>
      <c r="E82" s="109"/>
      <c r="F82" s="109"/>
      <c r="G82" s="109"/>
      <c r="H82" s="109"/>
      <c r="I82" s="109"/>
      <c r="J82" s="109"/>
      <c r="K82" s="109"/>
    </row>
    <row r="83" spans="1:11" ht="15" customHeight="1" x14ac:dyDescent="0.25">
      <c r="A83" s="109"/>
      <c r="B83" s="109"/>
      <c r="C83" s="109"/>
      <c r="D83" s="109"/>
      <c r="E83" s="109"/>
      <c r="F83" s="109"/>
      <c r="G83" s="109"/>
      <c r="H83" s="109"/>
      <c r="I83" s="109"/>
      <c r="J83" s="109"/>
      <c r="K83" s="109"/>
    </row>
    <row r="84" spans="1:11" ht="15" customHeight="1" x14ac:dyDescent="0.25">
      <c r="A84" s="109"/>
      <c r="B84" s="109"/>
      <c r="C84" s="109"/>
      <c r="D84" s="109"/>
      <c r="E84" s="109"/>
      <c r="F84" s="109"/>
      <c r="G84" s="109"/>
      <c r="H84" s="109"/>
      <c r="I84" s="109"/>
      <c r="J84" s="109"/>
      <c r="K84" s="109"/>
    </row>
    <row r="85" spans="1:11" ht="15" customHeight="1" x14ac:dyDescent="0.25">
      <c r="A85" s="109"/>
      <c r="B85" s="109"/>
      <c r="C85" s="109"/>
      <c r="D85" s="109"/>
      <c r="E85" s="109"/>
      <c r="F85" s="109"/>
      <c r="G85" s="109"/>
      <c r="H85" s="109"/>
      <c r="I85" s="109"/>
      <c r="J85" s="109"/>
      <c r="K85" s="109"/>
    </row>
    <row r="86" spans="1:11" ht="15" customHeight="1" x14ac:dyDescent="0.25">
      <c r="A86" s="109"/>
      <c r="B86" s="109"/>
      <c r="C86" s="109"/>
      <c r="D86" s="109"/>
      <c r="E86" s="109"/>
      <c r="F86" s="109"/>
      <c r="G86" s="109"/>
      <c r="H86" s="109"/>
      <c r="I86" s="109"/>
      <c r="J86" s="109"/>
      <c r="K86" s="109"/>
    </row>
    <row r="87" spans="1:11" ht="15" customHeight="1" x14ac:dyDescent="0.25">
      <c r="A87" s="109"/>
      <c r="B87" s="109"/>
      <c r="C87" s="109"/>
      <c r="D87" s="109"/>
      <c r="E87" s="109"/>
      <c r="F87" s="109"/>
      <c r="G87" s="109"/>
      <c r="H87" s="109"/>
      <c r="I87" s="109"/>
      <c r="J87" s="109"/>
      <c r="K87" s="109"/>
    </row>
    <row r="88" spans="1:11" ht="15" customHeight="1" x14ac:dyDescent="0.25">
      <c r="A88" s="109"/>
      <c r="B88" s="109"/>
      <c r="C88" s="109"/>
      <c r="D88" s="109"/>
      <c r="E88" s="109"/>
      <c r="F88" s="109"/>
      <c r="G88" s="109"/>
      <c r="H88" s="109"/>
      <c r="I88" s="109"/>
      <c r="J88" s="109"/>
      <c r="K88" s="109"/>
    </row>
    <row r="89" spans="1:11" ht="15" customHeight="1" x14ac:dyDescent="0.25">
      <c r="A89" s="109"/>
      <c r="B89" s="109"/>
      <c r="C89" s="109"/>
      <c r="D89" s="109"/>
      <c r="E89" s="109"/>
      <c r="F89" s="109"/>
      <c r="G89" s="109"/>
      <c r="H89" s="109"/>
      <c r="I89" s="109"/>
      <c r="J89" s="109"/>
      <c r="K89" s="109"/>
    </row>
    <row r="90" spans="1:11" ht="15" customHeight="1" x14ac:dyDescent="0.25">
      <c r="A90" s="109"/>
      <c r="B90" s="109"/>
      <c r="C90" s="109"/>
      <c r="D90" s="109"/>
      <c r="E90" s="109"/>
      <c r="F90" s="109"/>
      <c r="G90" s="109"/>
      <c r="H90" s="109"/>
      <c r="I90" s="109"/>
      <c r="J90" s="109"/>
      <c r="K90" s="109"/>
    </row>
    <row r="91" spans="1:11" ht="15" customHeight="1" x14ac:dyDescent="0.25">
      <c r="A91" s="109"/>
      <c r="B91" s="109"/>
      <c r="C91" s="109"/>
      <c r="D91" s="109"/>
      <c r="E91" s="109"/>
      <c r="F91" s="109"/>
      <c r="G91" s="109"/>
      <c r="H91" s="109"/>
      <c r="I91" s="109"/>
      <c r="J91" s="109"/>
      <c r="K91" s="109"/>
    </row>
    <row r="92" spans="1:11" ht="15" customHeight="1" x14ac:dyDescent="0.25">
      <c r="A92" s="109"/>
      <c r="B92" s="109"/>
      <c r="C92" s="109"/>
      <c r="D92" s="109"/>
      <c r="E92" s="109"/>
      <c r="F92" s="109"/>
      <c r="G92" s="109"/>
      <c r="H92" s="109"/>
      <c r="I92" s="109"/>
      <c r="J92" s="109"/>
      <c r="K92" s="109"/>
    </row>
    <row r="93" spans="1:11" ht="15" customHeight="1" x14ac:dyDescent="0.25">
      <c r="A93" s="109"/>
      <c r="B93" s="109"/>
      <c r="C93" s="109"/>
      <c r="D93" s="109"/>
      <c r="E93" s="109"/>
      <c r="F93" s="109"/>
      <c r="G93" s="109"/>
      <c r="H93" s="109"/>
      <c r="I93" s="109"/>
      <c r="J93" s="109"/>
      <c r="K93" s="109"/>
    </row>
    <row r="94" spans="1:11" ht="15" customHeight="1" x14ac:dyDescent="0.25">
      <c r="A94" s="109"/>
      <c r="B94" s="109"/>
      <c r="C94" s="109"/>
      <c r="D94" s="109"/>
      <c r="E94" s="109"/>
      <c r="F94" s="109"/>
      <c r="G94" s="109"/>
      <c r="H94" s="109"/>
      <c r="I94" s="109"/>
      <c r="J94" s="109"/>
      <c r="K94" s="109"/>
    </row>
    <row r="95" spans="1:11" ht="15" customHeight="1" x14ac:dyDescent="0.25">
      <c r="A95" s="109"/>
      <c r="B95" s="109"/>
      <c r="C95" s="109"/>
      <c r="D95" s="109"/>
      <c r="E95" s="109"/>
      <c r="F95" s="109"/>
      <c r="G95" s="109"/>
      <c r="H95" s="109"/>
      <c r="I95" s="109"/>
      <c r="J95" s="109"/>
      <c r="K95" s="109"/>
    </row>
    <row r="96" spans="1:11" ht="15" customHeight="1" x14ac:dyDescent="0.25">
      <c r="A96" s="109"/>
      <c r="B96" s="109"/>
      <c r="C96" s="109"/>
      <c r="D96" s="109"/>
      <c r="E96" s="109"/>
      <c r="F96" s="109"/>
      <c r="G96" s="109"/>
      <c r="H96" s="109"/>
      <c r="I96" s="109"/>
      <c r="J96" s="109"/>
      <c r="K96" s="109"/>
    </row>
    <row r="97" spans="1:11" ht="15" customHeight="1" x14ac:dyDescent="0.25">
      <c r="A97" s="109"/>
      <c r="B97" s="109"/>
      <c r="C97" s="109"/>
      <c r="D97" s="109"/>
      <c r="E97" s="109"/>
      <c r="F97" s="109"/>
      <c r="G97" s="109"/>
      <c r="H97" s="109"/>
      <c r="I97" s="109"/>
      <c r="J97" s="109"/>
      <c r="K97" s="109"/>
    </row>
    <row r="98" spans="1:11" ht="15" customHeight="1" x14ac:dyDescent="0.25">
      <c r="A98" s="109"/>
      <c r="B98" s="109"/>
      <c r="C98" s="109"/>
      <c r="D98" s="109"/>
      <c r="E98" s="109"/>
      <c r="F98" s="109"/>
      <c r="G98" s="109"/>
      <c r="H98" s="109"/>
      <c r="I98" s="109"/>
      <c r="J98" s="109"/>
      <c r="K98" s="109"/>
    </row>
    <row r="99" spans="1:11" ht="15" customHeight="1" x14ac:dyDescent="0.25">
      <c r="A99" s="109"/>
      <c r="B99" s="109"/>
      <c r="C99" s="109"/>
      <c r="D99" s="109"/>
      <c r="E99" s="109"/>
      <c r="F99" s="109"/>
      <c r="G99" s="109"/>
      <c r="H99" s="109"/>
      <c r="I99" s="109"/>
      <c r="J99" s="109"/>
      <c r="K99" s="109"/>
    </row>
    <row r="100" spans="1:11" ht="15" customHeight="1" x14ac:dyDescent="0.25">
      <c r="A100" s="109"/>
      <c r="B100" s="109"/>
      <c r="C100" s="109"/>
      <c r="D100" s="109"/>
      <c r="E100" s="109"/>
      <c r="F100" s="109"/>
      <c r="G100" s="109"/>
      <c r="H100" s="109"/>
      <c r="I100" s="109"/>
      <c r="J100" s="109"/>
      <c r="K100" s="109"/>
    </row>
    <row r="101" spans="1:11" ht="15" customHeight="1" x14ac:dyDescent="0.25">
      <c r="A101" s="109"/>
      <c r="B101" s="109"/>
      <c r="C101" s="109"/>
      <c r="D101" s="109"/>
      <c r="E101" s="109"/>
      <c r="F101" s="109"/>
      <c r="G101" s="109"/>
      <c r="H101" s="109"/>
      <c r="I101" s="109"/>
      <c r="J101" s="109"/>
      <c r="K101" s="109"/>
    </row>
    <row r="102" spans="1:11" ht="15" customHeight="1" x14ac:dyDescent="0.25">
      <c r="A102" s="109"/>
      <c r="B102" s="109"/>
      <c r="C102" s="109"/>
      <c r="D102" s="109"/>
      <c r="E102" s="109"/>
      <c r="F102" s="109"/>
      <c r="G102" s="109"/>
      <c r="H102" s="109"/>
      <c r="I102" s="109"/>
      <c r="J102" s="109"/>
      <c r="K102" s="109"/>
    </row>
    <row r="103" spans="1:11" ht="15" customHeight="1" x14ac:dyDescent="0.25">
      <c r="A103" s="109"/>
      <c r="B103" s="109"/>
      <c r="C103" s="109"/>
      <c r="D103" s="109"/>
      <c r="E103" s="109"/>
      <c r="F103" s="109"/>
      <c r="G103" s="109"/>
      <c r="H103" s="109"/>
      <c r="I103" s="109"/>
      <c r="J103" s="109"/>
      <c r="K103" s="109"/>
    </row>
    <row r="104" spans="1:11" ht="15" customHeight="1" x14ac:dyDescent="0.25">
      <c r="A104" s="109"/>
      <c r="B104" s="109"/>
      <c r="C104" s="109"/>
      <c r="D104" s="109"/>
      <c r="E104" s="109"/>
      <c r="F104" s="109"/>
      <c r="G104" s="109"/>
      <c r="H104" s="109"/>
      <c r="I104" s="109"/>
      <c r="J104" s="109"/>
      <c r="K104" s="109"/>
    </row>
    <row r="105" spans="1:11" ht="15" customHeight="1" x14ac:dyDescent="0.25">
      <c r="A105" s="109"/>
      <c r="B105" s="109"/>
      <c r="C105" s="109"/>
      <c r="D105" s="109"/>
      <c r="E105" s="109"/>
      <c r="F105" s="109"/>
      <c r="G105" s="109"/>
      <c r="H105" s="109"/>
      <c r="I105" s="109"/>
      <c r="J105" s="109"/>
      <c r="K105" s="109"/>
    </row>
    <row r="106" spans="1:11" ht="15" customHeight="1" x14ac:dyDescent="0.25">
      <c r="A106" s="109"/>
      <c r="B106" s="109"/>
      <c r="C106" s="109"/>
      <c r="D106" s="109"/>
      <c r="E106" s="109"/>
      <c r="F106" s="109"/>
      <c r="G106" s="109"/>
      <c r="H106" s="109"/>
      <c r="I106" s="109"/>
      <c r="J106" s="109"/>
      <c r="K106" s="109"/>
    </row>
    <row r="107" spans="1:11" ht="15" customHeight="1" x14ac:dyDescent="0.25">
      <c r="A107" s="109"/>
      <c r="B107" s="109"/>
      <c r="C107" s="109"/>
      <c r="D107" s="109"/>
      <c r="E107" s="109"/>
      <c r="F107" s="109"/>
      <c r="G107" s="109"/>
      <c r="H107" s="109"/>
      <c r="I107" s="109"/>
      <c r="J107" s="109"/>
      <c r="K107" s="109"/>
    </row>
    <row r="108" spans="1:11" ht="15" customHeight="1" x14ac:dyDescent="0.25">
      <c r="A108" s="109"/>
      <c r="B108" s="109"/>
      <c r="C108" s="109"/>
      <c r="D108" s="109"/>
      <c r="E108" s="109"/>
      <c r="F108" s="109"/>
      <c r="G108" s="109"/>
      <c r="H108" s="109"/>
      <c r="I108" s="109"/>
      <c r="J108" s="109"/>
      <c r="K108" s="109"/>
    </row>
    <row r="109" spans="1:11" ht="15" customHeight="1" x14ac:dyDescent="0.25">
      <c r="A109" s="109"/>
      <c r="B109" s="109"/>
      <c r="C109" s="109"/>
      <c r="D109" s="109"/>
      <c r="E109" s="109"/>
      <c r="F109" s="109"/>
      <c r="G109" s="109"/>
      <c r="H109" s="109"/>
      <c r="I109" s="109"/>
      <c r="J109" s="109"/>
      <c r="K109" s="109"/>
    </row>
    <row r="110" spans="1:11" ht="15" customHeight="1" x14ac:dyDescent="0.25">
      <c r="A110" s="109"/>
      <c r="B110" s="109"/>
      <c r="C110" s="109"/>
      <c r="D110" s="109"/>
      <c r="E110" s="109"/>
      <c r="F110" s="109"/>
      <c r="G110" s="109"/>
      <c r="H110" s="109"/>
      <c r="I110" s="109"/>
      <c r="J110" s="109"/>
      <c r="K110" s="109"/>
    </row>
    <row r="111" spans="1:11" ht="15" customHeight="1" x14ac:dyDescent="0.25">
      <c r="A111" s="109"/>
      <c r="B111" s="109"/>
      <c r="C111" s="109"/>
      <c r="D111" s="109"/>
      <c r="E111" s="109"/>
      <c r="F111" s="109"/>
      <c r="G111" s="109"/>
      <c r="H111" s="109"/>
      <c r="I111" s="109"/>
      <c r="J111" s="109"/>
      <c r="K111" s="109"/>
    </row>
    <row r="112" spans="1:11" ht="15" customHeight="1" x14ac:dyDescent="0.25">
      <c r="A112" s="109"/>
      <c r="B112" s="109"/>
      <c r="C112" s="109"/>
      <c r="D112" s="109"/>
      <c r="E112" s="109"/>
      <c r="F112" s="109"/>
      <c r="G112" s="109"/>
      <c r="H112" s="109"/>
      <c r="I112" s="109"/>
      <c r="J112" s="109"/>
      <c r="K112" s="109"/>
    </row>
    <row r="113" spans="1:11" ht="15" customHeight="1" x14ac:dyDescent="0.25">
      <c r="A113" s="109"/>
      <c r="B113" s="109"/>
      <c r="C113" s="109"/>
      <c r="D113" s="109"/>
      <c r="E113" s="109"/>
      <c r="F113" s="109"/>
      <c r="G113" s="109"/>
      <c r="H113" s="109"/>
      <c r="I113" s="109"/>
      <c r="J113" s="109"/>
      <c r="K113" s="109"/>
    </row>
    <row r="114" spans="1:11" ht="15" customHeight="1" x14ac:dyDescent="0.25">
      <c r="A114" s="109"/>
      <c r="B114" s="109"/>
      <c r="C114" s="109"/>
      <c r="D114" s="109"/>
      <c r="E114" s="109"/>
      <c r="F114" s="109"/>
      <c r="G114" s="109"/>
      <c r="H114" s="109"/>
      <c r="I114" s="109"/>
      <c r="J114" s="109"/>
      <c r="K114" s="109"/>
    </row>
    <row r="115" spans="1:11" ht="15" customHeight="1" x14ac:dyDescent="0.25">
      <c r="A115" s="109"/>
      <c r="B115" s="109"/>
      <c r="C115" s="109"/>
      <c r="D115" s="109"/>
      <c r="E115" s="109"/>
      <c r="F115" s="109"/>
      <c r="G115" s="109"/>
      <c r="H115" s="109"/>
      <c r="I115" s="109"/>
      <c r="J115" s="109"/>
      <c r="K115" s="109"/>
    </row>
    <row r="116" spans="1:11" ht="15" customHeight="1" x14ac:dyDescent="0.25">
      <c r="A116" s="109"/>
      <c r="B116" s="109"/>
      <c r="C116" s="109"/>
      <c r="D116" s="109"/>
      <c r="E116" s="109"/>
      <c r="F116" s="109"/>
      <c r="G116" s="109"/>
      <c r="H116" s="109"/>
      <c r="I116" s="109"/>
      <c r="J116" s="109"/>
      <c r="K116" s="109"/>
    </row>
    <row r="117" spans="1:11" ht="15" customHeight="1" x14ac:dyDescent="0.25">
      <c r="A117" s="109"/>
      <c r="B117" s="109"/>
      <c r="C117" s="109"/>
      <c r="D117" s="109"/>
      <c r="E117" s="109"/>
      <c r="F117" s="109"/>
      <c r="G117" s="109"/>
      <c r="H117" s="109"/>
      <c r="I117" s="109"/>
      <c r="J117" s="109"/>
      <c r="K117" s="109"/>
    </row>
    <row r="118" spans="1:11" ht="15" customHeight="1" x14ac:dyDescent="0.25">
      <c r="A118" s="109"/>
      <c r="B118" s="109"/>
      <c r="C118" s="109"/>
      <c r="D118" s="109"/>
      <c r="E118" s="109"/>
      <c r="F118" s="109"/>
      <c r="G118" s="109"/>
      <c r="H118" s="109"/>
      <c r="I118" s="109"/>
      <c r="J118" s="109"/>
      <c r="K118" s="109"/>
    </row>
    <row r="119" spans="1:11" ht="15" customHeight="1" x14ac:dyDescent="0.25">
      <c r="A119" s="109"/>
      <c r="B119" s="109"/>
      <c r="C119" s="109"/>
      <c r="D119" s="109"/>
      <c r="E119" s="109"/>
      <c r="F119" s="109"/>
      <c r="G119" s="109"/>
      <c r="H119" s="109"/>
      <c r="I119" s="109"/>
      <c r="J119" s="109"/>
      <c r="K119" s="109"/>
    </row>
    <row r="120" spans="1:11" ht="15" customHeight="1" x14ac:dyDescent="0.25">
      <c r="A120" s="109"/>
      <c r="B120" s="109"/>
      <c r="C120" s="109"/>
      <c r="D120" s="109"/>
      <c r="E120" s="109"/>
      <c r="F120" s="109"/>
      <c r="G120" s="109"/>
      <c r="H120" s="109"/>
      <c r="I120" s="109"/>
      <c r="J120" s="109"/>
      <c r="K120" s="109"/>
    </row>
    <row r="121" spans="1:11" ht="15" customHeight="1" x14ac:dyDescent="0.25">
      <c r="A121" s="109"/>
      <c r="B121" s="109"/>
      <c r="C121" s="109"/>
      <c r="D121" s="109"/>
      <c r="E121" s="109"/>
      <c r="F121" s="109"/>
      <c r="G121" s="109"/>
      <c r="H121" s="109"/>
      <c r="I121" s="109"/>
      <c r="J121" s="109"/>
      <c r="K121" s="109"/>
    </row>
    <row r="122" spans="1:11" ht="15" customHeight="1" x14ac:dyDescent="0.25">
      <c r="A122" s="109"/>
      <c r="B122" s="109"/>
      <c r="C122" s="109"/>
      <c r="D122" s="109"/>
      <c r="E122" s="109"/>
      <c r="F122" s="109"/>
      <c r="G122" s="109"/>
      <c r="H122" s="109"/>
      <c r="I122" s="109"/>
      <c r="J122" s="109"/>
      <c r="K122" s="109"/>
    </row>
    <row r="123" spans="1:11" ht="15" customHeight="1" x14ac:dyDescent="0.25">
      <c r="A123" s="109"/>
      <c r="B123" s="109"/>
      <c r="C123" s="109"/>
      <c r="D123" s="109"/>
      <c r="E123" s="109"/>
      <c r="F123" s="109"/>
      <c r="G123" s="109"/>
      <c r="H123" s="109"/>
      <c r="I123" s="109"/>
      <c r="J123" s="109"/>
      <c r="K123" s="109"/>
    </row>
    <row r="124" spans="1:11" ht="15" customHeight="1" x14ac:dyDescent="0.25">
      <c r="A124" s="109"/>
      <c r="B124" s="109"/>
      <c r="C124" s="109"/>
      <c r="D124" s="109"/>
      <c r="E124" s="109"/>
      <c r="F124" s="109"/>
      <c r="G124" s="109"/>
      <c r="H124" s="109"/>
      <c r="I124" s="109"/>
      <c r="J124" s="109"/>
      <c r="K124" s="109"/>
    </row>
    <row r="125" spans="1:11" ht="15" customHeight="1" x14ac:dyDescent="0.25">
      <c r="A125" s="109"/>
      <c r="B125" s="109"/>
      <c r="C125" s="109"/>
      <c r="D125" s="109"/>
      <c r="E125" s="109"/>
      <c r="F125" s="109"/>
      <c r="G125" s="109"/>
      <c r="H125" s="109"/>
      <c r="I125" s="109"/>
      <c r="J125" s="109"/>
      <c r="K125" s="109"/>
    </row>
    <row r="126" spans="1:11" ht="15" customHeight="1" x14ac:dyDescent="0.25">
      <c r="A126" s="109"/>
      <c r="B126" s="109"/>
      <c r="C126" s="109"/>
      <c r="D126" s="109"/>
      <c r="E126" s="109"/>
      <c r="F126" s="109"/>
      <c r="G126" s="109"/>
      <c r="H126" s="109"/>
      <c r="I126" s="109"/>
      <c r="J126" s="109"/>
      <c r="K126" s="109"/>
    </row>
    <row r="127" spans="1:11" ht="15" customHeight="1" x14ac:dyDescent="0.25">
      <c r="A127" s="109"/>
      <c r="B127" s="109"/>
      <c r="C127" s="109"/>
      <c r="D127" s="109"/>
      <c r="E127" s="109"/>
      <c r="F127" s="109"/>
      <c r="G127" s="109"/>
      <c r="H127" s="109"/>
      <c r="I127" s="109"/>
      <c r="J127" s="109"/>
      <c r="K127" s="109"/>
    </row>
    <row r="128" spans="1:11" ht="15" customHeight="1" x14ac:dyDescent="0.25">
      <c r="A128" s="109"/>
      <c r="B128" s="109"/>
      <c r="C128" s="109"/>
      <c r="D128" s="109"/>
      <c r="E128" s="109"/>
      <c r="F128" s="109"/>
      <c r="G128" s="109"/>
      <c r="H128" s="109"/>
      <c r="I128" s="109"/>
      <c r="J128" s="109"/>
      <c r="K128" s="109"/>
    </row>
    <row r="129" spans="1:11" ht="15" customHeight="1" x14ac:dyDescent="0.25">
      <c r="A129" s="109"/>
      <c r="B129" s="109"/>
      <c r="C129" s="109"/>
      <c r="D129" s="109"/>
      <c r="E129" s="109"/>
      <c r="F129" s="109"/>
      <c r="G129" s="109"/>
      <c r="H129" s="109"/>
      <c r="I129" s="109"/>
      <c r="J129" s="109"/>
      <c r="K129" s="109"/>
    </row>
    <row r="130" spans="1:11" ht="15" customHeight="1" x14ac:dyDescent="0.25">
      <c r="A130" s="109"/>
      <c r="B130" s="109"/>
      <c r="C130" s="109"/>
      <c r="D130" s="109"/>
      <c r="E130" s="109"/>
      <c r="F130" s="109"/>
      <c r="G130" s="109"/>
      <c r="H130" s="109"/>
      <c r="I130" s="109"/>
      <c r="J130" s="109"/>
      <c r="K130" s="109"/>
    </row>
    <row r="131" spans="1:11" ht="15" customHeight="1" x14ac:dyDescent="0.25">
      <c r="A131" s="109"/>
      <c r="B131" s="109"/>
      <c r="C131" s="109"/>
      <c r="D131" s="109"/>
      <c r="E131" s="109"/>
      <c r="F131" s="109"/>
      <c r="G131" s="109"/>
      <c r="H131" s="109"/>
      <c r="I131" s="109"/>
      <c r="J131" s="109"/>
      <c r="K131" s="109"/>
    </row>
    <row r="132" spans="1:11" ht="15" customHeight="1" x14ac:dyDescent="0.25">
      <c r="A132" s="109"/>
      <c r="B132" s="109"/>
      <c r="C132" s="109"/>
      <c r="D132" s="109"/>
      <c r="E132" s="109"/>
      <c r="F132" s="109"/>
      <c r="G132" s="109"/>
      <c r="H132" s="109"/>
      <c r="I132" s="109"/>
      <c r="J132" s="109"/>
      <c r="K132" s="109"/>
    </row>
    <row r="133" spans="1:11" ht="15" customHeight="1" x14ac:dyDescent="0.25">
      <c r="A133" s="109"/>
      <c r="B133" s="109"/>
      <c r="C133" s="109"/>
      <c r="D133" s="109"/>
      <c r="E133" s="109"/>
      <c r="F133" s="109"/>
      <c r="G133" s="109"/>
      <c r="H133" s="109"/>
      <c r="I133" s="109"/>
      <c r="J133" s="109"/>
      <c r="K133" s="109"/>
    </row>
    <row r="134" spans="1:11" ht="15" customHeight="1" x14ac:dyDescent="0.25">
      <c r="A134" s="109"/>
      <c r="B134" s="109"/>
      <c r="C134" s="109"/>
      <c r="D134" s="109"/>
      <c r="E134" s="109"/>
      <c r="F134" s="109"/>
      <c r="G134" s="109"/>
      <c r="H134" s="109"/>
      <c r="I134" s="109"/>
      <c r="J134" s="109"/>
      <c r="K134" s="109"/>
    </row>
    <row r="135" spans="1:11" ht="15" customHeight="1" x14ac:dyDescent="0.25">
      <c r="A135" s="109"/>
      <c r="B135" s="109"/>
      <c r="C135" s="109"/>
      <c r="D135" s="109"/>
      <c r="E135" s="109"/>
      <c r="F135" s="109"/>
      <c r="G135" s="109"/>
      <c r="H135" s="109"/>
      <c r="I135" s="109"/>
      <c r="J135" s="109"/>
      <c r="K135" s="109"/>
    </row>
    <row r="136" spans="1:11" ht="15" customHeight="1" x14ac:dyDescent="0.25">
      <c r="A136" s="109"/>
      <c r="B136" s="109"/>
      <c r="C136" s="109"/>
      <c r="D136" s="109"/>
      <c r="E136" s="109"/>
      <c r="F136" s="109"/>
      <c r="G136" s="109"/>
      <c r="H136" s="109"/>
      <c r="I136" s="109"/>
      <c r="J136" s="109"/>
      <c r="K136" s="109"/>
    </row>
    <row r="137" spans="1:11" ht="15" customHeight="1" x14ac:dyDescent="0.25">
      <c r="A137" s="109"/>
      <c r="B137" s="109"/>
      <c r="C137" s="109"/>
      <c r="D137" s="109"/>
      <c r="E137" s="109"/>
      <c r="F137" s="109"/>
      <c r="G137" s="109"/>
      <c r="H137" s="109"/>
      <c r="I137" s="109"/>
      <c r="J137" s="109"/>
      <c r="K137" s="109"/>
    </row>
    <row r="138" spans="1:11" ht="15" customHeight="1" x14ac:dyDescent="0.25">
      <c r="A138" s="109"/>
      <c r="B138" s="109"/>
      <c r="C138" s="109"/>
      <c r="D138" s="109"/>
      <c r="E138" s="109"/>
      <c r="F138" s="109"/>
      <c r="G138" s="109"/>
      <c r="H138" s="109"/>
      <c r="I138" s="109"/>
      <c r="J138" s="109"/>
      <c r="K138" s="109"/>
    </row>
    <row r="139" spans="1:11" ht="15" customHeight="1" x14ac:dyDescent="0.25">
      <c r="A139" s="109"/>
      <c r="B139" s="109"/>
      <c r="C139" s="109"/>
      <c r="D139" s="109"/>
      <c r="E139" s="109"/>
      <c r="F139" s="109"/>
      <c r="G139" s="109"/>
      <c r="H139" s="109"/>
      <c r="I139" s="109"/>
      <c r="J139" s="109"/>
      <c r="K139" s="109"/>
    </row>
    <row r="140" spans="1:11" ht="15" customHeight="1" x14ac:dyDescent="0.25">
      <c r="A140" s="109"/>
      <c r="B140" s="109"/>
      <c r="C140" s="109"/>
      <c r="D140" s="109"/>
      <c r="E140" s="109"/>
      <c r="F140" s="109"/>
      <c r="G140" s="109"/>
      <c r="H140" s="109"/>
      <c r="I140" s="109"/>
      <c r="J140" s="109"/>
      <c r="K140" s="109"/>
    </row>
    <row r="141" spans="1:11" ht="15" customHeight="1" x14ac:dyDescent="0.25">
      <c r="A141" s="109"/>
      <c r="B141" s="109"/>
      <c r="C141" s="109"/>
      <c r="D141" s="109"/>
      <c r="E141" s="109"/>
      <c r="F141" s="109"/>
      <c r="G141" s="109"/>
      <c r="H141" s="109"/>
      <c r="I141" s="109"/>
      <c r="J141" s="109"/>
      <c r="K141" s="109"/>
    </row>
    <row r="142" spans="1:11" ht="15" customHeight="1" x14ac:dyDescent="0.25">
      <c r="A142" s="109"/>
      <c r="B142" s="109"/>
      <c r="C142" s="109"/>
      <c r="D142" s="109"/>
      <c r="E142" s="109"/>
      <c r="F142" s="109"/>
      <c r="G142" s="109"/>
      <c r="H142" s="109"/>
      <c r="I142" s="109"/>
      <c r="J142" s="109"/>
      <c r="K142" s="109"/>
    </row>
    <row r="143" spans="1:11" ht="15" customHeight="1" x14ac:dyDescent="0.25">
      <c r="A143" s="109"/>
      <c r="B143" s="109"/>
      <c r="C143" s="109"/>
      <c r="D143" s="109"/>
      <c r="E143" s="109"/>
      <c r="F143" s="109"/>
      <c r="G143" s="109"/>
      <c r="H143" s="109"/>
      <c r="I143" s="109"/>
      <c r="J143" s="109"/>
      <c r="K143" s="109"/>
    </row>
    <row r="144" spans="1:11" ht="15" customHeight="1" x14ac:dyDescent="0.25">
      <c r="A144" s="109"/>
      <c r="B144" s="109"/>
      <c r="C144" s="109"/>
      <c r="D144" s="109"/>
      <c r="E144" s="109"/>
      <c r="F144" s="109"/>
      <c r="G144" s="109"/>
      <c r="H144" s="109"/>
      <c r="I144" s="109"/>
      <c r="J144" s="109"/>
      <c r="K144" s="109"/>
    </row>
    <row r="145" spans="1:11" ht="15" customHeight="1" x14ac:dyDescent="0.25">
      <c r="A145" s="109"/>
      <c r="B145" s="109"/>
      <c r="C145" s="109"/>
      <c r="D145" s="109"/>
      <c r="E145" s="109"/>
      <c r="F145" s="109"/>
      <c r="G145" s="109"/>
      <c r="H145" s="109"/>
      <c r="I145" s="109"/>
      <c r="J145" s="109"/>
      <c r="K145" s="109"/>
    </row>
    <row r="146" spans="1:11" ht="15" customHeight="1" x14ac:dyDescent="0.25">
      <c r="A146" s="109"/>
      <c r="B146" s="109"/>
      <c r="C146" s="109"/>
      <c r="D146" s="109"/>
      <c r="E146" s="109"/>
      <c r="F146" s="109"/>
      <c r="G146" s="109"/>
      <c r="H146" s="109"/>
      <c r="I146" s="109"/>
      <c r="J146" s="109"/>
      <c r="K146" s="109"/>
    </row>
    <row r="147" spans="1:11" ht="15" customHeight="1" x14ac:dyDescent="0.25">
      <c r="A147" s="109"/>
      <c r="B147" s="109"/>
      <c r="C147" s="109"/>
      <c r="D147" s="109"/>
      <c r="E147" s="109"/>
      <c r="F147" s="109"/>
      <c r="G147" s="109"/>
      <c r="H147" s="109"/>
      <c r="I147" s="109"/>
      <c r="J147" s="109"/>
      <c r="K147" s="109"/>
    </row>
    <row r="148" spans="1:11" ht="15" customHeight="1" x14ac:dyDescent="0.25">
      <c r="A148" s="109"/>
      <c r="B148" s="109"/>
      <c r="C148" s="109"/>
      <c r="D148" s="109"/>
      <c r="E148" s="109"/>
      <c r="F148" s="109"/>
      <c r="G148" s="109"/>
      <c r="H148" s="109"/>
      <c r="I148" s="109"/>
      <c r="J148" s="109"/>
      <c r="K148" s="109"/>
    </row>
    <row r="149" spans="1:11" ht="15" customHeight="1" x14ac:dyDescent="0.25">
      <c r="A149" s="109"/>
      <c r="B149" s="109"/>
      <c r="C149" s="109"/>
      <c r="D149" s="109"/>
      <c r="E149" s="109"/>
      <c r="F149" s="109"/>
      <c r="G149" s="109"/>
      <c r="H149" s="109"/>
      <c r="I149" s="109"/>
      <c r="J149" s="109"/>
      <c r="K149" s="109"/>
    </row>
    <row r="150" spans="1:11" ht="15" customHeight="1" x14ac:dyDescent="0.25">
      <c r="A150" s="109"/>
      <c r="B150" s="109"/>
      <c r="C150" s="109"/>
      <c r="D150" s="109"/>
      <c r="E150" s="109"/>
      <c r="F150" s="109"/>
      <c r="G150" s="109"/>
      <c r="H150" s="109"/>
      <c r="I150" s="109"/>
      <c r="J150" s="109"/>
      <c r="K150" s="109"/>
    </row>
  </sheetData>
  <sheetProtection password="B056" sheet="1" objects="1" scenarios="1"/>
  <mergeCells count="4">
    <mergeCell ref="A26:C26"/>
    <mergeCell ref="A2:K2"/>
    <mergeCell ref="D5:D6"/>
    <mergeCell ref="D13:E13"/>
  </mergeCells>
  <pageMargins left="0.511811024" right="0.511811024" top="0.78740157499999996" bottom="0.78740157499999996" header="0.31496062000000002" footer="0.31496062000000002"/>
  <pageSetup paperSize="9"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9"/>
  <sheetViews>
    <sheetView workbookViewId="0">
      <selection activeCell="J27" sqref="J27"/>
    </sheetView>
  </sheetViews>
  <sheetFormatPr defaultRowHeight="15" x14ac:dyDescent="0.25"/>
  <cols>
    <col min="1" max="1" width="20.7109375" customWidth="1"/>
    <col min="2" max="2" width="12.7109375" bestFit="1" customWidth="1"/>
    <col min="3" max="3" width="12.85546875" customWidth="1"/>
    <col min="4" max="4" width="13.42578125" customWidth="1"/>
    <col min="5" max="6" width="10.7109375" customWidth="1"/>
    <col min="8" max="8" width="10.140625" customWidth="1"/>
    <col min="9" max="9" width="20.7109375" customWidth="1"/>
    <col min="10" max="10" width="13.5703125" customWidth="1"/>
    <col min="11" max="13" width="9.7109375" customWidth="1"/>
    <col min="15" max="15" width="10" customWidth="1"/>
    <col min="16" max="16" width="10.7109375" customWidth="1"/>
    <col min="17" max="20" width="9.7109375" customWidth="1"/>
  </cols>
  <sheetData>
    <row r="1" spans="1:20" x14ac:dyDescent="0.25">
      <c r="A1" s="3" t="s">
        <v>81</v>
      </c>
    </row>
    <row r="2" spans="1:20" x14ac:dyDescent="0.25">
      <c r="A2" s="135" t="s">
        <v>104</v>
      </c>
      <c r="B2" s="135"/>
      <c r="C2" s="135"/>
      <c r="D2" s="135"/>
      <c r="E2" s="135"/>
      <c r="F2" s="135"/>
      <c r="G2" s="135"/>
      <c r="H2" s="5"/>
      <c r="I2" s="135" t="s">
        <v>104</v>
      </c>
      <c r="J2" s="135"/>
      <c r="K2" s="135"/>
      <c r="L2" s="135"/>
      <c r="M2" s="135"/>
      <c r="N2" s="135"/>
      <c r="O2" s="135"/>
      <c r="P2" s="1"/>
      <c r="Q2" s="1"/>
      <c r="R2" s="1"/>
      <c r="S2" s="1"/>
      <c r="T2" s="1"/>
    </row>
    <row r="3" spans="1:20" x14ac:dyDescent="0.25">
      <c r="A3" s="136" t="s">
        <v>105</v>
      </c>
      <c r="B3" s="136"/>
      <c r="C3" s="136"/>
      <c r="D3" s="136"/>
      <c r="E3" s="136"/>
      <c r="F3" s="136"/>
      <c r="G3" s="136"/>
      <c r="H3" s="5"/>
      <c r="I3" s="136" t="s">
        <v>132</v>
      </c>
      <c r="J3" s="136"/>
      <c r="K3" s="136"/>
      <c r="L3" s="136"/>
      <c r="M3" s="136"/>
      <c r="N3" s="136"/>
      <c r="O3" s="136"/>
      <c r="P3" s="1"/>
      <c r="Q3" s="1"/>
      <c r="R3" s="1"/>
      <c r="S3" s="1"/>
      <c r="T3" s="1"/>
    </row>
    <row r="4" spans="1:20" x14ac:dyDescent="0.25">
      <c r="A4" s="136" t="s">
        <v>106</v>
      </c>
      <c r="B4" s="136"/>
      <c r="C4" s="138" t="s">
        <v>4</v>
      </c>
      <c r="D4" s="138"/>
      <c r="E4" s="138"/>
      <c r="F4" s="136" t="s">
        <v>5</v>
      </c>
      <c r="G4" s="136" t="s">
        <v>3</v>
      </c>
      <c r="H4" s="5"/>
      <c r="I4" s="136" t="s">
        <v>106</v>
      </c>
      <c r="J4" s="136"/>
      <c r="K4" s="138" t="s">
        <v>4</v>
      </c>
      <c r="L4" s="138"/>
      <c r="M4" s="138"/>
      <c r="N4" s="136" t="s">
        <v>5</v>
      </c>
      <c r="O4" s="136" t="s">
        <v>3</v>
      </c>
      <c r="P4" s="1"/>
      <c r="Q4" s="1"/>
      <c r="R4" s="1"/>
      <c r="S4" s="1"/>
      <c r="T4" s="1"/>
    </row>
    <row r="5" spans="1:20" x14ac:dyDescent="0.25">
      <c r="A5" s="136"/>
      <c r="B5" s="136"/>
      <c r="C5" s="33">
        <v>1</v>
      </c>
      <c r="D5" s="33">
        <v>2</v>
      </c>
      <c r="E5" s="33">
        <v>3</v>
      </c>
      <c r="F5" s="136"/>
      <c r="G5" s="136"/>
      <c r="H5" s="5"/>
      <c r="I5" s="136"/>
      <c r="J5" s="136"/>
      <c r="K5" s="33">
        <v>1</v>
      </c>
      <c r="L5" s="33">
        <v>2</v>
      </c>
      <c r="M5" s="33">
        <v>3</v>
      </c>
      <c r="N5" s="136"/>
      <c r="O5" s="136"/>
      <c r="P5" s="1"/>
      <c r="Q5" s="1"/>
      <c r="R5" s="1"/>
      <c r="S5" s="1"/>
      <c r="T5" s="1"/>
    </row>
    <row r="6" spans="1:20" x14ac:dyDescent="0.25">
      <c r="A6" s="136" t="s">
        <v>107</v>
      </c>
      <c r="B6" s="136"/>
      <c r="C6" s="136"/>
      <c r="D6" s="136"/>
      <c r="E6" s="136"/>
      <c r="F6" s="136"/>
      <c r="G6" s="136"/>
      <c r="H6" s="5"/>
      <c r="I6" s="136" t="s">
        <v>107</v>
      </c>
      <c r="J6" s="136"/>
      <c r="K6" s="136"/>
      <c r="L6" s="136"/>
      <c r="M6" s="136"/>
      <c r="N6" s="136"/>
      <c r="O6" s="136"/>
      <c r="P6" s="1"/>
      <c r="Q6" s="1"/>
      <c r="R6" s="1"/>
      <c r="S6" s="1"/>
      <c r="T6" s="1"/>
    </row>
    <row r="7" spans="1:20" x14ac:dyDescent="0.25">
      <c r="A7" s="137" t="s">
        <v>108</v>
      </c>
      <c r="B7" s="137"/>
      <c r="C7" s="4">
        <v>48.25</v>
      </c>
      <c r="D7" s="4">
        <v>48.83</v>
      </c>
      <c r="E7" s="4">
        <v>48.75</v>
      </c>
      <c r="F7" s="4">
        <f>AVERAGE(C7:E7)</f>
        <v>48.609999999999992</v>
      </c>
      <c r="G7" s="33" t="s">
        <v>7</v>
      </c>
      <c r="H7" s="5"/>
      <c r="I7" s="137" t="s">
        <v>108</v>
      </c>
      <c r="J7" s="137"/>
      <c r="K7" s="4">
        <v>79.5</v>
      </c>
      <c r="L7" s="4">
        <v>79</v>
      </c>
      <c r="M7" s="4">
        <v>78</v>
      </c>
      <c r="N7" s="4">
        <f>AVERAGE(K7:M7)</f>
        <v>78.833333333333329</v>
      </c>
      <c r="O7" s="33" t="s">
        <v>7</v>
      </c>
      <c r="P7" s="1"/>
      <c r="Q7" s="1"/>
      <c r="R7" s="1"/>
      <c r="S7" s="1"/>
      <c r="T7" s="1"/>
    </row>
    <row r="8" spans="1:20" x14ac:dyDescent="0.25">
      <c r="A8" s="137" t="s">
        <v>109</v>
      </c>
      <c r="B8" s="137"/>
      <c r="C8" s="4">
        <v>9.2200000000000006</v>
      </c>
      <c r="D8" s="4">
        <v>9.35</v>
      </c>
      <c r="E8" s="4">
        <v>9.4</v>
      </c>
      <c r="F8" s="4">
        <f t="shared" ref="F8:F14" si="0">AVERAGE(C8:E8)</f>
        <v>9.3233333333333324</v>
      </c>
      <c r="G8" s="33" t="s">
        <v>110</v>
      </c>
      <c r="H8" s="5"/>
      <c r="I8" s="137" t="s">
        <v>109</v>
      </c>
      <c r="J8" s="137"/>
      <c r="K8" s="4">
        <v>12.04</v>
      </c>
      <c r="L8" s="4">
        <v>11.56</v>
      </c>
      <c r="M8" s="4">
        <v>12.2</v>
      </c>
      <c r="N8" s="4">
        <f t="shared" ref="N8:N14" si="1">AVERAGE(K8:M8)</f>
        <v>11.933333333333332</v>
      </c>
      <c r="O8" s="33" t="s">
        <v>110</v>
      </c>
      <c r="P8" s="1"/>
      <c r="Q8" s="1"/>
      <c r="R8" s="1"/>
      <c r="S8" s="1"/>
      <c r="T8" s="1"/>
    </row>
    <row r="9" spans="1:20" x14ac:dyDescent="0.25">
      <c r="A9" s="137" t="s">
        <v>111</v>
      </c>
      <c r="B9" s="137"/>
      <c r="C9" s="4">
        <v>1.37</v>
      </c>
      <c r="D9" s="4">
        <v>1.38</v>
      </c>
      <c r="E9" s="4">
        <v>1.38</v>
      </c>
      <c r="F9" s="4">
        <f t="shared" si="0"/>
        <v>1.3766666666666667</v>
      </c>
      <c r="G9" s="33" t="s">
        <v>112</v>
      </c>
      <c r="H9" s="5"/>
      <c r="I9" s="137" t="s">
        <v>111</v>
      </c>
      <c r="J9" s="137"/>
      <c r="K9" s="4">
        <v>61.01</v>
      </c>
      <c r="L9" s="4">
        <v>58.03</v>
      </c>
      <c r="M9" s="4">
        <v>55.01</v>
      </c>
      <c r="N9" s="4">
        <f t="shared" si="1"/>
        <v>58.016666666666659</v>
      </c>
      <c r="O9" s="33" t="s">
        <v>112</v>
      </c>
      <c r="P9" s="1"/>
      <c r="Q9" s="1"/>
      <c r="R9" s="1"/>
      <c r="S9" s="1"/>
      <c r="T9" s="1"/>
    </row>
    <row r="10" spans="1:20" x14ac:dyDescent="0.25">
      <c r="A10" s="137" t="s">
        <v>113</v>
      </c>
      <c r="B10" s="137"/>
      <c r="C10" s="36">
        <v>23037</v>
      </c>
      <c r="D10" s="36">
        <v>23359</v>
      </c>
      <c r="E10" s="36">
        <v>23486</v>
      </c>
      <c r="F10" s="36">
        <f t="shared" si="0"/>
        <v>23294</v>
      </c>
      <c r="G10" s="33" t="s">
        <v>114</v>
      </c>
      <c r="H10" s="5"/>
      <c r="I10" s="137" t="s">
        <v>113</v>
      </c>
      <c r="J10" s="137"/>
      <c r="K10" s="36">
        <v>49005</v>
      </c>
      <c r="L10" s="36">
        <v>47078</v>
      </c>
      <c r="M10" s="36">
        <v>49688</v>
      </c>
      <c r="N10" s="36">
        <f t="shared" si="1"/>
        <v>48590.333333333336</v>
      </c>
      <c r="O10" s="33" t="s">
        <v>114</v>
      </c>
      <c r="P10" s="1"/>
      <c r="Q10" s="1"/>
      <c r="R10" s="1"/>
      <c r="S10" s="1"/>
      <c r="T10" s="1"/>
    </row>
    <row r="11" spans="1:20" x14ac:dyDescent="0.25">
      <c r="A11" s="137" t="s">
        <v>115</v>
      </c>
      <c r="B11" s="137"/>
      <c r="C11" s="36">
        <v>19320</v>
      </c>
      <c r="D11" s="36">
        <v>19554</v>
      </c>
      <c r="E11" s="36">
        <v>19668</v>
      </c>
      <c r="F11" s="36">
        <f t="shared" si="0"/>
        <v>19514</v>
      </c>
      <c r="G11" s="33" t="s">
        <v>116</v>
      </c>
      <c r="H11" s="5"/>
      <c r="I11" s="137" t="s">
        <v>115</v>
      </c>
      <c r="J11" s="137"/>
      <c r="K11" s="36">
        <v>14798</v>
      </c>
      <c r="L11" s="36">
        <v>15326</v>
      </c>
      <c r="M11" s="36">
        <v>17390</v>
      </c>
      <c r="N11" s="36">
        <f t="shared" si="1"/>
        <v>15838</v>
      </c>
      <c r="O11" s="33" t="s">
        <v>116</v>
      </c>
      <c r="P11" s="1"/>
      <c r="Q11" s="1"/>
      <c r="R11" s="1"/>
      <c r="S11" s="1"/>
      <c r="T11" s="1"/>
    </row>
    <row r="12" spans="1:20" x14ac:dyDescent="0.25">
      <c r="A12" s="137" t="s">
        <v>117</v>
      </c>
      <c r="B12" s="137"/>
      <c r="C12" s="4">
        <v>1.1499999999999999</v>
      </c>
      <c r="D12" s="4">
        <v>1.1499999999999999</v>
      </c>
      <c r="E12" s="4">
        <v>1.1499999999999999</v>
      </c>
      <c r="F12" s="4">
        <f t="shared" si="0"/>
        <v>1.1499999999999999</v>
      </c>
      <c r="G12" s="33" t="s">
        <v>114</v>
      </c>
      <c r="H12" s="5"/>
      <c r="I12" s="137" t="s">
        <v>117</v>
      </c>
      <c r="J12" s="137"/>
      <c r="K12" s="4">
        <v>0.1</v>
      </c>
      <c r="L12" s="4">
        <v>0.11</v>
      </c>
      <c r="M12" s="4">
        <v>0.11</v>
      </c>
      <c r="N12" s="4">
        <f t="shared" si="1"/>
        <v>0.10666666666666667</v>
      </c>
      <c r="O12" s="33" t="s">
        <v>114</v>
      </c>
      <c r="P12" s="1"/>
      <c r="Q12" s="1"/>
      <c r="R12" s="1"/>
      <c r="S12" s="1"/>
      <c r="T12" s="1"/>
    </row>
    <row r="13" spans="1:20" x14ac:dyDescent="0.25">
      <c r="A13" s="137" t="s">
        <v>118</v>
      </c>
      <c r="B13" s="137"/>
      <c r="C13" s="4">
        <v>1.02</v>
      </c>
      <c r="D13" s="4">
        <v>1.02</v>
      </c>
      <c r="E13" s="4">
        <v>1.02</v>
      </c>
      <c r="F13" s="4">
        <f t="shared" si="0"/>
        <v>1.02</v>
      </c>
      <c r="G13" s="33" t="s">
        <v>119</v>
      </c>
      <c r="H13" s="5"/>
      <c r="I13" s="137" t="s">
        <v>118</v>
      </c>
      <c r="J13" s="137"/>
      <c r="K13" s="4">
        <v>0.08</v>
      </c>
      <c r="L13" s="4">
        <v>0.09</v>
      </c>
      <c r="M13" s="4">
        <v>0.09</v>
      </c>
      <c r="N13" s="4">
        <f t="shared" si="1"/>
        <v>8.666666666666667E-2</v>
      </c>
      <c r="O13" s="33" t="s">
        <v>119</v>
      </c>
      <c r="P13" s="1"/>
      <c r="Q13" s="1"/>
      <c r="R13" s="1"/>
      <c r="S13" s="1"/>
      <c r="T13" s="1"/>
    </row>
    <row r="14" spans="1:20" x14ac:dyDescent="0.25">
      <c r="A14" s="137" t="s">
        <v>120</v>
      </c>
      <c r="B14" s="137"/>
      <c r="C14" s="36">
        <v>98</v>
      </c>
      <c r="D14" s="36">
        <v>97</v>
      </c>
      <c r="E14" s="36">
        <v>96</v>
      </c>
      <c r="F14" s="36">
        <f t="shared" si="0"/>
        <v>97</v>
      </c>
      <c r="G14" s="33" t="s">
        <v>112</v>
      </c>
      <c r="H14" s="5"/>
      <c r="I14" s="137" t="s">
        <v>120</v>
      </c>
      <c r="J14" s="137"/>
      <c r="K14" s="36">
        <v>102</v>
      </c>
      <c r="L14" s="36">
        <v>102</v>
      </c>
      <c r="M14" s="36">
        <v>101</v>
      </c>
      <c r="N14" s="36">
        <f t="shared" si="1"/>
        <v>101.66666666666667</v>
      </c>
      <c r="O14" s="33" t="s">
        <v>112</v>
      </c>
      <c r="P14" s="1"/>
      <c r="Q14" s="1"/>
      <c r="R14" s="1"/>
      <c r="S14" s="1"/>
      <c r="T14" s="1"/>
    </row>
    <row r="15" spans="1:20" x14ac:dyDescent="0.25">
      <c r="A15" s="136" t="s">
        <v>121</v>
      </c>
      <c r="B15" s="136"/>
      <c r="C15" s="136"/>
      <c r="D15" s="136"/>
      <c r="E15" s="136"/>
      <c r="F15" s="136"/>
      <c r="G15" s="136"/>
      <c r="H15" s="5"/>
      <c r="I15" s="136" t="s">
        <v>121</v>
      </c>
      <c r="J15" s="136"/>
      <c r="K15" s="136"/>
      <c r="L15" s="136"/>
      <c r="M15" s="136"/>
      <c r="N15" s="136"/>
      <c r="O15" s="136"/>
      <c r="P15" s="1"/>
      <c r="Q15" s="1"/>
      <c r="R15" s="1"/>
      <c r="S15" s="1"/>
      <c r="T15" s="1"/>
    </row>
    <row r="16" spans="1:20" x14ac:dyDescent="0.25">
      <c r="A16" s="136" t="s">
        <v>122</v>
      </c>
      <c r="B16" s="37" t="s">
        <v>123</v>
      </c>
      <c r="C16" s="4">
        <v>48.51</v>
      </c>
      <c r="D16" s="4">
        <v>50.47</v>
      </c>
      <c r="E16" s="4">
        <v>48.74</v>
      </c>
      <c r="F16" s="4">
        <f t="shared" ref="F16:F26" si="2">AVERAGE(C16:E16)</f>
        <v>49.24</v>
      </c>
      <c r="G16" s="33" t="s">
        <v>6</v>
      </c>
      <c r="H16" s="5"/>
      <c r="I16" s="136" t="s">
        <v>122</v>
      </c>
      <c r="J16" s="37" t="s">
        <v>133</v>
      </c>
      <c r="K16" s="4">
        <v>392.66</v>
      </c>
      <c r="L16" s="4">
        <v>383.13</v>
      </c>
      <c r="M16" s="4">
        <v>331.33</v>
      </c>
      <c r="N16" s="4">
        <f t="shared" ref="N16:N24" si="3">AVERAGE(K16:M16)</f>
        <v>369.03999999999996</v>
      </c>
      <c r="O16" s="33" t="s">
        <v>6</v>
      </c>
      <c r="P16" s="1"/>
      <c r="Q16" s="1"/>
      <c r="R16" s="1"/>
      <c r="S16" s="1"/>
      <c r="T16" s="1"/>
    </row>
    <row r="17" spans="1:20" x14ac:dyDescent="0.25">
      <c r="A17" s="136"/>
      <c r="B17" s="37" t="s">
        <v>124</v>
      </c>
      <c r="C17" s="4">
        <v>157.66</v>
      </c>
      <c r="D17" s="4">
        <v>187.45</v>
      </c>
      <c r="E17" s="4">
        <v>166.74</v>
      </c>
      <c r="F17" s="4">
        <f t="shared" si="2"/>
        <v>170.61666666666667</v>
      </c>
      <c r="G17" s="33" t="s">
        <v>6</v>
      </c>
      <c r="H17" s="5"/>
      <c r="I17" s="136"/>
      <c r="J17" s="37" t="s">
        <v>125</v>
      </c>
      <c r="K17" s="4">
        <v>5.81</v>
      </c>
      <c r="L17" s="4">
        <v>5.87</v>
      </c>
      <c r="M17" s="4">
        <v>5.76</v>
      </c>
      <c r="N17" s="4">
        <f t="shared" si="3"/>
        <v>5.8133333333333326</v>
      </c>
      <c r="O17" s="33" t="s">
        <v>126</v>
      </c>
      <c r="P17" s="1"/>
      <c r="Q17" s="1"/>
      <c r="R17" s="1"/>
      <c r="S17" s="1"/>
      <c r="T17" s="1"/>
    </row>
    <row r="18" spans="1:20" x14ac:dyDescent="0.25">
      <c r="A18" s="136"/>
      <c r="B18" s="37" t="s">
        <v>125</v>
      </c>
      <c r="C18" s="4">
        <v>0.94</v>
      </c>
      <c r="D18" s="4">
        <v>0.99</v>
      </c>
      <c r="E18" s="4">
        <v>0.96</v>
      </c>
      <c r="F18" s="4">
        <f t="shared" si="2"/>
        <v>0.96333333333333326</v>
      </c>
      <c r="G18" s="33" t="s">
        <v>126</v>
      </c>
      <c r="H18" s="5"/>
      <c r="I18" s="136" t="s">
        <v>127</v>
      </c>
      <c r="J18" s="37" t="s">
        <v>133</v>
      </c>
      <c r="K18" s="4" t="s">
        <v>134</v>
      </c>
      <c r="L18" s="4" t="s">
        <v>134</v>
      </c>
      <c r="M18" s="4" t="s">
        <v>134</v>
      </c>
      <c r="N18" s="4" t="s">
        <v>134</v>
      </c>
      <c r="O18" s="33" t="s">
        <v>6</v>
      </c>
      <c r="P18" s="1"/>
      <c r="Q18" s="1"/>
      <c r="R18" s="1"/>
      <c r="S18" s="1"/>
      <c r="T18" s="1"/>
    </row>
    <row r="19" spans="1:20" x14ac:dyDescent="0.25">
      <c r="A19" s="136" t="s">
        <v>127</v>
      </c>
      <c r="B19" s="37" t="s">
        <v>123</v>
      </c>
      <c r="C19" s="4">
        <v>0.83</v>
      </c>
      <c r="D19" s="4">
        <v>1.04</v>
      </c>
      <c r="E19" s="4">
        <v>1.07</v>
      </c>
      <c r="F19" s="4">
        <f t="shared" si="2"/>
        <v>0.98000000000000009</v>
      </c>
      <c r="G19" s="33" t="s">
        <v>6</v>
      </c>
      <c r="H19" s="5"/>
      <c r="I19" s="136"/>
      <c r="J19" s="37" t="s">
        <v>125</v>
      </c>
      <c r="K19" s="4" t="s">
        <v>134</v>
      </c>
      <c r="L19" s="4" t="s">
        <v>134</v>
      </c>
      <c r="M19" s="4" t="s">
        <v>134</v>
      </c>
      <c r="N19" s="4" t="s">
        <v>134</v>
      </c>
      <c r="O19" s="33" t="s">
        <v>126</v>
      </c>
      <c r="P19" s="1"/>
      <c r="Q19" s="1"/>
      <c r="R19" s="1"/>
      <c r="S19" s="1"/>
      <c r="T19" s="1"/>
    </row>
    <row r="20" spans="1:20" x14ac:dyDescent="0.25">
      <c r="A20" s="136"/>
      <c r="B20" s="37" t="s">
        <v>125</v>
      </c>
      <c r="C20" s="38">
        <v>1.6E-2</v>
      </c>
      <c r="D20" s="38">
        <v>0.02</v>
      </c>
      <c r="E20" s="38">
        <v>2.1000000000000001E-2</v>
      </c>
      <c r="F20" s="38">
        <f t="shared" si="2"/>
        <v>1.9000000000000003E-2</v>
      </c>
      <c r="G20" s="33" t="s">
        <v>126</v>
      </c>
      <c r="H20" s="5"/>
      <c r="I20" s="136" t="s">
        <v>13</v>
      </c>
      <c r="J20" s="37" t="s">
        <v>135</v>
      </c>
      <c r="K20" s="4">
        <v>1.32</v>
      </c>
      <c r="L20" s="4">
        <v>1.42</v>
      </c>
      <c r="M20" s="4">
        <v>1.1499999999999999</v>
      </c>
      <c r="N20" s="4">
        <f t="shared" si="3"/>
        <v>1.2966666666666666</v>
      </c>
      <c r="O20" s="33" t="s">
        <v>6</v>
      </c>
      <c r="P20" s="1"/>
      <c r="Q20" s="1"/>
      <c r="R20" s="1"/>
      <c r="S20" s="1"/>
      <c r="T20" s="1"/>
    </row>
    <row r="21" spans="1:20" x14ac:dyDescent="0.25">
      <c r="A21" s="136" t="s">
        <v>13</v>
      </c>
      <c r="B21" s="37" t="s">
        <v>123</v>
      </c>
      <c r="C21" s="4">
        <v>115.08</v>
      </c>
      <c r="D21" s="4">
        <v>84.26</v>
      </c>
      <c r="E21" s="4">
        <v>205.47</v>
      </c>
      <c r="F21" s="4">
        <f t="shared" si="2"/>
        <v>134.93666666666667</v>
      </c>
      <c r="G21" s="33" t="s">
        <v>6</v>
      </c>
      <c r="H21" s="5"/>
      <c r="I21" s="136"/>
      <c r="J21" s="37" t="s">
        <v>125</v>
      </c>
      <c r="K21" s="4">
        <v>0.02</v>
      </c>
      <c r="L21" s="4">
        <v>0.02</v>
      </c>
      <c r="M21" s="4">
        <v>0.02</v>
      </c>
      <c r="N21" s="4">
        <f t="shared" si="3"/>
        <v>0.02</v>
      </c>
      <c r="O21" s="33" t="s">
        <v>126</v>
      </c>
      <c r="P21" s="1"/>
      <c r="Q21" s="1"/>
      <c r="R21" s="1"/>
      <c r="S21" s="1"/>
      <c r="T21" s="1"/>
    </row>
    <row r="22" spans="1:20" x14ac:dyDescent="0.25">
      <c r="A22" s="136"/>
      <c r="B22" s="37" t="s">
        <v>124</v>
      </c>
      <c r="C22" s="4">
        <v>374.01</v>
      </c>
      <c r="D22" s="4">
        <v>312.97000000000003</v>
      </c>
      <c r="E22" s="4">
        <v>702.92</v>
      </c>
      <c r="F22" s="4">
        <f t="shared" si="2"/>
        <v>463.3</v>
      </c>
      <c r="G22" s="33" t="s">
        <v>6</v>
      </c>
      <c r="H22" s="5"/>
      <c r="I22" s="32" t="s">
        <v>128</v>
      </c>
      <c r="J22" s="18" t="s">
        <v>129</v>
      </c>
      <c r="K22" s="19">
        <v>20.3</v>
      </c>
      <c r="L22" s="19">
        <v>20.100000000000001</v>
      </c>
      <c r="M22" s="19">
        <v>20</v>
      </c>
      <c r="N22" s="19">
        <f t="shared" si="3"/>
        <v>20.133333333333336</v>
      </c>
      <c r="O22" s="39" t="s">
        <v>112</v>
      </c>
      <c r="P22" s="1"/>
      <c r="Q22" s="1"/>
      <c r="R22" s="1"/>
      <c r="S22" s="1"/>
      <c r="T22" s="1"/>
    </row>
    <row r="23" spans="1:20" x14ac:dyDescent="0.25">
      <c r="A23" s="136"/>
      <c r="B23" s="37" t="s">
        <v>125</v>
      </c>
      <c r="C23" s="4">
        <v>2.2200000000000002</v>
      </c>
      <c r="D23" s="4">
        <v>1.65</v>
      </c>
      <c r="E23" s="4">
        <v>4.04</v>
      </c>
      <c r="F23" s="4">
        <f t="shared" si="2"/>
        <v>2.6366666666666667</v>
      </c>
      <c r="G23" s="33" t="s">
        <v>126</v>
      </c>
      <c r="H23" s="5"/>
      <c r="I23" s="32" t="s">
        <v>26</v>
      </c>
      <c r="J23" s="18" t="s">
        <v>129</v>
      </c>
      <c r="K23" s="19" t="s">
        <v>134</v>
      </c>
      <c r="L23" s="19" t="s">
        <v>134</v>
      </c>
      <c r="M23" s="19" t="s">
        <v>134</v>
      </c>
      <c r="N23" s="19" t="s">
        <v>134</v>
      </c>
      <c r="O23" s="39" t="s">
        <v>112</v>
      </c>
      <c r="P23" s="1"/>
      <c r="Q23" s="1"/>
      <c r="R23" s="1"/>
      <c r="S23" s="1"/>
      <c r="T23" s="1"/>
    </row>
    <row r="24" spans="1:20" x14ac:dyDescent="0.25">
      <c r="A24" s="32" t="s">
        <v>128</v>
      </c>
      <c r="B24" s="18" t="s">
        <v>129</v>
      </c>
      <c r="C24" s="19">
        <v>17</v>
      </c>
      <c r="D24" s="19">
        <v>17.5</v>
      </c>
      <c r="E24" s="19">
        <v>17.2</v>
      </c>
      <c r="F24" s="4">
        <f t="shared" si="2"/>
        <v>17.233333333333334</v>
      </c>
      <c r="G24" s="39" t="s">
        <v>112</v>
      </c>
      <c r="H24" s="5"/>
      <c r="I24" s="32" t="s">
        <v>130</v>
      </c>
      <c r="J24" s="18" t="s">
        <v>129</v>
      </c>
      <c r="K24" s="19">
        <v>1</v>
      </c>
      <c r="L24" s="19">
        <v>1</v>
      </c>
      <c r="M24" s="19">
        <v>1</v>
      </c>
      <c r="N24" s="19">
        <f t="shared" si="3"/>
        <v>1</v>
      </c>
      <c r="O24" s="39" t="s">
        <v>131</v>
      </c>
      <c r="P24" s="1"/>
      <c r="Q24" s="1"/>
      <c r="R24" s="1"/>
      <c r="S24" s="1"/>
      <c r="T24" s="1"/>
    </row>
    <row r="25" spans="1:20" x14ac:dyDescent="0.25">
      <c r="A25" s="32" t="s">
        <v>26</v>
      </c>
      <c r="B25" s="18" t="s">
        <v>129</v>
      </c>
      <c r="C25" s="19">
        <v>3.53</v>
      </c>
      <c r="D25" s="19">
        <v>3.11</v>
      </c>
      <c r="E25" s="19">
        <v>3.32</v>
      </c>
      <c r="F25" s="4">
        <f t="shared" si="2"/>
        <v>3.32</v>
      </c>
      <c r="G25" s="39" t="s">
        <v>112</v>
      </c>
      <c r="H25" s="5"/>
      <c r="I25" s="1"/>
      <c r="J25" s="1"/>
      <c r="K25" s="1"/>
      <c r="L25" s="1"/>
      <c r="M25" s="1"/>
      <c r="O25" s="5"/>
      <c r="P25" s="1"/>
      <c r="Q25" s="1"/>
      <c r="R25" s="1"/>
      <c r="S25" s="1"/>
      <c r="T25" s="1"/>
    </row>
    <row r="26" spans="1:20" x14ac:dyDescent="0.25">
      <c r="A26" s="32" t="s">
        <v>130</v>
      </c>
      <c r="B26" s="18" t="s">
        <v>129</v>
      </c>
      <c r="C26" s="19">
        <v>189</v>
      </c>
      <c r="D26" s="19">
        <v>366</v>
      </c>
      <c r="E26" s="19">
        <v>388</v>
      </c>
      <c r="F26" s="4">
        <f t="shared" si="2"/>
        <v>314.33333333333331</v>
      </c>
      <c r="G26" s="39" t="s">
        <v>131</v>
      </c>
      <c r="H26" s="5"/>
      <c r="I26" s="1"/>
      <c r="J26" s="1"/>
      <c r="K26" s="1"/>
      <c r="L26" s="1"/>
      <c r="M26" s="1"/>
      <c r="O26" s="5"/>
      <c r="P26" s="1"/>
      <c r="Q26" s="1"/>
      <c r="R26" s="1"/>
      <c r="S26" s="1"/>
      <c r="T26" s="1"/>
    </row>
    <row r="27" spans="1:20" x14ac:dyDescent="0.25">
      <c r="A27" s="5" t="s">
        <v>136</v>
      </c>
      <c r="B27" s="40"/>
      <c r="C27" s="6"/>
      <c r="D27" s="7"/>
      <c r="E27" s="7"/>
      <c r="F27" s="1"/>
      <c r="H27" s="5"/>
      <c r="I27" s="1"/>
      <c r="J27" s="1"/>
      <c r="K27" s="1"/>
      <c r="L27" s="1"/>
      <c r="M27" s="1"/>
      <c r="O27" s="5"/>
      <c r="P27" s="1"/>
      <c r="Q27" s="1"/>
      <c r="R27" s="1"/>
      <c r="S27" s="1"/>
      <c r="T27" s="1"/>
    </row>
    <row r="28" spans="1:20" x14ac:dyDescent="0.25">
      <c r="A28" s="5" t="s">
        <v>137</v>
      </c>
      <c r="B28" s="40"/>
      <c r="C28" s="6"/>
      <c r="D28" s="7"/>
      <c r="E28" s="7"/>
      <c r="F28" s="1"/>
      <c r="H28" s="5"/>
      <c r="I28" s="1"/>
      <c r="J28" s="87"/>
      <c r="K28" s="1"/>
      <c r="L28" s="1"/>
      <c r="M28" s="1"/>
      <c r="O28" s="5"/>
      <c r="P28" s="1"/>
      <c r="Q28" s="1"/>
      <c r="R28" s="1"/>
      <c r="S28" s="1"/>
      <c r="T28" s="1"/>
    </row>
    <row r="29" spans="1:20" x14ac:dyDescent="0.25">
      <c r="A29" s="5"/>
      <c r="B29" s="1"/>
      <c r="C29" s="1"/>
      <c r="D29" s="1"/>
      <c r="E29" s="1"/>
      <c r="F29" s="1"/>
      <c r="H29" s="5"/>
      <c r="I29" s="1"/>
      <c r="J29" s="1"/>
      <c r="K29" s="1"/>
      <c r="L29" s="1"/>
      <c r="M29" s="1"/>
      <c r="O29" s="5"/>
      <c r="P29" s="1"/>
      <c r="Q29" s="1"/>
      <c r="R29" s="1"/>
      <c r="S29" s="1"/>
      <c r="T29" s="1"/>
    </row>
    <row r="30" spans="1:20" x14ac:dyDescent="0.25">
      <c r="A30" s="136" t="s">
        <v>138</v>
      </c>
      <c r="B30" s="136"/>
      <c r="C30" s="136"/>
      <c r="D30" s="136"/>
      <c r="E30" s="136"/>
      <c r="F30" s="136"/>
      <c r="G30" s="136"/>
      <c r="H30" s="5"/>
      <c r="I30" s="136" t="s">
        <v>139</v>
      </c>
      <c r="J30" s="136"/>
      <c r="K30" s="136"/>
      <c r="L30" s="136"/>
      <c r="M30" s="136"/>
      <c r="N30" s="136"/>
      <c r="O30" s="136"/>
      <c r="P30" s="1"/>
      <c r="Q30" s="1"/>
      <c r="R30" s="1"/>
      <c r="S30" s="1"/>
      <c r="T30" s="1"/>
    </row>
    <row r="31" spans="1:20" x14ac:dyDescent="0.25">
      <c r="A31" s="136" t="s">
        <v>106</v>
      </c>
      <c r="B31" s="136"/>
      <c r="C31" s="138" t="s">
        <v>4</v>
      </c>
      <c r="D31" s="138"/>
      <c r="E31" s="138"/>
      <c r="F31" s="136" t="s">
        <v>5</v>
      </c>
      <c r="G31" s="136" t="s">
        <v>3</v>
      </c>
      <c r="H31" s="5"/>
      <c r="I31" s="136" t="s">
        <v>106</v>
      </c>
      <c r="J31" s="136"/>
      <c r="K31" s="138" t="s">
        <v>4</v>
      </c>
      <c r="L31" s="138"/>
      <c r="M31" s="138"/>
      <c r="N31" s="136" t="s">
        <v>5</v>
      </c>
      <c r="O31" s="136" t="s">
        <v>3</v>
      </c>
      <c r="P31" s="1"/>
      <c r="Q31" s="1"/>
      <c r="R31" s="1"/>
      <c r="S31" s="1"/>
      <c r="T31" s="1"/>
    </row>
    <row r="32" spans="1:20" x14ac:dyDescent="0.25">
      <c r="A32" s="136"/>
      <c r="B32" s="136"/>
      <c r="C32" s="33">
        <v>1</v>
      </c>
      <c r="D32" s="33">
        <v>2</v>
      </c>
      <c r="E32" s="33">
        <v>3</v>
      </c>
      <c r="F32" s="136"/>
      <c r="G32" s="136"/>
      <c r="H32" s="5"/>
      <c r="I32" s="136"/>
      <c r="J32" s="136"/>
      <c r="K32" s="33">
        <v>1</v>
      </c>
      <c r="L32" s="33">
        <v>2</v>
      </c>
      <c r="M32" s="33">
        <v>3</v>
      </c>
      <c r="N32" s="136"/>
      <c r="O32" s="136"/>
      <c r="P32" s="1"/>
      <c r="Q32" s="1"/>
      <c r="R32" s="1"/>
      <c r="S32" s="1"/>
      <c r="T32" s="1"/>
    </row>
    <row r="33" spans="1:20" x14ac:dyDescent="0.25">
      <c r="A33" s="136" t="s">
        <v>107</v>
      </c>
      <c r="B33" s="136"/>
      <c r="C33" s="136"/>
      <c r="D33" s="136"/>
      <c r="E33" s="136"/>
      <c r="F33" s="136"/>
      <c r="G33" s="136"/>
      <c r="H33" s="5"/>
      <c r="I33" s="136" t="s">
        <v>107</v>
      </c>
      <c r="J33" s="136"/>
      <c r="K33" s="136"/>
      <c r="L33" s="136"/>
      <c r="M33" s="136"/>
      <c r="N33" s="136"/>
      <c r="O33" s="136"/>
      <c r="P33" s="1"/>
      <c r="Q33" s="1"/>
      <c r="R33" s="1"/>
      <c r="S33" s="1"/>
      <c r="T33" s="1"/>
    </row>
    <row r="34" spans="1:20" x14ac:dyDescent="0.25">
      <c r="A34" s="137" t="s">
        <v>108</v>
      </c>
      <c r="B34" s="137"/>
      <c r="C34" s="4">
        <v>150.75</v>
      </c>
      <c r="D34" s="4">
        <v>151.33000000000001</v>
      </c>
      <c r="E34" s="4">
        <v>151.25</v>
      </c>
      <c r="F34" s="4">
        <f>AVERAGE(C34:E34)</f>
        <v>151.11000000000001</v>
      </c>
      <c r="G34" s="33" t="s">
        <v>7</v>
      </c>
      <c r="H34" s="5"/>
      <c r="I34" s="137" t="s">
        <v>108</v>
      </c>
      <c r="J34" s="137"/>
      <c r="K34" s="4">
        <v>105.75</v>
      </c>
      <c r="L34" s="4">
        <v>106.33</v>
      </c>
      <c r="M34" s="4">
        <v>106.25</v>
      </c>
      <c r="N34" s="4">
        <f>AVERAGE(K34:M34)</f>
        <v>106.11</v>
      </c>
      <c r="O34" s="33" t="s">
        <v>7</v>
      </c>
      <c r="P34" s="1"/>
      <c r="Q34" s="1"/>
      <c r="R34" s="1"/>
      <c r="S34" s="1"/>
      <c r="T34" s="1"/>
    </row>
    <row r="35" spans="1:20" x14ac:dyDescent="0.25">
      <c r="A35" s="137" t="s">
        <v>109</v>
      </c>
      <c r="B35" s="137"/>
      <c r="C35" s="4">
        <v>8.7899999999999991</v>
      </c>
      <c r="D35" s="4">
        <v>8.8000000000000007</v>
      </c>
      <c r="E35" s="4">
        <v>8.8000000000000007</v>
      </c>
      <c r="F35" s="4">
        <f t="shared" ref="F35:F41" si="4">AVERAGE(C35:E35)</f>
        <v>8.7966666666666669</v>
      </c>
      <c r="G35" s="33" t="s">
        <v>110</v>
      </c>
      <c r="H35" s="5"/>
      <c r="I35" s="137" t="s">
        <v>109</v>
      </c>
      <c r="J35" s="137"/>
      <c r="K35" s="4">
        <v>15.72</v>
      </c>
      <c r="L35" s="4">
        <v>15.97</v>
      </c>
      <c r="M35" s="4">
        <v>15.88</v>
      </c>
      <c r="N35" s="4">
        <f t="shared" ref="N35:N41" si="5">AVERAGE(K35:M35)</f>
        <v>15.856666666666667</v>
      </c>
      <c r="O35" s="33" t="s">
        <v>110</v>
      </c>
      <c r="P35" s="1"/>
      <c r="Q35" s="1"/>
      <c r="R35" s="1"/>
      <c r="S35" s="1"/>
      <c r="T35" s="1"/>
    </row>
    <row r="36" spans="1:20" x14ac:dyDescent="0.25">
      <c r="A36" s="137" t="s">
        <v>111</v>
      </c>
      <c r="B36" s="137"/>
      <c r="C36" s="4">
        <v>1.7</v>
      </c>
      <c r="D36" s="4">
        <v>1.7</v>
      </c>
      <c r="E36" s="4">
        <v>1.7</v>
      </c>
      <c r="F36" s="4">
        <f t="shared" si="4"/>
        <v>1.7</v>
      </c>
      <c r="G36" s="33" t="s">
        <v>112</v>
      </c>
      <c r="H36" s="5"/>
      <c r="I36" s="137" t="s">
        <v>111</v>
      </c>
      <c r="J36" s="137"/>
      <c r="K36" s="4">
        <v>1.7</v>
      </c>
      <c r="L36" s="4">
        <v>1.71</v>
      </c>
      <c r="M36" s="4">
        <v>1.71</v>
      </c>
      <c r="N36" s="4">
        <f t="shared" si="5"/>
        <v>1.7066666666666668</v>
      </c>
      <c r="O36" s="33" t="s">
        <v>112</v>
      </c>
      <c r="P36" s="1"/>
      <c r="Q36" s="1"/>
      <c r="R36" s="1"/>
      <c r="S36" s="1"/>
      <c r="T36" s="1"/>
    </row>
    <row r="37" spans="1:20" x14ac:dyDescent="0.25">
      <c r="A37" s="137" t="s">
        <v>113</v>
      </c>
      <c r="B37" s="137"/>
      <c r="C37" s="36">
        <v>22906</v>
      </c>
      <c r="D37" s="36">
        <v>22920</v>
      </c>
      <c r="E37" s="36">
        <v>22923</v>
      </c>
      <c r="F37" s="36">
        <f t="shared" si="4"/>
        <v>22916.333333333332</v>
      </c>
      <c r="G37" s="33" t="s">
        <v>114</v>
      </c>
      <c r="H37" s="5"/>
      <c r="I37" s="137" t="s">
        <v>113</v>
      </c>
      <c r="J37" s="137"/>
      <c r="K37" s="36">
        <v>28451</v>
      </c>
      <c r="L37" s="36">
        <v>28890</v>
      </c>
      <c r="M37" s="36">
        <v>28745</v>
      </c>
      <c r="N37" s="36">
        <f t="shared" si="5"/>
        <v>28695.333333333332</v>
      </c>
      <c r="O37" s="33" t="s">
        <v>114</v>
      </c>
      <c r="P37" s="1"/>
      <c r="Q37" s="1"/>
      <c r="R37" s="1"/>
      <c r="S37" s="1"/>
      <c r="T37" s="1"/>
    </row>
    <row r="38" spans="1:20" x14ac:dyDescent="0.25">
      <c r="A38" s="137" t="s">
        <v>115</v>
      </c>
      <c r="B38" s="137"/>
      <c r="C38" s="36">
        <v>14480</v>
      </c>
      <c r="D38" s="36">
        <v>14468</v>
      </c>
      <c r="E38" s="36">
        <v>14476</v>
      </c>
      <c r="F38" s="36">
        <f t="shared" si="4"/>
        <v>14474.666666666666</v>
      </c>
      <c r="G38" s="33" t="s">
        <v>116</v>
      </c>
      <c r="H38" s="5"/>
      <c r="I38" s="137" t="s">
        <v>115</v>
      </c>
      <c r="J38" s="137"/>
      <c r="K38" s="36">
        <v>20131</v>
      </c>
      <c r="L38" s="36">
        <v>20409</v>
      </c>
      <c r="M38" s="36">
        <v>20312</v>
      </c>
      <c r="N38" s="36">
        <f t="shared" si="5"/>
        <v>20284</v>
      </c>
      <c r="O38" s="33" t="s">
        <v>116</v>
      </c>
      <c r="P38" s="1"/>
      <c r="Q38" s="1"/>
      <c r="R38" s="1"/>
      <c r="S38" s="1"/>
      <c r="T38" s="1"/>
    </row>
    <row r="39" spans="1:20" x14ac:dyDescent="0.25">
      <c r="A39" s="137" t="s">
        <v>117</v>
      </c>
      <c r="B39" s="137"/>
      <c r="C39" s="4">
        <v>1.1499999999999999</v>
      </c>
      <c r="D39" s="4">
        <v>1.1599999999999999</v>
      </c>
      <c r="E39" s="4">
        <v>1.1599999999999999</v>
      </c>
      <c r="F39" s="4">
        <f t="shared" si="4"/>
        <v>1.1566666666666665</v>
      </c>
      <c r="G39" s="33" t="s">
        <v>114</v>
      </c>
      <c r="H39" s="5"/>
      <c r="I39" s="137" t="s">
        <v>117</v>
      </c>
      <c r="J39" s="137"/>
      <c r="K39" s="4">
        <v>1.1599999999999999</v>
      </c>
      <c r="L39" s="4">
        <v>1.1599999999999999</v>
      </c>
      <c r="M39" s="4">
        <v>1.1499999999999999</v>
      </c>
      <c r="N39" s="4">
        <f t="shared" si="5"/>
        <v>1.1566666666666665</v>
      </c>
      <c r="O39" s="33" t="s">
        <v>114</v>
      </c>
      <c r="P39" s="1"/>
      <c r="Q39" s="1"/>
      <c r="R39" s="1"/>
      <c r="S39" s="1"/>
      <c r="T39" s="1"/>
    </row>
    <row r="40" spans="1:20" x14ac:dyDescent="0.25">
      <c r="A40" s="137" t="s">
        <v>118</v>
      </c>
      <c r="B40" s="137"/>
      <c r="C40" s="4">
        <v>0.78</v>
      </c>
      <c r="D40" s="4">
        <v>0.78</v>
      </c>
      <c r="E40" s="4">
        <v>0.78</v>
      </c>
      <c r="F40" s="4">
        <f t="shared" si="4"/>
        <v>0.77999999999999992</v>
      </c>
      <c r="G40" s="33" t="s">
        <v>119</v>
      </c>
      <c r="H40" s="5"/>
      <c r="I40" s="137" t="s">
        <v>118</v>
      </c>
      <c r="J40" s="137"/>
      <c r="K40" s="4">
        <v>0.87</v>
      </c>
      <c r="L40" s="4">
        <v>0.87</v>
      </c>
      <c r="M40" s="4">
        <v>0.87</v>
      </c>
      <c r="N40" s="4">
        <f t="shared" si="5"/>
        <v>0.87</v>
      </c>
      <c r="O40" s="33" t="s">
        <v>119</v>
      </c>
      <c r="P40" s="1"/>
      <c r="Q40" s="1"/>
      <c r="R40" s="1"/>
      <c r="S40" s="1"/>
      <c r="T40" s="1"/>
    </row>
    <row r="41" spans="1:20" x14ac:dyDescent="0.25">
      <c r="A41" s="137" t="s">
        <v>120</v>
      </c>
      <c r="B41" s="137"/>
      <c r="C41" s="36">
        <v>95</v>
      </c>
      <c r="D41" s="36">
        <v>95</v>
      </c>
      <c r="E41" s="36">
        <v>95</v>
      </c>
      <c r="F41" s="36">
        <f t="shared" si="4"/>
        <v>95</v>
      </c>
      <c r="G41" s="33" t="s">
        <v>112</v>
      </c>
      <c r="H41" s="5"/>
      <c r="I41" s="137" t="s">
        <v>120</v>
      </c>
      <c r="J41" s="137"/>
      <c r="K41" s="36">
        <v>99.97</v>
      </c>
      <c r="L41" s="36">
        <v>97</v>
      </c>
      <c r="M41" s="36">
        <v>97</v>
      </c>
      <c r="N41" s="36">
        <f t="shared" si="5"/>
        <v>97.990000000000009</v>
      </c>
      <c r="O41" s="33" t="s">
        <v>112</v>
      </c>
      <c r="P41" s="1"/>
      <c r="Q41" s="1"/>
      <c r="R41" s="1"/>
      <c r="S41" s="1"/>
      <c r="T41" s="1"/>
    </row>
    <row r="42" spans="1:20" x14ac:dyDescent="0.25">
      <c r="A42" s="136" t="s">
        <v>121</v>
      </c>
      <c r="B42" s="136"/>
      <c r="C42" s="136"/>
      <c r="D42" s="136"/>
      <c r="E42" s="136"/>
      <c r="F42" s="136"/>
      <c r="G42" s="136"/>
      <c r="H42" s="5"/>
      <c r="I42" s="136" t="s">
        <v>121</v>
      </c>
      <c r="J42" s="136"/>
      <c r="K42" s="136"/>
      <c r="L42" s="136"/>
      <c r="M42" s="136"/>
      <c r="N42" s="136"/>
      <c r="O42" s="136"/>
      <c r="P42" s="1"/>
      <c r="Q42" s="1"/>
      <c r="R42" s="1"/>
      <c r="S42" s="1"/>
      <c r="T42" s="1"/>
    </row>
    <row r="43" spans="1:20" x14ac:dyDescent="0.25">
      <c r="A43" s="136" t="s">
        <v>122</v>
      </c>
      <c r="B43" s="37" t="s">
        <v>123</v>
      </c>
      <c r="C43" s="4">
        <v>65.92</v>
      </c>
      <c r="D43" s="4">
        <v>95.67</v>
      </c>
      <c r="E43" s="4">
        <v>73.92</v>
      </c>
      <c r="F43" s="4">
        <f t="shared" ref="F43:F53" si="6">AVERAGE(C43:E43)</f>
        <v>78.50333333333333</v>
      </c>
      <c r="G43" s="33" t="s">
        <v>6</v>
      </c>
      <c r="H43" s="5"/>
      <c r="I43" s="136" t="s">
        <v>122</v>
      </c>
      <c r="J43" s="37" t="s">
        <v>123</v>
      </c>
      <c r="K43" s="4">
        <v>18.61</v>
      </c>
      <c r="L43" s="4">
        <v>19.75</v>
      </c>
      <c r="M43" s="4">
        <v>20.96</v>
      </c>
      <c r="N43" s="4">
        <f t="shared" ref="N43:N45" si="7">AVERAGE(K43:M43)</f>
        <v>19.773333333333333</v>
      </c>
      <c r="O43" s="33" t="s">
        <v>6</v>
      </c>
      <c r="P43" s="1"/>
      <c r="Q43" s="1"/>
      <c r="R43" s="1"/>
      <c r="S43" s="1"/>
      <c r="T43" s="1"/>
    </row>
    <row r="44" spans="1:20" x14ac:dyDescent="0.25">
      <c r="A44" s="136"/>
      <c r="B44" s="37" t="s">
        <v>124</v>
      </c>
      <c r="C44" s="4">
        <v>158.69999999999999</v>
      </c>
      <c r="D44" s="4">
        <v>226.14</v>
      </c>
      <c r="E44" s="4">
        <v>181.31</v>
      </c>
      <c r="F44" s="4">
        <f t="shared" si="6"/>
        <v>188.71666666666667</v>
      </c>
      <c r="G44" s="33" t="s">
        <v>6</v>
      </c>
      <c r="H44" s="5"/>
      <c r="I44" s="136"/>
      <c r="J44" s="37" t="s">
        <v>125</v>
      </c>
      <c r="K44" s="4">
        <v>0.37</v>
      </c>
      <c r="L44" s="4">
        <v>0.4</v>
      </c>
      <c r="M44" s="4">
        <v>0.43</v>
      </c>
      <c r="N44" s="4">
        <f t="shared" si="7"/>
        <v>0.39999999999999997</v>
      </c>
      <c r="O44" s="33" t="s">
        <v>126</v>
      </c>
      <c r="P44" s="1"/>
      <c r="Q44" s="1"/>
      <c r="R44" s="1"/>
      <c r="S44" s="1"/>
      <c r="T44" s="1"/>
    </row>
    <row r="45" spans="1:20" x14ac:dyDescent="0.25">
      <c r="A45" s="136"/>
      <c r="B45" s="37" t="s">
        <v>125</v>
      </c>
      <c r="C45" s="4">
        <v>0.95</v>
      </c>
      <c r="D45" s="4">
        <v>1.38</v>
      </c>
      <c r="E45" s="4">
        <v>1.07</v>
      </c>
      <c r="F45" s="4">
        <f t="shared" si="6"/>
        <v>1.1333333333333335</v>
      </c>
      <c r="G45" s="33" t="s">
        <v>126</v>
      </c>
      <c r="H45" s="5"/>
      <c r="I45" s="136" t="s">
        <v>127</v>
      </c>
      <c r="J45" s="37" t="s">
        <v>123</v>
      </c>
      <c r="K45" s="19">
        <v>7.0000000000000007E-2</v>
      </c>
      <c r="L45" s="19">
        <v>0.1</v>
      </c>
      <c r="M45" s="19">
        <v>0.09</v>
      </c>
      <c r="N45" s="4">
        <f t="shared" si="7"/>
        <v>8.666666666666667E-2</v>
      </c>
      <c r="O45" s="33" t="s">
        <v>6</v>
      </c>
      <c r="P45" s="1"/>
      <c r="Q45" s="1"/>
      <c r="R45" s="1"/>
      <c r="S45" s="1"/>
      <c r="T45" s="1"/>
    </row>
    <row r="46" spans="1:20" x14ac:dyDescent="0.25">
      <c r="A46" s="136" t="s">
        <v>127</v>
      </c>
      <c r="B46" s="37" t="s">
        <v>123</v>
      </c>
      <c r="C46" s="19" t="s">
        <v>134</v>
      </c>
      <c r="D46" s="19" t="s">
        <v>134</v>
      </c>
      <c r="E46" s="19" t="s">
        <v>134</v>
      </c>
      <c r="F46" s="19" t="s">
        <v>134</v>
      </c>
      <c r="G46" s="33" t="s">
        <v>6</v>
      </c>
      <c r="H46" s="5"/>
      <c r="I46" s="136"/>
      <c r="J46" s="37" t="s">
        <v>125</v>
      </c>
      <c r="K46" s="19" t="s">
        <v>140</v>
      </c>
      <c r="L46" s="19" t="s">
        <v>140</v>
      </c>
      <c r="M46" s="19" t="s">
        <v>140</v>
      </c>
      <c r="N46" s="19" t="s">
        <v>140</v>
      </c>
      <c r="O46" s="33" t="s">
        <v>126</v>
      </c>
      <c r="P46" s="1"/>
      <c r="R46" s="1"/>
      <c r="S46" s="1"/>
      <c r="T46" s="1"/>
    </row>
    <row r="47" spans="1:20" x14ac:dyDescent="0.25">
      <c r="A47" s="136"/>
      <c r="B47" s="37" t="s">
        <v>125</v>
      </c>
      <c r="C47" s="19" t="s">
        <v>134</v>
      </c>
      <c r="D47" s="19" t="s">
        <v>134</v>
      </c>
      <c r="E47" s="19" t="s">
        <v>134</v>
      </c>
      <c r="F47" s="19" t="s">
        <v>134</v>
      </c>
      <c r="G47" s="33" t="s">
        <v>126</v>
      </c>
      <c r="H47" s="5"/>
      <c r="I47" s="136" t="s">
        <v>13</v>
      </c>
      <c r="J47" s="37" t="s">
        <v>123</v>
      </c>
      <c r="K47" s="4">
        <v>10.28</v>
      </c>
      <c r="L47" s="4">
        <v>11.11</v>
      </c>
      <c r="M47" s="4">
        <v>9.15</v>
      </c>
      <c r="N47" s="4">
        <f t="shared" ref="N47:N52" si="8">AVERAGE(K47:M47)</f>
        <v>10.18</v>
      </c>
      <c r="O47" s="33" t="s">
        <v>6</v>
      </c>
      <c r="P47" s="1"/>
      <c r="Q47" s="1"/>
      <c r="R47" s="1"/>
      <c r="S47" s="1"/>
      <c r="T47" s="1"/>
    </row>
    <row r="48" spans="1:20" x14ac:dyDescent="0.25">
      <c r="A48" s="136" t="s">
        <v>13</v>
      </c>
      <c r="B48" s="37" t="s">
        <v>123</v>
      </c>
      <c r="C48" s="4">
        <v>532.20000000000005</v>
      </c>
      <c r="D48" s="4">
        <v>555.11</v>
      </c>
      <c r="E48" s="4">
        <v>540.52</v>
      </c>
      <c r="F48" s="4">
        <f t="shared" si="6"/>
        <v>542.61</v>
      </c>
      <c r="G48" s="33" t="s">
        <v>6</v>
      </c>
      <c r="H48" s="5"/>
      <c r="I48" s="136"/>
      <c r="J48" s="37" t="s">
        <v>124</v>
      </c>
      <c r="K48" s="4">
        <v>97.39</v>
      </c>
      <c r="L48" s="4">
        <v>105.25</v>
      </c>
      <c r="M48" s="4">
        <v>82.35</v>
      </c>
      <c r="N48" s="4">
        <f t="shared" si="8"/>
        <v>94.99666666666667</v>
      </c>
      <c r="O48" s="33" t="s">
        <v>6</v>
      </c>
      <c r="P48" s="1"/>
      <c r="Q48" s="1"/>
      <c r="R48" s="1"/>
      <c r="S48" s="1"/>
      <c r="T48" s="1"/>
    </row>
    <row r="49" spans="1:20" x14ac:dyDescent="0.25">
      <c r="A49" s="136"/>
      <c r="B49" s="37" t="s">
        <v>124</v>
      </c>
      <c r="C49" s="4">
        <v>1281.22</v>
      </c>
      <c r="D49" s="4">
        <v>1312.08</v>
      </c>
      <c r="E49" s="4">
        <v>1325.8</v>
      </c>
      <c r="F49" s="4">
        <f t="shared" si="6"/>
        <v>1306.3666666666668</v>
      </c>
      <c r="G49" s="33" t="s">
        <v>6</v>
      </c>
      <c r="H49" s="5"/>
      <c r="I49" s="136"/>
      <c r="J49" s="37" t="s">
        <v>125</v>
      </c>
      <c r="K49" s="4">
        <v>0.21</v>
      </c>
      <c r="L49" s="4">
        <v>0.23</v>
      </c>
      <c r="M49" s="4">
        <v>0.19</v>
      </c>
      <c r="N49" s="4">
        <f t="shared" si="8"/>
        <v>0.21</v>
      </c>
      <c r="O49" s="33" t="s">
        <v>126</v>
      </c>
      <c r="P49" s="1"/>
      <c r="Q49" s="1"/>
      <c r="R49" s="1"/>
      <c r="S49" s="1"/>
      <c r="T49" s="1"/>
    </row>
    <row r="50" spans="1:20" x14ac:dyDescent="0.25">
      <c r="A50" s="136"/>
      <c r="B50" s="37" t="s">
        <v>125</v>
      </c>
      <c r="C50" s="4">
        <v>7.71</v>
      </c>
      <c r="D50" s="4">
        <v>8.0299999999999994</v>
      </c>
      <c r="E50" s="4">
        <v>7.82</v>
      </c>
      <c r="F50" s="4">
        <f t="shared" si="6"/>
        <v>7.8533333333333326</v>
      </c>
      <c r="G50" s="33" t="s">
        <v>126</v>
      </c>
      <c r="H50" s="5"/>
      <c r="I50" s="32" t="s">
        <v>128</v>
      </c>
      <c r="J50" s="18" t="s">
        <v>129</v>
      </c>
      <c r="K50" s="19">
        <v>19.100000000000001</v>
      </c>
      <c r="L50" s="19">
        <v>19.100000000000001</v>
      </c>
      <c r="M50" s="19">
        <v>19</v>
      </c>
      <c r="N50" s="4">
        <f t="shared" si="8"/>
        <v>19.066666666666666</v>
      </c>
      <c r="O50" s="39" t="s">
        <v>112</v>
      </c>
      <c r="P50" s="1"/>
      <c r="Q50" s="1"/>
      <c r="R50" s="1"/>
      <c r="S50" s="1"/>
      <c r="T50" s="1"/>
    </row>
    <row r="51" spans="1:20" x14ac:dyDescent="0.25">
      <c r="A51" s="32" t="s">
        <v>128</v>
      </c>
      <c r="B51" s="18" t="s">
        <v>129</v>
      </c>
      <c r="C51" s="19">
        <v>15.6</v>
      </c>
      <c r="D51" s="19">
        <v>15.5</v>
      </c>
      <c r="E51" s="19">
        <v>15.7</v>
      </c>
      <c r="F51" s="4">
        <f t="shared" si="6"/>
        <v>15.6</v>
      </c>
      <c r="G51" s="39" t="s">
        <v>112</v>
      </c>
      <c r="H51" s="5"/>
      <c r="I51" s="32" t="s">
        <v>26</v>
      </c>
      <c r="J51" s="18" t="s">
        <v>129</v>
      </c>
      <c r="K51" s="19">
        <v>1.07</v>
      </c>
      <c r="L51" s="19">
        <v>1.08</v>
      </c>
      <c r="M51" s="19">
        <v>1.1299999999999999</v>
      </c>
      <c r="N51" s="4">
        <f t="shared" si="8"/>
        <v>1.0933333333333335</v>
      </c>
      <c r="O51" s="39" t="s">
        <v>112</v>
      </c>
      <c r="P51" s="1"/>
      <c r="Q51" s="1"/>
      <c r="R51" s="1"/>
      <c r="S51" s="1"/>
      <c r="T51" s="1"/>
    </row>
    <row r="52" spans="1:20" x14ac:dyDescent="0.25">
      <c r="A52" s="32" t="s">
        <v>26</v>
      </c>
      <c r="B52" s="18" t="s">
        <v>129</v>
      </c>
      <c r="C52" s="19">
        <v>4.76</v>
      </c>
      <c r="D52" s="19">
        <v>4.8099999999999996</v>
      </c>
      <c r="E52" s="19">
        <v>4.6399999999999997</v>
      </c>
      <c r="F52" s="4">
        <f t="shared" si="6"/>
        <v>4.7366666666666672</v>
      </c>
      <c r="G52" s="39" t="s">
        <v>112</v>
      </c>
      <c r="H52" s="5"/>
      <c r="I52" s="32" t="s">
        <v>130</v>
      </c>
      <c r="J52" s="18" t="s">
        <v>129</v>
      </c>
      <c r="K52" s="19">
        <v>3</v>
      </c>
      <c r="L52" s="19">
        <v>2</v>
      </c>
      <c r="M52" s="19">
        <v>1</v>
      </c>
      <c r="N52" s="4">
        <f t="shared" si="8"/>
        <v>2</v>
      </c>
      <c r="O52" s="39" t="s">
        <v>131</v>
      </c>
      <c r="P52" s="1"/>
      <c r="Q52" s="1"/>
      <c r="R52" s="1"/>
      <c r="S52" s="1"/>
      <c r="T52" s="1"/>
    </row>
    <row r="53" spans="1:20" x14ac:dyDescent="0.25">
      <c r="A53" s="32" t="s">
        <v>130</v>
      </c>
      <c r="B53" s="18" t="s">
        <v>129</v>
      </c>
      <c r="C53" s="19">
        <v>307</v>
      </c>
      <c r="D53" s="19">
        <v>268</v>
      </c>
      <c r="E53" s="19">
        <v>271</v>
      </c>
      <c r="F53" s="4">
        <f t="shared" si="6"/>
        <v>282</v>
      </c>
      <c r="G53" s="39" t="s">
        <v>131</v>
      </c>
      <c r="H53" s="5"/>
      <c r="I53" s="5" t="s">
        <v>136</v>
      </c>
      <c r="J53" s="40"/>
      <c r="K53" s="6"/>
      <c r="L53" s="7"/>
      <c r="M53" s="7"/>
      <c r="N53" s="7"/>
      <c r="O53" s="7"/>
      <c r="P53" s="1"/>
      <c r="Q53" s="1"/>
      <c r="R53" s="1"/>
      <c r="S53" s="1"/>
      <c r="T53" s="1"/>
    </row>
    <row r="54" spans="1:20" x14ac:dyDescent="0.25">
      <c r="A54" s="5" t="s">
        <v>136</v>
      </c>
      <c r="B54" s="40"/>
      <c r="C54" s="6"/>
      <c r="D54" s="7"/>
      <c r="E54" s="7"/>
      <c r="F54" s="7"/>
      <c r="G54" s="7"/>
      <c r="H54" s="5"/>
      <c r="I54" s="5" t="s">
        <v>141</v>
      </c>
      <c r="J54" s="40"/>
      <c r="K54" s="6"/>
      <c r="L54" s="7"/>
      <c r="M54" s="7"/>
      <c r="N54" s="7"/>
      <c r="O54" s="7"/>
      <c r="P54" s="5"/>
      <c r="Q54" s="1"/>
      <c r="R54" s="1"/>
      <c r="S54" s="1"/>
      <c r="T54" s="1"/>
    </row>
    <row r="55" spans="1:20" x14ac:dyDescent="0.25">
      <c r="A55" s="5" t="s">
        <v>137</v>
      </c>
      <c r="B55" s="40"/>
      <c r="C55" s="6"/>
      <c r="D55" s="7"/>
      <c r="E55" s="7"/>
      <c r="F55" s="7"/>
      <c r="G55" s="7"/>
      <c r="H55" s="5"/>
      <c r="I55" s="1"/>
      <c r="J55" s="1"/>
      <c r="K55" s="1"/>
      <c r="L55" s="1"/>
      <c r="M55" s="1"/>
      <c r="O55" s="5"/>
      <c r="P55" s="1"/>
      <c r="Q55" s="1"/>
      <c r="R55" s="1"/>
      <c r="S55" s="1"/>
      <c r="T55" s="1"/>
    </row>
    <row r="57" spans="1:20" x14ac:dyDescent="0.25">
      <c r="A57" s="136" t="s">
        <v>142</v>
      </c>
      <c r="B57" s="136"/>
      <c r="C57" s="136"/>
      <c r="D57" s="136"/>
      <c r="E57" s="136"/>
      <c r="F57" s="136"/>
      <c r="G57" s="136"/>
      <c r="I57" s="136" t="s">
        <v>143</v>
      </c>
      <c r="J57" s="136"/>
      <c r="K57" s="136"/>
      <c r="L57" s="136"/>
      <c r="M57" s="136"/>
      <c r="N57" s="136"/>
      <c r="O57" s="136"/>
    </row>
    <row r="58" spans="1:20" x14ac:dyDescent="0.25">
      <c r="A58" s="136" t="s">
        <v>106</v>
      </c>
      <c r="B58" s="136"/>
      <c r="C58" s="138" t="s">
        <v>4</v>
      </c>
      <c r="D58" s="138"/>
      <c r="E58" s="138"/>
      <c r="F58" s="136" t="s">
        <v>5</v>
      </c>
      <c r="G58" s="136" t="s">
        <v>3</v>
      </c>
      <c r="I58" s="136" t="s">
        <v>106</v>
      </c>
      <c r="J58" s="136"/>
      <c r="K58" s="138" t="s">
        <v>4</v>
      </c>
      <c r="L58" s="138"/>
      <c r="M58" s="138"/>
      <c r="N58" s="136" t="s">
        <v>5</v>
      </c>
      <c r="O58" s="136" t="s">
        <v>3</v>
      </c>
    </row>
    <row r="59" spans="1:20" x14ac:dyDescent="0.25">
      <c r="A59" s="136"/>
      <c r="B59" s="136"/>
      <c r="C59" s="33">
        <v>1</v>
      </c>
      <c r="D59" s="33">
        <v>2</v>
      </c>
      <c r="E59" s="33">
        <v>3</v>
      </c>
      <c r="F59" s="136"/>
      <c r="G59" s="136"/>
      <c r="I59" s="136"/>
      <c r="J59" s="136"/>
      <c r="K59" s="33">
        <v>1</v>
      </c>
      <c r="L59" s="33">
        <v>2</v>
      </c>
      <c r="M59" s="33">
        <v>3</v>
      </c>
      <c r="N59" s="136"/>
      <c r="O59" s="136"/>
    </row>
    <row r="60" spans="1:20" x14ac:dyDescent="0.25">
      <c r="A60" s="136" t="s">
        <v>107</v>
      </c>
      <c r="B60" s="136"/>
      <c r="C60" s="136"/>
      <c r="D60" s="136"/>
      <c r="E60" s="136"/>
      <c r="F60" s="136"/>
      <c r="G60" s="136"/>
      <c r="I60" s="136" t="s">
        <v>107</v>
      </c>
      <c r="J60" s="136"/>
      <c r="K60" s="136"/>
      <c r="L60" s="136"/>
      <c r="M60" s="136"/>
      <c r="N60" s="136"/>
      <c r="O60" s="136"/>
    </row>
    <row r="61" spans="1:20" x14ac:dyDescent="0.25">
      <c r="A61" s="137" t="s">
        <v>108</v>
      </c>
      <c r="B61" s="137"/>
      <c r="C61" s="4">
        <v>94.42</v>
      </c>
      <c r="D61" s="4">
        <v>95</v>
      </c>
      <c r="E61" s="4">
        <v>94.92</v>
      </c>
      <c r="F61" s="4">
        <f>AVERAGE(C61:E61)</f>
        <v>94.780000000000015</v>
      </c>
      <c r="G61" s="33" t="s">
        <v>7</v>
      </c>
      <c r="I61" s="137" t="s">
        <v>108</v>
      </c>
      <c r="J61" s="137"/>
      <c r="K61" s="4">
        <v>448.08</v>
      </c>
      <c r="L61" s="4">
        <v>448.67</v>
      </c>
      <c r="M61" s="4">
        <v>448.58</v>
      </c>
      <c r="N61" s="4">
        <f>AVERAGE(K61:M61)</f>
        <v>448.44333333333333</v>
      </c>
      <c r="O61" s="33" t="s">
        <v>7</v>
      </c>
    </row>
    <row r="62" spans="1:20" x14ac:dyDescent="0.25">
      <c r="A62" s="137" t="s">
        <v>109</v>
      </c>
      <c r="B62" s="137"/>
      <c r="C62" s="4">
        <v>15.62</v>
      </c>
      <c r="D62" s="4">
        <v>15.85</v>
      </c>
      <c r="E62" s="4">
        <v>15.77</v>
      </c>
      <c r="F62" s="4">
        <f t="shared" ref="F62:F68" si="9">AVERAGE(C62:E62)</f>
        <v>15.746666666666664</v>
      </c>
      <c r="G62" s="33" t="s">
        <v>110</v>
      </c>
      <c r="I62" s="137" t="s">
        <v>109</v>
      </c>
      <c r="J62" s="137"/>
      <c r="K62" s="4">
        <v>18.12</v>
      </c>
      <c r="L62" s="4">
        <v>18.510000000000002</v>
      </c>
      <c r="M62" s="4">
        <v>18.38</v>
      </c>
      <c r="N62" s="4">
        <f t="shared" ref="N62:N68" si="10">AVERAGE(K62:M62)</f>
        <v>18.33666666666667</v>
      </c>
      <c r="O62" s="33" t="s">
        <v>110</v>
      </c>
    </row>
    <row r="63" spans="1:20" x14ac:dyDescent="0.25">
      <c r="A63" s="137" t="s">
        <v>111</v>
      </c>
      <c r="B63" s="137"/>
      <c r="C63" s="4">
        <v>2.0499999999999998</v>
      </c>
      <c r="D63" s="4">
        <v>2.0499999999999998</v>
      </c>
      <c r="E63" s="4">
        <v>2.06</v>
      </c>
      <c r="F63" s="4">
        <f t="shared" si="9"/>
        <v>2.0533333333333332</v>
      </c>
      <c r="G63" s="33" t="s">
        <v>112</v>
      </c>
      <c r="I63" s="137" t="s">
        <v>111</v>
      </c>
      <c r="J63" s="137"/>
      <c r="K63" s="4">
        <v>2.2400000000000002</v>
      </c>
      <c r="L63" s="4">
        <v>2.25</v>
      </c>
      <c r="M63" s="4">
        <v>2.25</v>
      </c>
      <c r="N63" s="4">
        <f t="shared" si="10"/>
        <v>2.2466666666666666</v>
      </c>
      <c r="O63" s="33" t="s">
        <v>112</v>
      </c>
    </row>
    <row r="64" spans="1:20" x14ac:dyDescent="0.25">
      <c r="A64" s="137" t="s">
        <v>113</v>
      </c>
      <c r="B64" s="137"/>
      <c r="C64" s="36">
        <v>28258</v>
      </c>
      <c r="D64" s="36">
        <v>28683</v>
      </c>
      <c r="E64" s="36">
        <v>28537</v>
      </c>
      <c r="F64" s="36">
        <f t="shared" si="9"/>
        <v>28492.666666666668</v>
      </c>
      <c r="G64" s="33" t="s">
        <v>114</v>
      </c>
      <c r="I64" s="137" t="s">
        <v>113</v>
      </c>
      <c r="J64" s="137"/>
      <c r="K64" s="36">
        <v>51233</v>
      </c>
      <c r="L64" s="36">
        <v>52332</v>
      </c>
      <c r="M64" s="36">
        <v>51963</v>
      </c>
      <c r="N64" s="36">
        <f t="shared" si="10"/>
        <v>51842.666666666664</v>
      </c>
      <c r="O64" s="33" t="s">
        <v>114</v>
      </c>
    </row>
    <row r="65" spans="1:17" x14ac:dyDescent="0.25">
      <c r="A65" s="137" t="s">
        <v>115</v>
      </c>
      <c r="B65" s="137"/>
      <c r="C65" s="36">
        <v>20539</v>
      </c>
      <c r="D65" s="36">
        <v>20813</v>
      </c>
      <c r="E65" s="36">
        <v>20714</v>
      </c>
      <c r="F65" s="36">
        <f t="shared" si="9"/>
        <v>20688.666666666668</v>
      </c>
      <c r="G65" s="33" t="s">
        <v>116</v>
      </c>
      <c r="I65" s="137" t="s">
        <v>115</v>
      </c>
      <c r="J65" s="137"/>
      <c r="K65" s="36">
        <v>18888</v>
      </c>
      <c r="L65" s="36">
        <v>19276</v>
      </c>
      <c r="M65" s="36">
        <v>19144</v>
      </c>
      <c r="N65" s="36">
        <f t="shared" si="10"/>
        <v>19102.666666666668</v>
      </c>
      <c r="O65" s="33" t="s">
        <v>116</v>
      </c>
      <c r="Q65" s="53"/>
    </row>
    <row r="66" spans="1:17" x14ac:dyDescent="0.25">
      <c r="A66" s="137" t="s">
        <v>117</v>
      </c>
      <c r="B66" s="137"/>
      <c r="C66" s="4">
        <v>1.1499999999999999</v>
      </c>
      <c r="D66" s="4">
        <v>1.1499999999999999</v>
      </c>
      <c r="E66" s="4">
        <v>1.1499999999999999</v>
      </c>
      <c r="F66" s="4">
        <f t="shared" si="9"/>
        <v>1.1499999999999999</v>
      </c>
      <c r="G66" s="33" t="s">
        <v>114</v>
      </c>
      <c r="I66" s="137" t="s">
        <v>117</v>
      </c>
      <c r="J66" s="137"/>
      <c r="K66" s="4">
        <v>1.1599999999999999</v>
      </c>
      <c r="L66" s="4">
        <v>1.1599999999999999</v>
      </c>
      <c r="M66" s="4">
        <v>1.1599999999999999</v>
      </c>
      <c r="N66" s="4">
        <f t="shared" si="10"/>
        <v>1.1599999999999999</v>
      </c>
      <c r="O66" s="33" t="s">
        <v>114</v>
      </c>
    </row>
    <row r="67" spans="1:17" x14ac:dyDescent="0.25">
      <c r="A67" s="137" t="s">
        <v>118</v>
      </c>
      <c r="B67" s="137"/>
      <c r="C67" s="4">
        <v>0.89</v>
      </c>
      <c r="D67" s="4">
        <v>0.89</v>
      </c>
      <c r="E67" s="4">
        <v>0.89</v>
      </c>
      <c r="F67" s="4">
        <f t="shared" si="9"/>
        <v>0.89</v>
      </c>
      <c r="G67" s="33" t="s">
        <v>119</v>
      </c>
      <c r="I67" s="137" t="s">
        <v>118</v>
      </c>
      <c r="J67" s="137"/>
      <c r="K67" s="4">
        <v>0.46</v>
      </c>
      <c r="L67" s="4">
        <v>0.46</v>
      </c>
      <c r="M67" s="4">
        <v>0.46</v>
      </c>
      <c r="N67" s="4">
        <f t="shared" si="10"/>
        <v>0.46</v>
      </c>
      <c r="O67" s="33" t="s">
        <v>119</v>
      </c>
    </row>
    <row r="68" spans="1:17" x14ac:dyDescent="0.25">
      <c r="A68" s="137" t="s">
        <v>120</v>
      </c>
      <c r="B68" s="137"/>
      <c r="C68" s="36">
        <v>99</v>
      </c>
      <c r="D68" s="36">
        <v>97</v>
      </c>
      <c r="E68" s="36">
        <v>97</v>
      </c>
      <c r="F68" s="36">
        <f t="shared" si="9"/>
        <v>97.666666666666671</v>
      </c>
      <c r="G68" s="33" t="s">
        <v>112</v>
      </c>
      <c r="I68" s="137" t="s">
        <v>120</v>
      </c>
      <c r="J68" s="137"/>
      <c r="K68" s="36">
        <v>100</v>
      </c>
      <c r="L68" s="36">
        <v>98</v>
      </c>
      <c r="M68" s="36">
        <v>98</v>
      </c>
      <c r="N68" s="36">
        <f t="shared" si="10"/>
        <v>98.666666666666671</v>
      </c>
      <c r="O68" s="33" t="s">
        <v>112</v>
      </c>
    </row>
    <row r="69" spans="1:17" x14ac:dyDescent="0.25">
      <c r="A69" s="136" t="s">
        <v>121</v>
      </c>
      <c r="B69" s="136"/>
      <c r="C69" s="136"/>
      <c r="D69" s="136"/>
      <c r="E69" s="136"/>
      <c r="F69" s="136"/>
      <c r="G69" s="136"/>
      <c r="H69" s="1"/>
      <c r="I69" s="136" t="s">
        <v>121</v>
      </c>
      <c r="J69" s="136"/>
      <c r="K69" s="136"/>
      <c r="L69" s="136"/>
      <c r="M69" s="136"/>
      <c r="N69" s="136"/>
      <c r="O69" s="136"/>
    </row>
    <row r="70" spans="1:17" x14ac:dyDescent="0.25">
      <c r="A70" s="136" t="s">
        <v>122</v>
      </c>
      <c r="B70" s="37" t="s">
        <v>123</v>
      </c>
      <c r="C70" s="4">
        <v>16.21</v>
      </c>
      <c r="D70" s="4">
        <v>19.579999999999998</v>
      </c>
      <c r="E70" s="4">
        <v>12.88</v>
      </c>
      <c r="F70" s="4">
        <f t="shared" ref="F70:F72" si="11">AVERAGE(C70:E70)</f>
        <v>16.223333333333333</v>
      </c>
      <c r="G70" s="33" t="s">
        <v>6</v>
      </c>
      <c r="I70" s="136" t="s">
        <v>122</v>
      </c>
      <c r="J70" s="37" t="s">
        <v>123</v>
      </c>
      <c r="K70" s="4">
        <v>103.13</v>
      </c>
      <c r="L70" s="4">
        <v>63.24</v>
      </c>
      <c r="M70" s="4">
        <v>59.79</v>
      </c>
      <c r="N70" s="4">
        <f t="shared" ref="N70:N78" si="12">AVERAGE(K70:M70)</f>
        <v>75.38666666666667</v>
      </c>
      <c r="O70" s="33" t="s">
        <v>6</v>
      </c>
    </row>
    <row r="71" spans="1:17" x14ac:dyDescent="0.25">
      <c r="A71" s="136"/>
      <c r="B71" s="37" t="s">
        <v>125</v>
      </c>
      <c r="C71" s="4">
        <v>0.33</v>
      </c>
      <c r="D71" s="4">
        <v>0.41</v>
      </c>
      <c r="E71" s="4">
        <v>0.27</v>
      </c>
      <c r="F71" s="4">
        <f t="shared" si="11"/>
        <v>0.33666666666666667</v>
      </c>
      <c r="G71" s="33" t="s">
        <v>126</v>
      </c>
      <c r="I71" s="136"/>
      <c r="J71" s="37" t="s">
        <v>125</v>
      </c>
      <c r="K71" s="4">
        <v>1.95</v>
      </c>
      <c r="L71" s="4">
        <v>1.22</v>
      </c>
      <c r="M71" s="4">
        <v>1.1399999999999999</v>
      </c>
      <c r="N71" s="4">
        <f t="shared" si="12"/>
        <v>1.4366666666666665</v>
      </c>
      <c r="O71" s="33" t="s">
        <v>126</v>
      </c>
    </row>
    <row r="72" spans="1:17" x14ac:dyDescent="0.25">
      <c r="A72" s="136" t="s">
        <v>127</v>
      </c>
      <c r="B72" s="37" t="s">
        <v>123</v>
      </c>
      <c r="C72" s="19">
        <v>0.08</v>
      </c>
      <c r="D72" s="19">
        <v>0.11</v>
      </c>
      <c r="E72" s="19">
        <v>0.15</v>
      </c>
      <c r="F72" s="4">
        <f t="shared" si="11"/>
        <v>0.11333333333333333</v>
      </c>
      <c r="G72" s="33" t="s">
        <v>6</v>
      </c>
      <c r="I72" s="136" t="s">
        <v>127</v>
      </c>
      <c r="J72" s="37" t="s">
        <v>123</v>
      </c>
      <c r="K72" s="19">
        <v>1.08</v>
      </c>
      <c r="L72" s="19">
        <v>1.94</v>
      </c>
      <c r="M72" s="19">
        <v>2.44</v>
      </c>
      <c r="N72" s="4">
        <f t="shared" si="12"/>
        <v>1.82</v>
      </c>
      <c r="O72" s="33" t="s">
        <v>6</v>
      </c>
    </row>
    <row r="73" spans="1:17" x14ac:dyDescent="0.25">
      <c r="A73" s="136"/>
      <c r="B73" s="37" t="s">
        <v>125</v>
      </c>
      <c r="C73" s="19" t="s">
        <v>140</v>
      </c>
      <c r="D73" s="19" t="s">
        <v>140</v>
      </c>
      <c r="E73" s="19" t="s">
        <v>140</v>
      </c>
      <c r="F73" s="19" t="s">
        <v>140</v>
      </c>
      <c r="G73" s="33" t="s">
        <v>126</v>
      </c>
      <c r="I73" s="136"/>
      <c r="J73" s="37" t="s">
        <v>125</v>
      </c>
      <c r="K73" s="41">
        <v>0.02</v>
      </c>
      <c r="L73" s="41">
        <v>3.6999999999999998E-2</v>
      </c>
      <c r="M73" s="41">
        <v>4.7E-2</v>
      </c>
      <c r="N73" s="38">
        <f t="shared" si="12"/>
        <v>3.4666666666666665E-2</v>
      </c>
      <c r="O73" s="33" t="s">
        <v>126</v>
      </c>
    </row>
    <row r="74" spans="1:17" x14ac:dyDescent="0.25">
      <c r="A74" s="136" t="s">
        <v>13</v>
      </c>
      <c r="B74" s="37" t="s">
        <v>123</v>
      </c>
      <c r="C74" s="4">
        <v>8.2200000000000006</v>
      </c>
      <c r="D74" s="4">
        <v>7.12</v>
      </c>
      <c r="E74" s="4">
        <v>8.09</v>
      </c>
      <c r="F74" s="4">
        <f t="shared" ref="F74:F79" si="13">AVERAGE(C74:E74)</f>
        <v>7.81</v>
      </c>
      <c r="G74" s="33" t="s">
        <v>6</v>
      </c>
      <c r="I74" s="136" t="s">
        <v>13</v>
      </c>
      <c r="J74" s="37" t="s">
        <v>123</v>
      </c>
      <c r="K74" s="4">
        <v>34.94</v>
      </c>
      <c r="L74" s="4">
        <v>30.83</v>
      </c>
      <c r="M74" s="4">
        <v>30.58</v>
      </c>
      <c r="N74" s="4">
        <f t="shared" si="12"/>
        <v>32.116666666666667</v>
      </c>
      <c r="O74" s="33" t="s">
        <v>6</v>
      </c>
    </row>
    <row r="75" spans="1:17" x14ac:dyDescent="0.25">
      <c r="A75" s="136"/>
      <c r="B75" s="37" t="s">
        <v>124</v>
      </c>
      <c r="C75" s="4">
        <v>98.64</v>
      </c>
      <c r="D75" s="4">
        <v>75.39</v>
      </c>
      <c r="E75" s="4">
        <v>97.08</v>
      </c>
      <c r="F75" s="4">
        <f t="shared" si="13"/>
        <v>90.37</v>
      </c>
      <c r="G75" s="33" t="s">
        <v>6</v>
      </c>
      <c r="I75" s="136"/>
      <c r="J75" s="37" t="s">
        <v>124</v>
      </c>
      <c r="K75" s="4">
        <v>153.4</v>
      </c>
      <c r="L75" s="4">
        <v>132.13</v>
      </c>
      <c r="M75" s="4">
        <v>131.06</v>
      </c>
      <c r="N75" s="4">
        <f t="shared" si="12"/>
        <v>138.86333333333332</v>
      </c>
      <c r="O75" s="33" t="s">
        <v>6</v>
      </c>
    </row>
    <row r="76" spans="1:17" x14ac:dyDescent="0.25">
      <c r="A76" s="136"/>
      <c r="B76" s="37" t="s">
        <v>125</v>
      </c>
      <c r="C76" s="4">
        <v>0.17</v>
      </c>
      <c r="D76" s="4">
        <v>0.15</v>
      </c>
      <c r="E76" s="4">
        <v>0.17</v>
      </c>
      <c r="F76" s="4">
        <f t="shared" si="13"/>
        <v>0.16333333333333333</v>
      </c>
      <c r="G76" s="33" t="s">
        <v>126</v>
      </c>
      <c r="I76" s="136"/>
      <c r="J76" s="37" t="s">
        <v>125</v>
      </c>
      <c r="K76" s="4">
        <v>0.66</v>
      </c>
      <c r="L76" s="4">
        <v>0.59</v>
      </c>
      <c r="M76" s="4">
        <v>0.59</v>
      </c>
      <c r="N76" s="4">
        <f t="shared" si="12"/>
        <v>0.61333333333333329</v>
      </c>
      <c r="O76" s="33" t="s">
        <v>126</v>
      </c>
    </row>
    <row r="77" spans="1:17" x14ac:dyDescent="0.25">
      <c r="A77" s="32" t="s">
        <v>128</v>
      </c>
      <c r="B77" s="18" t="s">
        <v>129</v>
      </c>
      <c r="C77" s="19">
        <v>19.5</v>
      </c>
      <c r="D77" s="19">
        <v>19.3</v>
      </c>
      <c r="E77" s="19">
        <v>19.5</v>
      </c>
      <c r="F77" s="4">
        <f t="shared" si="13"/>
        <v>19.433333333333334</v>
      </c>
      <c r="G77" s="39" t="s">
        <v>112</v>
      </c>
      <c r="I77" s="32" t="s">
        <v>128</v>
      </c>
      <c r="J77" s="18" t="s">
        <v>129</v>
      </c>
      <c r="K77" s="19">
        <v>16.899999999999999</v>
      </c>
      <c r="L77" s="19">
        <v>16.8</v>
      </c>
      <c r="M77" s="19">
        <v>16.8</v>
      </c>
      <c r="N77" s="4">
        <f t="shared" si="12"/>
        <v>16.833333333333332</v>
      </c>
      <c r="O77" s="39" t="s">
        <v>112</v>
      </c>
    </row>
    <row r="78" spans="1:17" x14ac:dyDescent="0.25">
      <c r="A78" s="32" t="s">
        <v>26</v>
      </c>
      <c r="B78" s="18" t="s">
        <v>129</v>
      </c>
      <c r="C78" s="19">
        <v>0.83</v>
      </c>
      <c r="D78" s="19">
        <v>0.96</v>
      </c>
      <c r="E78" s="19">
        <v>0.98</v>
      </c>
      <c r="F78" s="4">
        <f t="shared" si="13"/>
        <v>0.92333333333333334</v>
      </c>
      <c r="G78" s="39" t="s">
        <v>112</v>
      </c>
      <c r="I78" s="32" t="s">
        <v>26</v>
      </c>
      <c r="J78" s="18" t="s">
        <v>129</v>
      </c>
      <c r="K78" s="19">
        <v>2.3199999999999998</v>
      </c>
      <c r="L78" s="19">
        <v>2.36</v>
      </c>
      <c r="M78" s="19">
        <v>2.4</v>
      </c>
      <c r="N78" s="4">
        <f t="shared" si="12"/>
        <v>2.36</v>
      </c>
      <c r="O78" s="39" t="s">
        <v>112</v>
      </c>
    </row>
    <row r="79" spans="1:17" x14ac:dyDescent="0.25">
      <c r="A79" s="32" t="s">
        <v>130</v>
      </c>
      <c r="B79" s="18" t="s">
        <v>129</v>
      </c>
      <c r="C79" s="19">
        <v>3</v>
      </c>
      <c r="D79" s="19">
        <v>6</v>
      </c>
      <c r="E79" s="19">
        <v>5</v>
      </c>
      <c r="F79" s="4">
        <f t="shared" si="13"/>
        <v>4.666666666666667</v>
      </c>
      <c r="G79" s="39" t="s">
        <v>131</v>
      </c>
      <c r="I79" s="32" t="s">
        <v>130</v>
      </c>
      <c r="J79" s="18" t="s">
        <v>129</v>
      </c>
      <c r="K79" s="19">
        <v>145</v>
      </c>
      <c r="L79" s="19">
        <v>76</v>
      </c>
      <c r="M79" s="19">
        <v>113</v>
      </c>
      <c r="N79" s="4">
        <f>AVERAGE(K79:M79)</f>
        <v>111.33333333333333</v>
      </c>
      <c r="O79" s="39" t="s">
        <v>131</v>
      </c>
    </row>
    <row r="80" spans="1:17" x14ac:dyDescent="0.25">
      <c r="A80" s="5" t="s">
        <v>136</v>
      </c>
      <c r="B80" s="40"/>
      <c r="C80" s="6"/>
      <c r="D80" s="7"/>
      <c r="E80" s="7"/>
      <c r="F80" s="7"/>
      <c r="G80" s="7"/>
      <c r="I80" s="5" t="s">
        <v>136</v>
      </c>
      <c r="J80" s="40"/>
      <c r="K80" s="6"/>
      <c r="L80" s="7"/>
      <c r="M80" s="7"/>
      <c r="N80" s="7"/>
      <c r="O80" s="7"/>
    </row>
    <row r="81" spans="1:15" x14ac:dyDescent="0.25">
      <c r="A81" s="5" t="s">
        <v>141</v>
      </c>
      <c r="B81" s="40"/>
      <c r="C81" s="6"/>
      <c r="D81" s="7"/>
      <c r="E81" s="7"/>
      <c r="F81" s="7"/>
      <c r="G81" s="7"/>
      <c r="I81" s="5" t="s">
        <v>141</v>
      </c>
      <c r="J81" s="40"/>
      <c r="K81" s="6"/>
      <c r="L81" s="7"/>
      <c r="M81" s="7"/>
      <c r="N81" s="7"/>
      <c r="O81" s="7"/>
    </row>
    <row r="83" spans="1:15" x14ac:dyDescent="0.25">
      <c r="A83" s="136" t="s">
        <v>144</v>
      </c>
      <c r="B83" s="136"/>
      <c r="C83" s="136"/>
      <c r="D83" s="136"/>
      <c r="E83" s="136"/>
      <c r="F83" s="136"/>
      <c r="G83" s="136"/>
      <c r="I83" s="136" t="s">
        <v>145</v>
      </c>
      <c r="J83" s="136"/>
      <c r="K83" s="136"/>
      <c r="L83" s="136"/>
      <c r="M83" s="136"/>
      <c r="N83" s="136"/>
      <c r="O83" s="136"/>
    </row>
    <row r="84" spans="1:15" x14ac:dyDescent="0.25">
      <c r="A84" s="136" t="s">
        <v>106</v>
      </c>
      <c r="B84" s="136"/>
      <c r="C84" s="138" t="s">
        <v>4</v>
      </c>
      <c r="D84" s="138"/>
      <c r="E84" s="138"/>
      <c r="F84" s="136" t="s">
        <v>5</v>
      </c>
      <c r="G84" s="136" t="s">
        <v>3</v>
      </c>
      <c r="I84" s="136" t="s">
        <v>106</v>
      </c>
      <c r="J84" s="136"/>
      <c r="K84" s="138" t="s">
        <v>4</v>
      </c>
      <c r="L84" s="138"/>
      <c r="M84" s="138"/>
      <c r="N84" s="136" t="s">
        <v>5</v>
      </c>
      <c r="O84" s="136" t="s">
        <v>3</v>
      </c>
    </row>
    <row r="85" spans="1:15" x14ac:dyDescent="0.25">
      <c r="A85" s="136"/>
      <c r="B85" s="136"/>
      <c r="C85" s="33">
        <v>1</v>
      </c>
      <c r="D85" s="33">
        <v>2</v>
      </c>
      <c r="E85" s="33">
        <v>3</v>
      </c>
      <c r="F85" s="136"/>
      <c r="G85" s="136"/>
      <c r="I85" s="136"/>
      <c r="J85" s="136"/>
      <c r="K85" s="33">
        <v>1</v>
      </c>
      <c r="L85" s="33">
        <v>2</v>
      </c>
      <c r="M85" s="33">
        <v>3</v>
      </c>
      <c r="N85" s="136"/>
      <c r="O85" s="136"/>
    </row>
    <row r="86" spans="1:15" x14ac:dyDescent="0.25">
      <c r="A86" s="136" t="s">
        <v>107</v>
      </c>
      <c r="B86" s="136"/>
      <c r="C86" s="136"/>
      <c r="D86" s="136"/>
      <c r="E86" s="136"/>
      <c r="F86" s="136"/>
      <c r="G86" s="136"/>
      <c r="I86" s="136" t="s">
        <v>107</v>
      </c>
      <c r="J86" s="136"/>
      <c r="K86" s="136"/>
      <c r="L86" s="136"/>
      <c r="M86" s="136"/>
      <c r="N86" s="136"/>
      <c r="O86" s="136"/>
    </row>
    <row r="87" spans="1:15" x14ac:dyDescent="0.25">
      <c r="A87" s="137" t="s">
        <v>108</v>
      </c>
      <c r="B87" s="137"/>
      <c r="C87" s="4">
        <v>454.83</v>
      </c>
      <c r="D87" s="4">
        <v>455.42</v>
      </c>
      <c r="E87" s="4">
        <v>455.33</v>
      </c>
      <c r="F87" s="4">
        <f>AVERAGE(C87:E87)</f>
        <v>455.19333333333333</v>
      </c>
      <c r="G87" s="33" t="s">
        <v>7</v>
      </c>
      <c r="I87" s="137" t="s">
        <v>108</v>
      </c>
      <c r="J87" s="137"/>
      <c r="K87" s="4">
        <v>213.75</v>
      </c>
      <c r="L87" s="4">
        <v>214.33</v>
      </c>
      <c r="M87" s="4">
        <v>214.25</v>
      </c>
      <c r="N87" s="4">
        <f>AVERAGE(K87:M87)</f>
        <v>214.11</v>
      </c>
      <c r="O87" s="33" t="s">
        <v>7</v>
      </c>
    </row>
    <row r="88" spans="1:15" x14ac:dyDescent="0.25">
      <c r="A88" s="137" t="s">
        <v>109</v>
      </c>
      <c r="B88" s="137"/>
      <c r="C88" s="4">
        <v>20.09</v>
      </c>
      <c r="D88" s="4">
        <v>20.440000000000001</v>
      </c>
      <c r="E88" s="4">
        <v>20.329999999999998</v>
      </c>
      <c r="F88" s="4">
        <f t="shared" ref="F88:F94" si="14">AVERAGE(C88:E88)</f>
        <v>20.286666666666665</v>
      </c>
      <c r="G88" s="33" t="s">
        <v>110</v>
      </c>
      <c r="I88" s="137" t="s">
        <v>109</v>
      </c>
      <c r="J88" s="137"/>
      <c r="K88" s="4">
        <v>17.75</v>
      </c>
      <c r="L88" s="4">
        <v>17.89</v>
      </c>
      <c r="M88" s="4">
        <v>17.850000000000001</v>
      </c>
      <c r="N88" s="4">
        <f t="shared" ref="N88:N94" si="15">AVERAGE(K88:M88)</f>
        <v>17.830000000000002</v>
      </c>
      <c r="O88" s="33" t="s">
        <v>110</v>
      </c>
    </row>
    <row r="89" spans="1:15" x14ac:dyDescent="0.25">
      <c r="A89" s="137" t="s">
        <v>111</v>
      </c>
      <c r="B89" s="137"/>
      <c r="C89" s="4">
        <v>2.8</v>
      </c>
      <c r="D89" s="4">
        <v>2.8</v>
      </c>
      <c r="E89" s="4">
        <v>2.8</v>
      </c>
      <c r="F89" s="4">
        <f t="shared" si="14"/>
        <v>2.7999999999999994</v>
      </c>
      <c r="G89" s="33" t="s">
        <v>112</v>
      </c>
      <c r="I89" s="137" t="s">
        <v>111</v>
      </c>
      <c r="J89" s="137"/>
      <c r="K89" s="4">
        <v>1.68</v>
      </c>
      <c r="L89" s="4">
        <v>1.69</v>
      </c>
      <c r="M89" s="4">
        <v>1.69</v>
      </c>
      <c r="N89" s="4">
        <f t="shared" si="15"/>
        <v>1.6866666666666668</v>
      </c>
      <c r="O89" s="33" t="s">
        <v>112</v>
      </c>
    </row>
    <row r="90" spans="1:15" x14ac:dyDescent="0.25">
      <c r="A90" s="137" t="s">
        <v>113</v>
      </c>
      <c r="B90" s="137"/>
      <c r="C90" s="36">
        <v>36348</v>
      </c>
      <c r="D90" s="36">
        <v>36986</v>
      </c>
      <c r="E90" s="36">
        <v>36780</v>
      </c>
      <c r="F90" s="36">
        <f t="shared" si="14"/>
        <v>36704.666666666664</v>
      </c>
      <c r="G90" s="33" t="s">
        <v>114</v>
      </c>
      <c r="I90" s="137" t="s">
        <v>113</v>
      </c>
      <c r="J90" s="137"/>
      <c r="K90" s="36">
        <v>2320</v>
      </c>
      <c r="L90" s="36">
        <v>2339</v>
      </c>
      <c r="M90" s="36">
        <v>2333</v>
      </c>
      <c r="N90" s="36">
        <f t="shared" si="15"/>
        <v>2330.6666666666665</v>
      </c>
      <c r="O90" s="33" t="s">
        <v>114</v>
      </c>
    </row>
    <row r="91" spans="1:15" x14ac:dyDescent="0.25">
      <c r="A91" s="137" t="s">
        <v>115</v>
      </c>
      <c r="B91" s="137"/>
      <c r="C91" s="36">
        <v>13206</v>
      </c>
      <c r="D91" s="36">
        <v>13428</v>
      </c>
      <c r="E91" s="36">
        <v>13356</v>
      </c>
      <c r="F91" s="36">
        <f t="shared" si="14"/>
        <v>13330</v>
      </c>
      <c r="G91" s="33" t="s">
        <v>116</v>
      </c>
      <c r="I91" s="137" t="s">
        <v>115</v>
      </c>
      <c r="J91" s="137"/>
      <c r="K91" s="36">
        <v>1280</v>
      </c>
      <c r="L91" s="36">
        <v>1288</v>
      </c>
      <c r="M91" s="36">
        <v>1285</v>
      </c>
      <c r="N91" s="36">
        <f t="shared" si="15"/>
        <v>1284.3333333333333</v>
      </c>
      <c r="O91" s="33" t="s">
        <v>116</v>
      </c>
    </row>
    <row r="92" spans="1:15" x14ac:dyDescent="0.25">
      <c r="A92" s="137" t="s">
        <v>117</v>
      </c>
      <c r="B92" s="137"/>
      <c r="C92" s="4">
        <v>1.1499999999999999</v>
      </c>
      <c r="D92" s="4">
        <v>1.1599999999999999</v>
      </c>
      <c r="E92" s="4">
        <v>1.1599999999999999</v>
      </c>
      <c r="F92" s="4">
        <f t="shared" si="14"/>
        <v>1.1566666666666665</v>
      </c>
      <c r="G92" s="33" t="s">
        <v>114</v>
      </c>
      <c r="I92" s="137" t="s">
        <v>117</v>
      </c>
      <c r="J92" s="137"/>
      <c r="K92" s="4">
        <v>1.1599999999999999</v>
      </c>
      <c r="L92" s="4">
        <v>1.1499999999999999</v>
      </c>
      <c r="M92" s="4">
        <v>1.1599999999999999</v>
      </c>
      <c r="N92" s="4">
        <f t="shared" si="15"/>
        <v>1.1566666666666665</v>
      </c>
      <c r="O92" s="33" t="s">
        <v>114</v>
      </c>
    </row>
    <row r="93" spans="1:15" x14ac:dyDescent="0.25">
      <c r="A93" s="137" t="s">
        <v>118</v>
      </c>
      <c r="B93" s="137"/>
      <c r="C93" s="4">
        <v>0.45</v>
      </c>
      <c r="D93" s="4">
        <v>0.45</v>
      </c>
      <c r="E93" s="4">
        <v>0.45</v>
      </c>
      <c r="F93" s="4">
        <f t="shared" si="14"/>
        <v>0.45</v>
      </c>
      <c r="G93" s="33" t="s">
        <v>119</v>
      </c>
      <c r="I93" s="137" t="s">
        <v>118</v>
      </c>
      <c r="J93" s="137"/>
      <c r="K93" s="4">
        <v>0.68</v>
      </c>
      <c r="L93" s="4">
        <v>0.68</v>
      </c>
      <c r="M93" s="4">
        <v>0.68</v>
      </c>
      <c r="N93" s="4">
        <f t="shared" si="15"/>
        <v>0.68</v>
      </c>
      <c r="O93" s="33" t="s">
        <v>119</v>
      </c>
    </row>
    <row r="94" spans="1:15" x14ac:dyDescent="0.25">
      <c r="A94" s="137" t="s">
        <v>120</v>
      </c>
      <c r="B94" s="137"/>
      <c r="C94" s="36">
        <v>99</v>
      </c>
      <c r="D94" s="36">
        <v>98</v>
      </c>
      <c r="E94" s="36">
        <v>98</v>
      </c>
      <c r="F94" s="36">
        <f t="shared" si="14"/>
        <v>98.333333333333329</v>
      </c>
      <c r="G94" s="33" t="s">
        <v>112</v>
      </c>
      <c r="I94" s="137" t="s">
        <v>120</v>
      </c>
      <c r="J94" s="137"/>
      <c r="K94" s="36">
        <v>97</v>
      </c>
      <c r="L94" s="36">
        <v>96</v>
      </c>
      <c r="M94" s="36">
        <v>97</v>
      </c>
      <c r="N94" s="36">
        <f t="shared" si="15"/>
        <v>96.666666666666671</v>
      </c>
      <c r="O94" s="33" t="s">
        <v>112</v>
      </c>
    </row>
    <row r="95" spans="1:15" x14ac:dyDescent="0.25">
      <c r="A95" s="136" t="s">
        <v>121</v>
      </c>
      <c r="B95" s="136"/>
      <c r="C95" s="136"/>
      <c r="D95" s="136"/>
      <c r="E95" s="136"/>
      <c r="F95" s="136"/>
      <c r="G95" s="136"/>
      <c r="I95" s="136" t="s">
        <v>121</v>
      </c>
      <c r="J95" s="136"/>
      <c r="K95" s="136"/>
      <c r="L95" s="136"/>
      <c r="M95" s="136"/>
      <c r="N95" s="136"/>
      <c r="O95" s="136"/>
    </row>
    <row r="96" spans="1:15" x14ac:dyDescent="0.25">
      <c r="A96" s="136" t="s">
        <v>122</v>
      </c>
      <c r="B96" s="37" t="s">
        <v>123</v>
      </c>
      <c r="C96" s="4">
        <v>59.11</v>
      </c>
      <c r="D96" s="4">
        <v>69.459999999999994</v>
      </c>
      <c r="E96" s="4">
        <v>53.3</v>
      </c>
      <c r="F96" s="4">
        <f t="shared" ref="F96:F98" si="16">AVERAGE(C96:E96)</f>
        <v>60.623333333333335</v>
      </c>
      <c r="G96" s="33" t="s">
        <v>6</v>
      </c>
      <c r="I96" s="136" t="s">
        <v>122</v>
      </c>
      <c r="J96" s="37" t="s">
        <v>123</v>
      </c>
      <c r="K96" s="4">
        <v>4.42</v>
      </c>
      <c r="L96" s="4">
        <v>0.59</v>
      </c>
      <c r="M96" s="4">
        <v>2.95</v>
      </c>
      <c r="N96" s="4">
        <f t="shared" ref="N96:N107" si="17">AVERAGE(K96:M96)</f>
        <v>2.6533333333333333</v>
      </c>
      <c r="O96" s="33" t="s">
        <v>6</v>
      </c>
    </row>
    <row r="97" spans="1:15" x14ac:dyDescent="0.25">
      <c r="A97" s="136"/>
      <c r="B97" s="37" t="s">
        <v>125</v>
      </c>
      <c r="C97" s="4">
        <v>0.78</v>
      </c>
      <c r="D97" s="4">
        <v>0.93</v>
      </c>
      <c r="E97" s="4">
        <v>0.71</v>
      </c>
      <c r="F97" s="4">
        <f t="shared" si="16"/>
        <v>0.80666666666666664</v>
      </c>
      <c r="G97" s="33" t="s">
        <v>126</v>
      </c>
      <c r="I97" s="136"/>
      <c r="J97" s="37" t="s">
        <v>124</v>
      </c>
      <c r="K97" s="4">
        <v>22.74</v>
      </c>
      <c r="L97" s="4">
        <v>2.96</v>
      </c>
      <c r="M97" s="4">
        <v>15.15</v>
      </c>
      <c r="N97" s="4">
        <f t="shared" si="17"/>
        <v>13.616666666666667</v>
      </c>
      <c r="O97" s="33" t="s">
        <v>6</v>
      </c>
    </row>
    <row r="98" spans="1:15" x14ac:dyDescent="0.25">
      <c r="A98" s="136" t="s">
        <v>127</v>
      </c>
      <c r="B98" s="37" t="s">
        <v>123</v>
      </c>
      <c r="C98" s="19">
        <v>0.16</v>
      </c>
      <c r="D98" s="19">
        <v>0.41</v>
      </c>
      <c r="E98" s="19">
        <v>0.44</v>
      </c>
      <c r="F98" s="4">
        <f t="shared" si="16"/>
        <v>0.33666666666666667</v>
      </c>
      <c r="G98" s="33" t="s">
        <v>6</v>
      </c>
      <c r="I98" s="136"/>
      <c r="J98" s="37" t="s">
        <v>125</v>
      </c>
      <c r="K98" s="4">
        <v>0.01</v>
      </c>
      <c r="L98" s="4">
        <v>0</v>
      </c>
      <c r="M98" s="4">
        <v>0</v>
      </c>
      <c r="N98" s="38">
        <f>AVERAGE(K98:M98)</f>
        <v>3.3333333333333335E-3</v>
      </c>
      <c r="O98" s="33" t="s">
        <v>126</v>
      </c>
    </row>
    <row r="99" spans="1:15" x14ac:dyDescent="0.25">
      <c r="A99" s="136"/>
      <c r="B99" s="37" t="s">
        <v>125</v>
      </c>
      <c r="C99" s="19" t="s">
        <v>140</v>
      </c>
      <c r="D99" s="19">
        <v>0.01</v>
      </c>
      <c r="E99" s="19">
        <v>0.01</v>
      </c>
      <c r="F99" s="19" t="s">
        <v>140</v>
      </c>
      <c r="G99" s="33" t="s">
        <v>126</v>
      </c>
      <c r="I99" s="136" t="s">
        <v>127</v>
      </c>
      <c r="J99" s="37" t="s">
        <v>123</v>
      </c>
      <c r="K99" s="19">
        <v>4.5599999999999996</v>
      </c>
      <c r="L99" s="19">
        <v>3.86</v>
      </c>
      <c r="M99" s="19">
        <v>4.07</v>
      </c>
      <c r="N99" s="4">
        <f t="shared" si="17"/>
        <v>4.1633333333333331</v>
      </c>
      <c r="O99" s="33" t="s">
        <v>6</v>
      </c>
    </row>
    <row r="100" spans="1:15" x14ac:dyDescent="0.25">
      <c r="A100" s="136" t="s">
        <v>13</v>
      </c>
      <c r="B100" s="37" t="s">
        <v>123</v>
      </c>
      <c r="C100" s="4">
        <v>187.01</v>
      </c>
      <c r="D100" s="4">
        <v>212.45</v>
      </c>
      <c r="E100" s="4">
        <v>164.4</v>
      </c>
      <c r="F100" s="4">
        <f t="shared" ref="F100:F105" si="18">AVERAGE(C100:E100)</f>
        <v>187.95333333333335</v>
      </c>
      <c r="G100" s="33" t="s">
        <v>6</v>
      </c>
      <c r="I100" s="136"/>
      <c r="J100" s="37" t="s">
        <v>124</v>
      </c>
      <c r="K100" s="19">
        <v>23.44</v>
      </c>
      <c r="L100" s="19">
        <v>19.32</v>
      </c>
      <c r="M100" s="19">
        <v>20.93</v>
      </c>
      <c r="N100" s="4">
        <f t="shared" si="17"/>
        <v>21.23</v>
      </c>
      <c r="O100" s="33" t="s">
        <v>6</v>
      </c>
    </row>
    <row r="101" spans="1:15" x14ac:dyDescent="0.25">
      <c r="A101" s="136"/>
      <c r="B101" s="37" t="s">
        <v>124</v>
      </c>
      <c r="C101" s="4">
        <v>534.30999999999995</v>
      </c>
      <c r="D101" s="4">
        <v>607</v>
      </c>
      <c r="E101" s="4">
        <v>477.29</v>
      </c>
      <c r="F101" s="4">
        <f t="shared" si="18"/>
        <v>539.5333333333333</v>
      </c>
      <c r="G101" s="33" t="s">
        <v>6</v>
      </c>
      <c r="I101" s="136"/>
      <c r="J101" s="37" t="s">
        <v>125</v>
      </c>
      <c r="K101" s="41">
        <v>6.0000000000000001E-3</v>
      </c>
      <c r="L101" s="41">
        <v>5.0000000000000001E-3</v>
      </c>
      <c r="M101" s="41">
        <v>5.0000000000000001E-3</v>
      </c>
      <c r="N101" s="38">
        <f t="shared" si="17"/>
        <v>5.3333333333333332E-3</v>
      </c>
      <c r="O101" s="33" t="s">
        <v>126</v>
      </c>
    </row>
    <row r="102" spans="1:15" x14ac:dyDescent="0.25">
      <c r="A102" s="136"/>
      <c r="B102" s="37" t="s">
        <v>125</v>
      </c>
      <c r="C102" s="4">
        <v>2.4700000000000002</v>
      </c>
      <c r="D102" s="4">
        <v>2.85</v>
      </c>
      <c r="E102" s="4">
        <v>2.2000000000000002</v>
      </c>
      <c r="F102" s="4">
        <f t="shared" si="18"/>
        <v>2.5066666666666668</v>
      </c>
      <c r="G102" s="33" t="s">
        <v>126</v>
      </c>
      <c r="I102" s="136" t="s">
        <v>13</v>
      </c>
      <c r="J102" s="37" t="s">
        <v>123</v>
      </c>
      <c r="K102" s="4">
        <v>199.34</v>
      </c>
      <c r="L102" s="4">
        <v>213.98</v>
      </c>
      <c r="M102" s="4">
        <v>183.48</v>
      </c>
      <c r="N102" s="4">
        <f t="shared" si="17"/>
        <v>198.93333333333331</v>
      </c>
      <c r="O102" s="33" t="s">
        <v>6</v>
      </c>
    </row>
    <row r="103" spans="1:15" x14ac:dyDescent="0.25">
      <c r="A103" s="32" t="s">
        <v>128</v>
      </c>
      <c r="B103" s="18" t="s">
        <v>129</v>
      </c>
      <c r="C103" s="19">
        <v>14.7</v>
      </c>
      <c r="D103" s="19">
        <v>14.7</v>
      </c>
      <c r="E103" s="19">
        <v>14.8</v>
      </c>
      <c r="F103" s="4">
        <f t="shared" si="18"/>
        <v>14.733333333333334</v>
      </c>
      <c r="G103" s="39" t="s">
        <v>112</v>
      </c>
      <c r="I103" s="136"/>
      <c r="J103" s="37" t="s">
        <v>124</v>
      </c>
      <c r="K103" s="4">
        <v>1025.18</v>
      </c>
      <c r="L103" s="4">
        <v>1069.9000000000001</v>
      </c>
      <c r="M103" s="4">
        <v>943.61</v>
      </c>
      <c r="N103" s="4">
        <f t="shared" si="17"/>
        <v>1012.8966666666666</v>
      </c>
      <c r="O103" s="33" t="s">
        <v>6</v>
      </c>
    </row>
    <row r="104" spans="1:15" x14ac:dyDescent="0.25">
      <c r="A104" s="32" t="s">
        <v>26</v>
      </c>
      <c r="B104" s="18" t="s">
        <v>129</v>
      </c>
      <c r="C104" s="19">
        <v>3.55</v>
      </c>
      <c r="D104" s="19">
        <v>3.6</v>
      </c>
      <c r="E104" s="19">
        <v>3.51</v>
      </c>
      <c r="F104" s="4">
        <f t="shared" si="18"/>
        <v>3.5533333333333332</v>
      </c>
      <c r="G104" s="39" t="s">
        <v>112</v>
      </c>
      <c r="I104" s="136"/>
      <c r="J104" s="37" t="s">
        <v>125</v>
      </c>
      <c r="K104" s="4">
        <v>0.26</v>
      </c>
      <c r="L104" s="4">
        <v>0.28000000000000003</v>
      </c>
      <c r="M104" s="4">
        <v>0.24</v>
      </c>
      <c r="N104" s="4">
        <f t="shared" si="17"/>
        <v>0.26</v>
      </c>
      <c r="O104" s="33" t="s">
        <v>126</v>
      </c>
    </row>
    <row r="105" spans="1:15" x14ac:dyDescent="0.25">
      <c r="A105" s="32" t="s">
        <v>130</v>
      </c>
      <c r="B105" s="18" t="s">
        <v>129</v>
      </c>
      <c r="C105" s="19">
        <v>388</v>
      </c>
      <c r="D105" s="19">
        <v>479</v>
      </c>
      <c r="E105" s="19">
        <v>255</v>
      </c>
      <c r="F105" s="4">
        <f t="shared" si="18"/>
        <v>374</v>
      </c>
      <c r="G105" s="39" t="s">
        <v>131</v>
      </c>
      <c r="I105" s="32" t="s">
        <v>128</v>
      </c>
      <c r="J105" s="18" t="s">
        <v>129</v>
      </c>
      <c r="K105" s="19">
        <v>17.5</v>
      </c>
      <c r="L105" s="19">
        <v>17.399999999999999</v>
      </c>
      <c r="M105" s="19">
        <v>17.5</v>
      </c>
      <c r="N105" s="4">
        <f t="shared" si="17"/>
        <v>17.466666666666665</v>
      </c>
      <c r="O105" s="39" t="s">
        <v>112</v>
      </c>
    </row>
    <row r="106" spans="1:15" x14ac:dyDescent="0.25">
      <c r="A106" s="5" t="s">
        <v>136</v>
      </c>
      <c r="B106" s="40"/>
      <c r="C106" s="6"/>
      <c r="D106" s="7"/>
      <c r="E106" s="7"/>
      <c r="F106" s="7"/>
      <c r="G106" s="7"/>
      <c r="I106" s="32" t="s">
        <v>26</v>
      </c>
      <c r="J106" s="18" t="s">
        <v>129</v>
      </c>
      <c r="K106" s="19">
        <v>2.66</v>
      </c>
      <c r="L106" s="19">
        <v>2.69</v>
      </c>
      <c r="M106" s="19">
        <v>2.62</v>
      </c>
      <c r="N106" s="4">
        <f t="shared" si="17"/>
        <v>2.6566666666666667</v>
      </c>
      <c r="O106" s="39" t="s">
        <v>112</v>
      </c>
    </row>
    <row r="107" spans="1:15" x14ac:dyDescent="0.25">
      <c r="A107" s="5" t="s">
        <v>141</v>
      </c>
      <c r="B107" s="40"/>
      <c r="C107" s="6"/>
      <c r="D107" s="7"/>
      <c r="E107" s="7"/>
      <c r="F107" s="7"/>
      <c r="G107" s="7"/>
      <c r="I107" s="32" t="s">
        <v>130</v>
      </c>
      <c r="J107" s="18" t="s">
        <v>129</v>
      </c>
      <c r="K107" s="19">
        <v>365</v>
      </c>
      <c r="L107" s="19">
        <v>399</v>
      </c>
      <c r="M107" s="19">
        <v>358</v>
      </c>
      <c r="N107" s="4">
        <f t="shared" si="17"/>
        <v>374</v>
      </c>
      <c r="O107" s="39" t="s">
        <v>131</v>
      </c>
    </row>
    <row r="108" spans="1:15" x14ac:dyDescent="0.25">
      <c r="I108" s="5" t="s">
        <v>136</v>
      </c>
      <c r="J108" s="40"/>
      <c r="K108" s="6"/>
      <c r="L108" s="7"/>
      <c r="M108" s="7"/>
      <c r="N108" s="7"/>
      <c r="O108" s="7"/>
    </row>
    <row r="109" spans="1:15" x14ac:dyDescent="0.25">
      <c r="I109" s="5" t="s">
        <v>141</v>
      </c>
      <c r="J109" s="40"/>
      <c r="K109" s="6"/>
      <c r="L109" s="7"/>
      <c r="M109" s="7"/>
      <c r="N109" s="7"/>
      <c r="O109" s="7"/>
    </row>
    <row r="111" spans="1:15" x14ac:dyDescent="0.25">
      <c r="A111" s="136" t="s">
        <v>146</v>
      </c>
      <c r="B111" s="136"/>
      <c r="C111" s="136"/>
      <c r="D111" s="136"/>
      <c r="E111" s="136"/>
      <c r="F111" s="136"/>
      <c r="G111" s="136"/>
    </row>
    <row r="112" spans="1:15" x14ac:dyDescent="0.25">
      <c r="A112" s="136" t="s">
        <v>106</v>
      </c>
      <c r="B112" s="136"/>
      <c r="C112" s="138" t="s">
        <v>4</v>
      </c>
      <c r="D112" s="138"/>
      <c r="E112" s="138"/>
      <c r="F112" s="136" t="s">
        <v>5</v>
      </c>
      <c r="G112" s="136" t="s">
        <v>3</v>
      </c>
    </row>
    <row r="113" spans="1:7" x14ac:dyDescent="0.25">
      <c r="A113" s="136"/>
      <c r="B113" s="136"/>
      <c r="C113" s="33">
        <v>1</v>
      </c>
      <c r="D113" s="33">
        <v>2</v>
      </c>
      <c r="E113" s="33">
        <v>3</v>
      </c>
      <c r="F113" s="136"/>
      <c r="G113" s="136"/>
    </row>
    <row r="114" spans="1:7" x14ac:dyDescent="0.25">
      <c r="A114" s="136" t="s">
        <v>107</v>
      </c>
      <c r="B114" s="136"/>
      <c r="C114" s="136"/>
      <c r="D114" s="136"/>
      <c r="E114" s="136"/>
      <c r="F114" s="136"/>
      <c r="G114" s="136"/>
    </row>
    <row r="115" spans="1:7" x14ac:dyDescent="0.25">
      <c r="A115" s="137" t="s">
        <v>108</v>
      </c>
      <c r="B115" s="137"/>
      <c r="C115" s="4">
        <v>207.67</v>
      </c>
      <c r="D115" s="4">
        <v>208.25</v>
      </c>
      <c r="E115" s="4">
        <v>208.17</v>
      </c>
      <c r="F115" s="4">
        <f>AVERAGE(C115:E115)</f>
        <v>208.02999999999997</v>
      </c>
      <c r="G115" s="33" t="s">
        <v>7</v>
      </c>
    </row>
    <row r="116" spans="1:7" x14ac:dyDescent="0.25">
      <c r="A116" s="137" t="s">
        <v>109</v>
      </c>
      <c r="B116" s="137"/>
      <c r="C116" s="4">
        <v>17.22</v>
      </c>
      <c r="D116" s="4">
        <v>17.37</v>
      </c>
      <c r="E116" s="4">
        <v>17.32</v>
      </c>
      <c r="F116" s="4">
        <f t="shared" ref="F116:F122" si="19">AVERAGE(C116:E116)</f>
        <v>17.303333333333335</v>
      </c>
      <c r="G116" s="33" t="s">
        <v>110</v>
      </c>
    </row>
    <row r="117" spans="1:7" x14ac:dyDescent="0.25">
      <c r="A117" s="137" t="s">
        <v>111</v>
      </c>
      <c r="B117" s="137"/>
      <c r="C117" s="4">
        <v>2.25</v>
      </c>
      <c r="D117" s="4">
        <v>2.25</v>
      </c>
      <c r="E117" s="4">
        <v>2.25</v>
      </c>
      <c r="F117" s="4">
        <f t="shared" si="19"/>
        <v>2.25</v>
      </c>
      <c r="G117" s="33" t="s">
        <v>112</v>
      </c>
    </row>
    <row r="118" spans="1:7" x14ac:dyDescent="0.25">
      <c r="A118" s="137" t="s">
        <v>113</v>
      </c>
      <c r="B118" s="137"/>
      <c r="C118" s="36">
        <v>2251</v>
      </c>
      <c r="D118" s="36">
        <v>2270</v>
      </c>
      <c r="E118" s="36">
        <v>2264</v>
      </c>
      <c r="F118" s="36">
        <f t="shared" si="19"/>
        <v>2261.6666666666665</v>
      </c>
      <c r="G118" s="33" t="s">
        <v>114</v>
      </c>
    </row>
    <row r="119" spans="1:7" x14ac:dyDescent="0.25">
      <c r="A119" s="137" t="s">
        <v>115</v>
      </c>
      <c r="B119" s="137"/>
      <c r="C119" s="36">
        <v>1250</v>
      </c>
      <c r="D119" s="36">
        <v>1259</v>
      </c>
      <c r="E119" s="36">
        <v>1256</v>
      </c>
      <c r="F119" s="36">
        <f t="shared" si="19"/>
        <v>1255</v>
      </c>
      <c r="G119" s="33" t="s">
        <v>116</v>
      </c>
    </row>
    <row r="120" spans="1:7" x14ac:dyDescent="0.25">
      <c r="A120" s="137" t="s">
        <v>117</v>
      </c>
      <c r="B120" s="137"/>
      <c r="C120" s="4">
        <v>1.1499999999999999</v>
      </c>
      <c r="D120" s="4">
        <v>1.1599999999999999</v>
      </c>
      <c r="E120" s="4">
        <v>1.1499999999999999</v>
      </c>
      <c r="F120" s="4">
        <f t="shared" si="19"/>
        <v>1.1533333333333331</v>
      </c>
      <c r="G120" s="33" t="s">
        <v>114</v>
      </c>
    </row>
    <row r="121" spans="1:7" x14ac:dyDescent="0.25">
      <c r="A121" s="137" t="s">
        <v>118</v>
      </c>
      <c r="B121" s="137"/>
      <c r="C121" s="4">
        <v>0.68</v>
      </c>
      <c r="D121" s="4">
        <v>0.69</v>
      </c>
      <c r="E121" s="4">
        <v>0.68</v>
      </c>
      <c r="F121" s="4">
        <f t="shared" si="19"/>
        <v>0.68333333333333346</v>
      </c>
      <c r="G121" s="33" t="s">
        <v>119</v>
      </c>
    </row>
    <row r="122" spans="1:7" x14ac:dyDescent="0.25">
      <c r="A122" s="137" t="s">
        <v>120</v>
      </c>
      <c r="B122" s="137"/>
      <c r="C122" s="36">
        <v>97</v>
      </c>
      <c r="D122" s="36">
        <v>97</v>
      </c>
      <c r="E122" s="36">
        <v>97</v>
      </c>
      <c r="F122" s="36">
        <f t="shared" si="19"/>
        <v>97</v>
      </c>
      <c r="G122" s="33" t="s">
        <v>112</v>
      </c>
    </row>
    <row r="123" spans="1:7" x14ac:dyDescent="0.25">
      <c r="A123" s="136" t="s">
        <v>121</v>
      </c>
      <c r="B123" s="136"/>
      <c r="C123" s="136"/>
      <c r="D123" s="136"/>
      <c r="E123" s="136"/>
      <c r="F123" s="136"/>
      <c r="G123" s="136"/>
    </row>
    <row r="124" spans="1:7" x14ac:dyDescent="0.25">
      <c r="A124" s="136" t="s">
        <v>122</v>
      </c>
      <c r="B124" s="37" t="s">
        <v>123</v>
      </c>
      <c r="C124" s="4">
        <v>8.3699999999999992</v>
      </c>
      <c r="D124" s="4">
        <v>19.239999999999998</v>
      </c>
      <c r="E124" s="4">
        <v>7.6</v>
      </c>
      <c r="F124" s="4">
        <f t="shared" ref="F124:F135" si="20">AVERAGE(C124:E124)</f>
        <v>11.736666666666666</v>
      </c>
      <c r="G124" s="33" t="s">
        <v>6</v>
      </c>
    </row>
    <row r="125" spans="1:7" x14ac:dyDescent="0.25">
      <c r="A125" s="136"/>
      <c r="B125" s="37" t="s">
        <v>124</v>
      </c>
      <c r="C125" s="4">
        <v>44.31</v>
      </c>
      <c r="D125" s="4">
        <v>101.85</v>
      </c>
      <c r="E125" s="4">
        <v>40.229999999999997</v>
      </c>
      <c r="F125" s="4">
        <f t="shared" si="20"/>
        <v>62.129999999999995</v>
      </c>
      <c r="G125" s="33" t="s">
        <v>6</v>
      </c>
    </row>
    <row r="126" spans="1:7" x14ac:dyDescent="0.25">
      <c r="A126" s="136"/>
      <c r="B126" s="37" t="s">
        <v>125</v>
      </c>
      <c r="C126" s="4">
        <v>0.01</v>
      </c>
      <c r="D126" s="4">
        <v>0.02</v>
      </c>
      <c r="E126" s="4">
        <v>0.01</v>
      </c>
      <c r="F126" s="4">
        <f t="shared" si="20"/>
        <v>1.3333333333333334E-2</v>
      </c>
      <c r="G126" s="33" t="s">
        <v>126</v>
      </c>
    </row>
    <row r="127" spans="1:7" x14ac:dyDescent="0.25">
      <c r="A127" s="136" t="s">
        <v>127</v>
      </c>
      <c r="B127" s="37" t="s">
        <v>123</v>
      </c>
      <c r="C127" s="19">
        <v>0.62</v>
      </c>
      <c r="D127" s="19">
        <v>1.84</v>
      </c>
      <c r="E127" s="19">
        <v>1.47</v>
      </c>
      <c r="F127" s="4">
        <f t="shared" si="20"/>
        <v>1.3099999999999998</v>
      </c>
      <c r="G127" s="33" t="s">
        <v>6</v>
      </c>
    </row>
    <row r="128" spans="1:7" x14ac:dyDescent="0.25">
      <c r="A128" s="136"/>
      <c r="B128" s="37" t="s">
        <v>124</v>
      </c>
      <c r="C128" s="19">
        <v>3.29</v>
      </c>
      <c r="D128" s="19">
        <v>9.73</v>
      </c>
      <c r="E128" s="19">
        <v>7.76</v>
      </c>
      <c r="F128" s="4">
        <f t="shared" si="20"/>
        <v>6.9266666666666667</v>
      </c>
      <c r="G128" s="33" t="s">
        <v>6</v>
      </c>
    </row>
    <row r="129" spans="1:7" x14ac:dyDescent="0.25">
      <c r="A129" s="136"/>
      <c r="B129" s="37" t="s">
        <v>125</v>
      </c>
      <c r="C129" s="41">
        <v>1E-3</v>
      </c>
      <c r="D129" s="41">
        <v>2E-3</v>
      </c>
      <c r="E129" s="41">
        <v>2E-3</v>
      </c>
      <c r="F129" s="38">
        <f t="shared" si="20"/>
        <v>1.6666666666666668E-3</v>
      </c>
      <c r="G129" s="33" t="s">
        <v>126</v>
      </c>
    </row>
    <row r="130" spans="1:7" x14ac:dyDescent="0.25">
      <c r="A130" s="136" t="s">
        <v>13</v>
      </c>
      <c r="B130" s="37" t="s">
        <v>123</v>
      </c>
      <c r="C130" s="4">
        <v>441.83</v>
      </c>
      <c r="D130" s="4">
        <v>443.88</v>
      </c>
      <c r="E130" s="4">
        <v>474.71</v>
      </c>
      <c r="F130" s="4">
        <f t="shared" si="20"/>
        <v>453.47333333333336</v>
      </c>
      <c r="G130" s="33" t="s">
        <v>6</v>
      </c>
    </row>
    <row r="131" spans="1:7" x14ac:dyDescent="0.25">
      <c r="A131" s="136"/>
      <c r="B131" s="37" t="s">
        <v>124</v>
      </c>
      <c r="C131" s="4">
        <v>2339.1</v>
      </c>
      <c r="D131" s="4">
        <v>2349.9499999999998</v>
      </c>
      <c r="E131" s="4">
        <v>2513.17</v>
      </c>
      <c r="F131" s="4">
        <f t="shared" si="20"/>
        <v>2400.7399999999998</v>
      </c>
      <c r="G131" s="33" t="s">
        <v>6</v>
      </c>
    </row>
    <row r="132" spans="1:7" x14ac:dyDescent="0.25">
      <c r="A132" s="136"/>
      <c r="B132" s="37" t="s">
        <v>125</v>
      </c>
      <c r="C132" s="4">
        <v>0.55000000000000004</v>
      </c>
      <c r="D132" s="4">
        <v>0.56000000000000005</v>
      </c>
      <c r="E132" s="4">
        <v>0.6</v>
      </c>
      <c r="F132" s="4">
        <f t="shared" si="20"/>
        <v>0.56999999999999995</v>
      </c>
      <c r="G132" s="33" t="s">
        <v>126</v>
      </c>
    </row>
    <row r="133" spans="1:7" x14ac:dyDescent="0.25">
      <c r="A133" s="32" t="s">
        <v>128</v>
      </c>
      <c r="B133" s="18" t="s">
        <v>129</v>
      </c>
      <c r="C133" s="19">
        <v>17.600000000000001</v>
      </c>
      <c r="D133" s="19">
        <v>17.600000000000001</v>
      </c>
      <c r="E133" s="19">
        <v>17.600000000000001</v>
      </c>
      <c r="F133" s="4">
        <f t="shared" si="20"/>
        <v>17.600000000000001</v>
      </c>
      <c r="G133" s="39" t="s">
        <v>112</v>
      </c>
    </row>
    <row r="134" spans="1:7" x14ac:dyDescent="0.25">
      <c r="A134" s="32" t="s">
        <v>26</v>
      </c>
      <c r="B134" s="18" t="s">
        <v>129</v>
      </c>
      <c r="C134" s="19">
        <v>5.26</v>
      </c>
      <c r="D134" s="19">
        <v>2.5499999999999998</v>
      </c>
      <c r="E134" s="19">
        <v>2.58</v>
      </c>
      <c r="F134" s="4">
        <f t="shared" si="20"/>
        <v>3.4633333333333334</v>
      </c>
      <c r="G134" s="39" t="s">
        <v>112</v>
      </c>
    </row>
    <row r="135" spans="1:7" x14ac:dyDescent="0.25">
      <c r="A135" s="32" t="s">
        <v>130</v>
      </c>
      <c r="B135" s="18" t="s">
        <v>129</v>
      </c>
      <c r="C135" s="19">
        <v>299</v>
      </c>
      <c r="D135" s="19">
        <v>305</v>
      </c>
      <c r="E135" s="19">
        <v>336</v>
      </c>
      <c r="F135" s="4">
        <f t="shared" si="20"/>
        <v>313.33333333333331</v>
      </c>
      <c r="G135" s="39" t="s">
        <v>131</v>
      </c>
    </row>
    <row r="136" spans="1:7" x14ac:dyDescent="0.25">
      <c r="A136" s="5" t="s">
        <v>136</v>
      </c>
      <c r="B136" s="40"/>
      <c r="C136" s="6"/>
      <c r="D136" s="7"/>
      <c r="E136" s="7"/>
      <c r="F136" s="7"/>
      <c r="G136" s="7"/>
    </row>
    <row r="137" spans="1:7" x14ac:dyDescent="0.25">
      <c r="A137" s="5" t="s">
        <v>141</v>
      </c>
      <c r="B137" s="40"/>
      <c r="C137" s="6"/>
      <c r="D137" s="7"/>
      <c r="E137" s="7"/>
      <c r="F137" s="7"/>
      <c r="G137" s="7"/>
    </row>
    <row r="138" spans="1:7" x14ac:dyDescent="0.25">
      <c r="A138" s="5"/>
      <c r="B138" s="40"/>
      <c r="C138" s="6"/>
      <c r="D138" s="7"/>
      <c r="E138" s="7"/>
      <c r="F138" s="7"/>
      <c r="G138" s="7"/>
    </row>
    <row r="139" spans="1:7" x14ac:dyDescent="0.25">
      <c r="A139" s="3" t="s">
        <v>81</v>
      </c>
    </row>
  </sheetData>
  <sheetProtection password="B056" sheet="1" objects="1" scenarios="1"/>
  <mergeCells count="164">
    <mergeCell ref="A127:A129"/>
    <mergeCell ref="A130:A132"/>
    <mergeCell ref="I2:O2"/>
    <mergeCell ref="A120:B120"/>
    <mergeCell ref="A121:B121"/>
    <mergeCell ref="A122:B122"/>
    <mergeCell ref="A123:G123"/>
    <mergeCell ref="A124:A126"/>
    <mergeCell ref="A115:B115"/>
    <mergeCell ref="A116:B116"/>
    <mergeCell ref="A117:B117"/>
    <mergeCell ref="A118:B118"/>
    <mergeCell ref="A119:B119"/>
    <mergeCell ref="A112:B113"/>
    <mergeCell ref="C112:E112"/>
    <mergeCell ref="F112:F113"/>
    <mergeCell ref="G112:G113"/>
    <mergeCell ref="A114:G114"/>
    <mergeCell ref="I95:O95"/>
    <mergeCell ref="I96:I98"/>
    <mergeCell ref="I99:I101"/>
    <mergeCell ref="I102:I104"/>
    <mergeCell ref="A111:G111"/>
    <mergeCell ref="A98:A99"/>
    <mergeCell ref="A100:A102"/>
    <mergeCell ref="I83:O83"/>
    <mergeCell ref="I84:J85"/>
    <mergeCell ref="K84:M84"/>
    <mergeCell ref="N84:N85"/>
    <mergeCell ref="O84:O85"/>
    <mergeCell ref="I86:O86"/>
    <mergeCell ref="I87:J87"/>
    <mergeCell ref="I88:J88"/>
    <mergeCell ref="I89:J89"/>
    <mergeCell ref="I90:J90"/>
    <mergeCell ref="I91:J91"/>
    <mergeCell ref="I92:J92"/>
    <mergeCell ref="I93:J93"/>
    <mergeCell ref="I94:J94"/>
    <mergeCell ref="A92:B92"/>
    <mergeCell ref="A93:B93"/>
    <mergeCell ref="A94:B94"/>
    <mergeCell ref="A95:G95"/>
    <mergeCell ref="A96:A97"/>
    <mergeCell ref="A87:B87"/>
    <mergeCell ref="A88:B88"/>
    <mergeCell ref="A89:B89"/>
    <mergeCell ref="A90:B90"/>
    <mergeCell ref="A91:B91"/>
    <mergeCell ref="A84:B85"/>
    <mergeCell ref="C84:E84"/>
    <mergeCell ref="F84:F85"/>
    <mergeCell ref="G84:G85"/>
    <mergeCell ref="A86:G86"/>
    <mergeCell ref="I69:O69"/>
    <mergeCell ref="I70:I71"/>
    <mergeCell ref="I72:I73"/>
    <mergeCell ref="I74:I76"/>
    <mergeCell ref="A83:G83"/>
    <mergeCell ref="A72:A73"/>
    <mergeCell ref="A74:A76"/>
    <mergeCell ref="A70:A71"/>
    <mergeCell ref="I57:O57"/>
    <mergeCell ref="I58:J59"/>
    <mergeCell ref="K58:M58"/>
    <mergeCell ref="N58:N59"/>
    <mergeCell ref="O58:O59"/>
    <mergeCell ref="I60:O60"/>
    <mergeCell ref="I61:J61"/>
    <mergeCell ref="I62:J62"/>
    <mergeCell ref="I63:J63"/>
    <mergeCell ref="I64:J64"/>
    <mergeCell ref="I65:J65"/>
    <mergeCell ref="I66:J66"/>
    <mergeCell ref="I67:J67"/>
    <mergeCell ref="I68:J68"/>
    <mergeCell ref="A66:B66"/>
    <mergeCell ref="A67:B67"/>
    <mergeCell ref="A68:B68"/>
    <mergeCell ref="A69:G69"/>
    <mergeCell ref="A61:B61"/>
    <mergeCell ref="A62:B62"/>
    <mergeCell ref="A63:B63"/>
    <mergeCell ref="A64:B64"/>
    <mergeCell ref="A65:B65"/>
    <mergeCell ref="A58:B59"/>
    <mergeCell ref="C58:E58"/>
    <mergeCell ref="F58:F59"/>
    <mergeCell ref="G58:G59"/>
    <mergeCell ref="A60:G60"/>
    <mergeCell ref="I42:O42"/>
    <mergeCell ref="I43:I44"/>
    <mergeCell ref="I45:I46"/>
    <mergeCell ref="I47:I49"/>
    <mergeCell ref="A57:G57"/>
    <mergeCell ref="A46:A47"/>
    <mergeCell ref="A48:A50"/>
    <mergeCell ref="I30:O30"/>
    <mergeCell ref="I31:J32"/>
    <mergeCell ref="K31:M31"/>
    <mergeCell ref="N31:N32"/>
    <mergeCell ref="O31:O32"/>
    <mergeCell ref="I33:O33"/>
    <mergeCell ref="I34:J34"/>
    <mergeCell ref="I35:J35"/>
    <mergeCell ref="I36:J36"/>
    <mergeCell ref="I37:J37"/>
    <mergeCell ref="I38:J38"/>
    <mergeCell ref="I39:J39"/>
    <mergeCell ref="I40:J40"/>
    <mergeCell ref="I41:J41"/>
    <mergeCell ref="A39:B39"/>
    <mergeCell ref="A40:B40"/>
    <mergeCell ref="A41:B41"/>
    <mergeCell ref="A42:G42"/>
    <mergeCell ref="A43:A45"/>
    <mergeCell ref="A34:B34"/>
    <mergeCell ref="A35:B35"/>
    <mergeCell ref="A36:B36"/>
    <mergeCell ref="A37:B37"/>
    <mergeCell ref="A38:B38"/>
    <mergeCell ref="A31:B32"/>
    <mergeCell ref="C31:E31"/>
    <mergeCell ref="F31:F32"/>
    <mergeCell ref="G31:G32"/>
    <mergeCell ref="A33:G33"/>
    <mergeCell ref="I3:O3"/>
    <mergeCell ref="I4:J5"/>
    <mergeCell ref="K4:M4"/>
    <mergeCell ref="N4:N5"/>
    <mergeCell ref="I6:O6"/>
    <mergeCell ref="I7:J7"/>
    <mergeCell ref="I8:J8"/>
    <mergeCell ref="I9:J9"/>
    <mergeCell ref="I10:J10"/>
    <mergeCell ref="O4:O5"/>
    <mergeCell ref="I15:O15"/>
    <mergeCell ref="I16:I17"/>
    <mergeCell ref="I18:I19"/>
    <mergeCell ref="I20:I21"/>
    <mergeCell ref="A30:G30"/>
    <mergeCell ref="A16:A18"/>
    <mergeCell ref="A19:A20"/>
    <mergeCell ref="A21:A23"/>
    <mergeCell ref="I11:J11"/>
    <mergeCell ref="I12:J12"/>
    <mergeCell ref="I13:J13"/>
    <mergeCell ref="I14:J14"/>
    <mergeCell ref="A11:B11"/>
    <mergeCell ref="A12:B12"/>
    <mergeCell ref="A13:B13"/>
    <mergeCell ref="A2:G2"/>
    <mergeCell ref="A3:G3"/>
    <mergeCell ref="A4:B5"/>
    <mergeCell ref="G4:G5"/>
    <mergeCell ref="A14:B14"/>
    <mergeCell ref="A15:G15"/>
    <mergeCell ref="A6:G6"/>
    <mergeCell ref="A7:B7"/>
    <mergeCell ref="A8:B8"/>
    <mergeCell ref="A9:B9"/>
    <mergeCell ref="A10:B10"/>
    <mergeCell ref="C4:E4"/>
    <mergeCell ref="F4:F5"/>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workbookViewId="0">
      <selection activeCell="G25" sqref="G25"/>
    </sheetView>
  </sheetViews>
  <sheetFormatPr defaultRowHeight="15" x14ac:dyDescent="0.25"/>
  <cols>
    <col min="1" max="1" width="18.28515625" customWidth="1"/>
    <col min="5" max="5" width="25" bestFit="1" customWidth="1"/>
    <col min="6" max="6" width="20" bestFit="1" customWidth="1"/>
    <col min="7" max="7" width="15.140625" bestFit="1" customWidth="1"/>
    <col min="8" max="8" width="14.42578125" bestFit="1" customWidth="1"/>
    <col min="9" max="9" width="12.140625" bestFit="1" customWidth="1"/>
    <col min="10" max="10" width="21.7109375" bestFit="1" customWidth="1"/>
  </cols>
  <sheetData>
    <row r="1" spans="1:10" x14ac:dyDescent="0.25">
      <c r="A1" s="139" t="s">
        <v>234</v>
      </c>
      <c r="B1" s="140"/>
      <c r="C1" s="140"/>
      <c r="D1" s="140"/>
      <c r="E1" s="141"/>
    </row>
    <row r="2" spans="1:10" x14ac:dyDescent="0.25">
      <c r="A2" s="116" t="s">
        <v>232</v>
      </c>
      <c r="B2" s="143"/>
      <c r="C2" s="144"/>
      <c r="D2" s="144"/>
      <c r="E2" s="145"/>
    </row>
    <row r="3" spans="1:10" x14ac:dyDescent="0.25">
      <c r="A3" s="117"/>
      <c r="B3" s="146"/>
      <c r="C3" s="147"/>
      <c r="D3" s="147"/>
      <c r="E3" s="148"/>
    </row>
    <row r="4" spans="1:10" x14ac:dyDescent="0.25">
      <c r="A4" s="117"/>
      <c r="B4" s="149"/>
      <c r="C4" s="150"/>
      <c r="D4" s="150"/>
      <c r="E4" s="151"/>
    </row>
    <row r="5" spans="1:10" ht="15" customHeight="1" x14ac:dyDescent="0.25">
      <c r="A5" s="117"/>
      <c r="B5" s="119" t="s">
        <v>251</v>
      </c>
      <c r="C5" s="152"/>
      <c r="D5" s="152"/>
      <c r="E5" s="120"/>
    </row>
    <row r="6" spans="1:10" x14ac:dyDescent="0.25">
      <c r="A6" s="117"/>
      <c r="B6" s="121"/>
      <c r="C6" s="153"/>
      <c r="D6" s="153"/>
      <c r="E6" s="122"/>
    </row>
    <row r="7" spans="1:10" x14ac:dyDescent="0.25">
      <c r="A7" s="117"/>
      <c r="B7" s="121"/>
      <c r="C7" s="153"/>
      <c r="D7" s="153"/>
      <c r="E7" s="122"/>
    </row>
    <row r="8" spans="1:10" x14ac:dyDescent="0.25">
      <c r="A8" s="117"/>
      <c r="B8" s="121"/>
      <c r="C8" s="153"/>
      <c r="D8" s="153"/>
      <c r="E8" s="122"/>
    </row>
    <row r="9" spans="1:10" x14ac:dyDescent="0.25">
      <c r="A9" s="118"/>
      <c r="B9" s="123"/>
      <c r="C9" s="154"/>
      <c r="D9" s="154"/>
      <c r="E9" s="124"/>
    </row>
    <row r="12" spans="1:10" x14ac:dyDescent="0.25">
      <c r="A12" s="155" t="s">
        <v>252</v>
      </c>
      <c r="B12" s="155"/>
      <c r="C12" s="1"/>
      <c r="D12" s="1"/>
      <c r="E12" s="28" t="s">
        <v>250</v>
      </c>
      <c r="F12" s="28" t="s">
        <v>245</v>
      </c>
      <c r="G12" s="28" t="s">
        <v>249</v>
      </c>
      <c r="H12" s="28" t="s">
        <v>248</v>
      </c>
      <c r="I12" s="28" t="s">
        <v>246</v>
      </c>
      <c r="J12" s="28" t="s">
        <v>247</v>
      </c>
    </row>
    <row r="13" spans="1:10" x14ac:dyDescent="0.25">
      <c r="A13" s="2" t="s">
        <v>235</v>
      </c>
      <c r="B13" s="58">
        <v>46.005499999999998</v>
      </c>
      <c r="C13" s="1"/>
      <c r="D13" s="1"/>
      <c r="E13" s="2" t="s">
        <v>143</v>
      </c>
      <c r="F13" s="57">
        <f>Monitoramento!N79</f>
        <v>111.33333333333333</v>
      </c>
      <c r="G13" s="23">
        <f>Monitoramento!N61</f>
        <v>448.44333333333333</v>
      </c>
      <c r="H13" s="23">
        <f>G13+273.15</f>
        <v>721.59333333333325</v>
      </c>
      <c r="I13" s="142">
        <v>1</v>
      </c>
      <c r="J13" s="58">
        <f>F13*0.04087*$B$15*(($I$13/1)*(298.15/H13))</f>
        <v>52.660534169878694</v>
      </c>
    </row>
    <row r="14" spans="1:10" x14ac:dyDescent="0.25">
      <c r="A14" s="2" t="s">
        <v>236</v>
      </c>
      <c r="B14" s="58">
        <v>30.01</v>
      </c>
      <c r="C14" s="1"/>
      <c r="D14" s="1"/>
      <c r="E14" s="2" t="s">
        <v>144</v>
      </c>
      <c r="F14" s="57">
        <f>Monitoramento!F105</f>
        <v>374</v>
      </c>
      <c r="G14" s="23">
        <f>Monitoramento!F87</f>
        <v>455.19333333333333</v>
      </c>
      <c r="H14" s="23">
        <f t="shared" ref="H14:H21" si="0">G14+273.15</f>
        <v>728.34333333333325</v>
      </c>
      <c r="I14" s="142"/>
      <c r="J14" s="58">
        <f t="shared" ref="J14:J21" si="1">F14*0.04087*$B$15*(($I$13/1)*(298.15/H14))</f>
        <v>175.26210076264857</v>
      </c>
    </row>
    <row r="15" spans="1:10" x14ac:dyDescent="0.25">
      <c r="A15" s="2" t="s">
        <v>17</v>
      </c>
      <c r="B15" s="58">
        <v>28.01</v>
      </c>
      <c r="C15" s="1"/>
      <c r="D15" s="1"/>
      <c r="E15" s="2" t="s">
        <v>138</v>
      </c>
      <c r="F15" s="57">
        <f>Monitoramento!F53</f>
        <v>282</v>
      </c>
      <c r="G15" s="23">
        <f>Monitoramento!F34</f>
        <v>151.11000000000001</v>
      </c>
      <c r="H15" s="23">
        <f t="shared" si="0"/>
        <v>424.26</v>
      </c>
      <c r="I15" s="142"/>
      <c r="J15" s="58">
        <f t="shared" si="1"/>
        <v>226.86608727952199</v>
      </c>
    </row>
    <row r="16" spans="1:10" x14ac:dyDescent="0.25">
      <c r="A16" s="2" t="s">
        <v>237</v>
      </c>
      <c r="B16" s="58">
        <v>48</v>
      </c>
      <c r="C16" s="1"/>
      <c r="D16" s="1"/>
      <c r="E16" s="2" t="s">
        <v>132</v>
      </c>
      <c r="F16" s="57">
        <f>Monitoramento!N24</f>
        <v>1</v>
      </c>
      <c r="G16" s="23">
        <f>Monitoramento!N7</f>
        <v>78.833333333333329</v>
      </c>
      <c r="H16" s="23">
        <f t="shared" si="0"/>
        <v>351.98333333333329</v>
      </c>
      <c r="I16" s="142"/>
      <c r="J16" s="58">
        <f t="shared" si="1"/>
        <v>0.96968451509541176</v>
      </c>
    </row>
    <row r="17" spans="1:10" x14ac:dyDescent="0.25">
      <c r="A17" s="2" t="s">
        <v>238</v>
      </c>
      <c r="B17" s="58">
        <v>34.1</v>
      </c>
      <c r="C17" s="1"/>
      <c r="D17" s="1"/>
      <c r="E17" s="2" t="s">
        <v>139</v>
      </c>
      <c r="F17" s="57">
        <f>Monitoramento!N52</f>
        <v>2</v>
      </c>
      <c r="G17" s="23">
        <f>Monitoramento!N34</f>
        <v>106.11</v>
      </c>
      <c r="H17" s="23">
        <f t="shared" si="0"/>
        <v>379.26</v>
      </c>
      <c r="I17" s="142"/>
      <c r="J17" s="58">
        <f t="shared" si="1"/>
        <v>1.7998881395612507</v>
      </c>
    </row>
    <row r="18" spans="1:10" x14ac:dyDescent="0.25">
      <c r="A18" s="2" t="s">
        <v>239</v>
      </c>
      <c r="B18" s="58">
        <v>64.066000000000003</v>
      </c>
      <c r="C18" s="1"/>
      <c r="D18" s="1"/>
      <c r="E18" s="2" t="s">
        <v>142</v>
      </c>
      <c r="F18" s="57">
        <f>Monitoramento!F79</f>
        <v>4.666666666666667</v>
      </c>
      <c r="G18" s="23">
        <f>Monitoramento!F61</f>
        <v>94.780000000000015</v>
      </c>
      <c r="H18" s="23">
        <f t="shared" si="0"/>
        <v>367.93</v>
      </c>
      <c r="I18" s="142"/>
      <c r="J18" s="58">
        <f t="shared" si="1"/>
        <v>4.3290653391224776</v>
      </c>
    </row>
    <row r="19" spans="1:10" x14ac:dyDescent="0.25">
      <c r="A19" s="2" t="s">
        <v>240</v>
      </c>
      <c r="B19" s="58">
        <v>36.46</v>
      </c>
      <c r="C19" s="1"/>
      <c r="D19" s="1"/>
      <c r="E19" s="3" t="s">
        <v>105</v>
      </c>
      <c r="F19" s="57">
        <f>Monitoramento!F26</f>
        <v>314.33333333333331</v>
      </c>
      <c r="G19" s="23">
        <f>Monitoramento!F7</f>
        <v>48.609999999999992</v>
      </c>
      <c r="H19" s="23">
        <f t="shared" si="0"/>
        <v>321.76</v>
      </c>
      <c r="I19" s="142"/>
      <c r="J19" s="58">
        <f t="shared" si="1"/>
        <v>333.43481579895467</v>
      </c>
    </row>
    <row r="20" spans="1:10" x14ac:dyDescent="0.25">
      <c r="A20" s="2" t="s">
        <v>241</v>
      </c>
      <c r="B20" s="58">
        <v>20.0063</v>
      </c>
      <c r="C20" s="1"/>
      <c r="D20" s="1"/>
      <c r="E20" s="2" t="s">
        <v>145</v>
      </c>
      <c r="F20" s="57">
        <f>Monitoramento!N107</f>
        <v>374</v>
      </c>
      <c r="G20" s="23">
        <f>Monitoramento!N87</f>
        <v>214.11</v>
      </c>
      <c r="H20" s="23">
        <f t="shared" si="0"/>
        <v>487.26</v>
      </c>
      <c r="I20" s="142"/>
      <c r="J20" s="58">
        <f t="shared" si="1"/>
        <v>261.97714295544472</v>
      </c>
    </row>
    <row r="21" spans="1:10" x14ac:dyDescent="0.25">
      <c r="A21" s="2" t="s">
        <v>242</v>
      </c>
      <c r="B21" s="58">
        <v>44.1</v>
      </c>
      <c r="C21" s="1"/>
      <c r="D21" s="1"/>
      <c r="E21" s="2" t="s">
        <v>146</v>
      </c>
      <c r="F21" s="57">
        <f>Monitoramento!F135</f>
        <v>313.33333333333331</v>
      </c>
      <c r="G21" s="23">
        <f>Monitoramento!F115</f>
        <v>208.02999999999997</v>
      </c>
      <c r="H21" s="23">
        <f t="shared" si="0"/>
        <v>481.17999999999995</v>
      </c>
      <c r="I21" s="142"/>
      <c r="J21" s="58">
        <f t="shared" si="1"/>
        <v>222.25502627616831</v>
      </c>
    </row>
    <row r="22" spans="1:10" x14ac:dyDescent="0.25">
      <c r="A22" s="2" t="s">
        <v>243</v>
      </c>
      <c r="B22" s="58">
        <v>78.11</v>
      </c>
      <c r="C22" s="1"/>
      <c r="D22" s="1"/>
      <c r="E22" s="1"/>
      <c r="F22" s="1"/>
      <c r="G22" s="1"/>
      <c r="H22" s="1"/>
      <c r="I22" s="1"/>
    </row>
    <row r="23" spans="1:10" x14ac:dyDescent="0.25">
      <c r="A23" s="2" t="s">
        <v>244</v>
      </c>
      <c r="B23" s="58">
        <v>44.01</v>
      </c>
      <c r="C23" s="1"/>
      <c r="D23" s="1"/>
      <c r="E23" s="1"/>
      <c r="F23" s="1"/>
      <c r="G23" s="1"/>
      <c r="H23" s="1"/>
      <c r="I23" s="1"/>
    </row>
  </sheetData>
  <mergeCells count="6">
    <mergeCell ref="A1:E1"/>
    <mergeCell ref="I13:I21"/>
    <mergeCell ref="A2:A9"/>
    <mergeCell ref="B2:E4"/>
    <mergeCell ref="B5:E9"/>
    <mergeCell ref="A12:B12"/>
  </mergeCells>
  <pageMargins left="0.511811024" right="0.511811024" top="0.78740157499999996" bottom="0.78740157499999996" header="0.31496062000000002" footer="0.31496062000000002"/>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35"/>
  <sheetViews>
    <sheetView tabSelected="1" zoomScaleNormal="100" workbookViewId="0">
      <selection activeCell="D23" sqref="D23"/>
    </sheetView>
  </sheetViews>
  <sheetFormatPr defaultRowHeight="15" customHeight="1" x14ac:dyDescent="0.2"/>
  <cols>
    <col min="1" max="1" width="29.140625" style="1" customWidth="1"/>
    <col min="2" max="2" width="23.42578125" style="1" customWidth="1"/>
    <col min="3" max="3" width="23.28515625" style="1" customWidth="1"/>
    <col min="4" max="4" width="25.140625" style="1" customWidth="1"/>
    <col min="5" max="6" width="15.7109375" style="1" customWidth="1"/>
    <col min="7" max="7" width="14" style="1" customWidth="1"/>
    <col min="8" max="8" width="12.42578125" style="1" customWidth="1"/>
    <col min="9" max="9" width="15.5703125" style="1" customWidth="1"/>
    <col min="10" max="10" width="9.140625" style="1" customWidth="1"/>
    <col min="11" max="11" width="13.28515625" style="1" customWidth="1"/>
    <col min="12" max="12" width="12.85546875" style="1" customWidth="1"/>
    <col min="13" max="13" width="12.140625" style="1" customWidth="1"/>
    <col min="14" max="16" width="9.140625" style="1" customWidth="1"/>
    <col min="17" max="16384" width="9.140625" style="1"/>
  </cols>
  <sheetData>
    <row r="1" spans="1:20" ht="15" customHeight="1" x14ac:dyDescent="0.2">
      <c r="A1" s="45" t="s">
        <v>149</v>
      </c>
      <c r="B1" s="25">
        <v>24</v>
      </c>
    </row>
    <row r="2" spans="1:20" ht="15" customHeight="1" x14ac:dyDescent="0.2">
      <c r="A2" s="3" t="s">
        <v>187</v>
      </c>
      <c r="B2" s="59">
        <v>0.5</v>
      </c>
    </row>
    <row r="3" spans="1:20" ht="15" customHeight="1" x14ac:dyDescent="0.2">
      <c r="A3" s="3"/>
      <c r="B3" s="59"/>
    </row>
    <row r="4" spans="1:20" ht="15" customHeight="1" x14ac:dyDescent="0.2">
      <c r="A4" s="3" t="s">
        <v>81</v>
      </c>
      <c r="B4" s="59"/>
    </row>
    <row r="5" spans="1:20" ht="15" customHeight="1" x14ac:dyDescent="0.2">
      <c r="A5" s="159" t="s">
        <v>0</v>
      </c>
      <c r="B5" s="160" t="s">
        <v>185</v>
      </c>
      <c r="C5" s="159" t="s">
        <v>183</v>
      </c>
      <c r="D5" s="159" t="s">
        <v>38</v>
      </c>
      <c r="E5" s="159" t="s">
        <v>260</v>
      </c>
      <c r="F5" s="159" t="s">
        <v>261</v>
      </c>
      <c r="G5" s="159" t="s">
        <v>262</v>
      </c>
      <c r="H5" s="159" t="s">
        <v>263</v>
      </c>
      <c r="I5" s="159" t="s">
        <v>264</v>
      </c>
      <c r="J5" s="159" t="s">
        <v>265</v>
      </c>
      <c r="K5" s="157" t="s">
        <v>255</v>
      </c>
      <c r="L5" s="158"/>
      <c r="M5" s="162"/>
      <c r="N5" s="157" t="s">
        <v>1</v>
      </c>
      <c r="O5" s="158"/>
      <c r="P5" s="158"/>
      <c r="Q5" s="158"/>
      <c r="R5" s="158"/>
      <c r="S5" s="158"/>
      <c r="T5" s="158"/>
    </row>
    <row r="6" spans="1:20" ht="15" customHeight="1" x14ac:dyDescent="0.2">
      <c r="A6" s="160"/>
      <c r="B6" s="161"/>
      <c r="C6" s="159"/>
      <c r="D6" s="159"/>
      <c r="E6" s="159"/>
      <c r="F6" s="159"/>
      <c r="G6" s="159"/>
      <c r="H6" s="159"/>
      <c r="I6" s="159"/>
      <c r="J6" s="159"/>
      <c r="K6" s="89" t="s">
        <v>11</v>
      </c>
      <c r="L6" s="89" t="s">
        <v>12</v>
      </c>
      <c r="M6" s="20" t="s">
        <v>34</v>
      </c>
      <c r="N6" s="17" t="s">
        <v>2</v>
      </c>
      <c r="O6" s="17" t="s">
        <v>11</v>
      </c>
      <c r="P6" s="17" t="s">
        <v>12</v>
      </c>
      <c r="Q6" s="20" t="s">
        <v>18</v>
      </c>
      <c r="R6" s="20" t="s">
        <v>19</v>
      </c>
      <c r="S6" s="20" t="s">
        <v>17</v>
      </c>
      <c r="T6" s="20" t="s">
        <v>34</v>
      </c>
    </row>
    <row r="7" spans="1:20" ht="15" customHeight="1" x14ac:dyDescent="0.2">
      <c r="A7" s="2" t="s">
        <v>143</v>
      </c>
      <c r="B7" s="11" t="s">
        <v>186</v>
      </c>
      <c r="C7" s="11" t="s">
        <v>15</v>
      </c>
      <c r="D7" s="26">
        <f>Dados!E5/(365*24)</f>
        <v>59.680991552511422</v>
      </c>
      <c r="E7" s="52">
        <v>-20.349432</v>
      </c>
      <c r="F7" s="52">
        <v>-40.413969999999999</v>
      </c>
      <c r="G7" s="62">
        <f>Dados!H5</f>
        <v>1</v>
      </c>
      <c r="H7" s="23">
        <f>Monitoramento!N64</f>
        <v>51842.666666666664</v>
      </c>
      <c r="I7" s="14">
        <f>Monitoramento!N61</f>
        <v>448.44333333333333</v>
      </c>
      <c r="J7" s="75">
        <v>5.6</v>
      </c>
      <c r="K7" s="92" t="s">
        <v>153</v>
      </c>
      <c r="L7" s="92" t="s">
        <v>153</v>
      </c>
      <c r="M7" s="93">
        <f>'FE-Combustão'!C14</f>
        <v>88</v>
      </c>
      <c r="N7" s="15">
        <f>Monitoramento!N71</f>
        <v>1.4366666666666665</v>
      </c>
      <c r="O7" s="15">
        <f>N7</f>
        <v>1.4366666666666665</v>
      </c>
      <c r="P7" s="15">
        <f>N7</f>
        <v>1.4366666666666665</v>
      </c>
      <c r="Q7" s="24">
        <f>Monitoramento!N76</f>
        <v>0.61333333333333329</v>
      </c>
      <c r="R7" s="24">
        <f>Monitoramento!N73</f>
        <v>3.4666666666666665E-2</v>
      </c>
      <c r="S7" s="56">
        <f>('ppm to mg.m-3'!J13*H7)/1000000</f>
        <v>2.7300625194576313</v>
      </c>
      <c r="T7" s="24">
        <f>(M7/10^6)*'Emissão Chaminés'!D7</f>
        <v>5.2519272566210048E-3</v>
      </c>
    </row>
    <row r="8" spans="1:20" ht="15" customHeight="1" x14ac:dyDescent="0.2">
      <c r="A8" s="2" t="s">
        <v>144</v>
      </c>
      <c r="B8" s="11" t="s">
        <v>186</v>
      </c>
      <c r="C8" s="11" t="s">
        <v>15</v>
      </c>
      <c r="D8" s="26">
        <f>Dados!E6/(365*24)</f>
        <v>25.577567808219175</v>
      </c>
      <c r="E8" s="52">
        <v>-20.349432</v>
      </c>
      <c r="F8" s="52">
        <v>-40.413969999999999</v>
      </c>
      <c r="G8" s="62">
        <f>Dados!H6</f>
        <v>0.8</v>
      </c>
      <c r="H8" s="23">
        <f>Monitoramento!F90</f>
        <v>36704.666666666664</v>
      </c>
      <c r="I8" s="23">
        <f>Monitoramento!F87</f>
        <v>455.19333333333333</v>
      </c>
      <c r="J8" s="75">
        <v>5.6</v>
      </c>
      <c r="K8" s="92" t="s">
        <v>153</v>
      </c>
      <c r="L8" s="92" t="s">
        <v>153</v>
      </c>
      <c r="M8" s="93">
        <f>'FE-Combustão'!C14</f>
        <v>88</v>
      </c>
      <c r="N8" s="15">
        <f>Monitoramento!F97</f>
        <v>0.80666666666666664</v>
      </c>
      <c r="O8" s="15">
        <f t="shared" ref="O8:O12" si="0">N8</f>
        <v>0.80666666666666664</v>
      </c>
      <c r="P8" s="15">
        <f t="shared" ref="P8:P12" si="1">N8</f>
        <v>0.80666666666666664</v>
      </c>
      <c r="Q8" s="24">
        <f>Monitoramento!F102</f>
        <v>2.5066666666666668</v>
      </c>
      <c r="R8" s="24">
        <f>(Monitoramento!F91*Monitoramento!F98)/(10^6)</f>
        <v>4.4877666666666661E-3</v>
      </c>
      <c r="S8" s="56">
        <f>('ppm to mg.m-3'!J14*H8)/1000000</f>
        <v>6.4329369877927611</v>
      </c>
      <c r="T8" s="24">
        <f>(M8/10^6)*'Emissão Chaminés'!D8</f>
        <v>2.2508259671232874E-3</v>
      </c>
    </row>
    <row r="9" spans="1:20" ht="15" customHeight="1" x14ac:dyDescent="0.2">
      <c r="A9" s="2" t="s">
        <v>138</v>
      </c>
      <c r="B9" s="11" t="s">
        <v>186</v>
      </c>
      <c r="C9" s="11" t="s">
        <v>55</v>
      </c>
      <c r="D9" s="54">
        <f>Dados!E7/(365*24)</f>
        <v>3.5197488584474885</v>
      </c>
      <c r="E9" s="52">
        <v>-20.349022000000001</v>
      </c>
      <c r="F9" s="52">
        <v>-40.414152999999999</v>
      </c>
      <c r="G9" s="58">
        <f>Dados!H7</f>
        <v>0.96</v>
      </c>
      <c r="H9" s="23">
        <f>Monitoramento!F37</f>
        <v>22916.333333333332</v>
      </c>
      <c r="I9" s="23">
        <f>Monitoramento!F34</f>
        <v>151.11000000000001</v>
      </c>
      <c r="J9" s="75">
        <v>8</v>
      </c>
      <c r="K9" s="92" t="s">
        <v>153</v>
      </c>
      <c r="L9" s="92" t="s">
        <v>153</v>
      </c>
      <c r="M9" s="92">
        <f>'FE-Combustão'!L26</f>
        <v>0.282302</v>
      </c>
      <c r="N9" s="15">
        <f>Monitoramento!F45</f>
        <v>1.1333333333333335</v>
      </c>
      <c r="O9" s="61">
        <f>N9*0.318518518518518</f>
        <v>0.36098765432098712</v>
      </c>
      <c r="P9" s="61">
        <f>N9*0.159259259259259</f>
        <v>0.18049382716049356</v>
      </c>
      <c r="Q9" s="24">
        <f>Monitoramento!F50</f>
        <v>7.8533333333333326</v>
      </c>
      <c r="R9" s="24">
        <f>(0.0099*Monitoramento!F38)/10^6</f>
        <v>1.4329920000000001E-4</v>
      </c>
      <c r="S9" s="56">
        <f>('ppm to mg.m-3'!J15*H9)/1000000</f>
        <v>5.1989388781266186</v>
      </c>
      <c r="T9" s="24">
        <f>M9*'Emissão Chaminés'!$B$2*'Massa Específica'!$B$9*'Emissão Chaminés'!D9</f>
        <v>0.26823099679699769</v>
      </c>
    </row>
    <row r="10" spans="1:20" ht="15" customHeight="1" x14ac:dyDescent="0.2">
      <c r="A10" s="2" t="s">
        <v>132</v>
      </c>
      <c r="B10" s="11" t="s">
        <v>186</v>
      </c>
      <c r="C10" s="11" t="s">
        <v>153</v>
      </c>
      <c r="D10" s="26" t="s">
        <v>153</v>
      </c>
      <c r="E10" s="52">
        <v>-20.349233000000002</v>
      </c>
      <c r="F10" s="52">
        <v>-40.414093000000001</v>
      </c>
      <c r="G10" s="82">
        <f>Dados!H8</f>
        <v>1.3</v>
      </c>
      <c r="H10" s="23">
        <f>Monitoramento!N10</f>
        <v>48590.333333333336</v>
      </c>
      <c r="I10" s="23">
        <f>Monitoramento!N7</f>
        <v>78.833333333333329</v>
      </c>
      <c r="J10" s="75">
        <v>9</v>
      </c>
      <c r="K10" s="92" t="s">
        <v>153</v>
      </c>
      <c r="L10" s="92" t="s">
        <v>153</v>
      </c>
      <c r="M10" s="92" t="s">
        <v>153</v>
      </c>
      <c r="N10" s="15">
        <f>Monitoramento!N17</f>
        <v>5.8133333333333326</v>
      </c>
      <c r="O10" s="61">
        <f>N10</f>
        <v>5.8133333333333326</v>
      </c>
      <c r="P10" s="61">
        <f t="shared" si="1"/>
        <v>5.8133333333333326</v>
      </c>
      <c r="Q10" s="24">
        <f>Monitoramento!N21</f>
        <v>0.02</v>
      </c>
      <c r="R10" s="24">
        <f>(0.0099*Monitoramento!N11)/10^6</f>
        <v>1.5679619999999999E-4</v>
      </c>
      <c r="S10" s="56">
        <f>('ppm to mg.m-3'!J16*H10)/1000000</f>
        <v>4.711729381665776E-2</v>
      </c>
      <c r="T10" s="24" t="s">
        <v>153</v>
      </c>
    </row>
    <row r="11" spans="1:20" ht="15" customHeight="1" x14ac:dyDescent="0.2">
      <c r="A11" s="2" t="s">
        <v>139</v>
      </c>
      <c r="B11" s="11" t="s">
        <v>64</v>
      </c>
      <c r="C11" s="11" t="s">
        <v>15</v>
      </c>
      <c r="D11" s="26">
        <f>Dados!E9/(365*24)</f>
        <v>85.907273972602738</v>
      </c>
      <c r="E11" s="52">
        <v>-20.349385999999999</v>
      </c>
      <c r="F11" s="52">
        <v>-40.413916999999998</v>
      </c>
      <c r="G11" s="82">
        <f>Dados!H9</f>
        <v>0.8</v>
      </c>
      <c r="H11" s="23">
        <f>Monitoramento!N64</f>
        <v>51842.666666666664</v>
      </c>
      <c r="I11" s="23">
        <f>Monitoramento!N34</f>
        <v>106.11</v>
      </c>
      <c r="J11" s="75">
        <v>5.5</v>
      </c>
      <c r="K11" s="92" t="s">
        <v>153</v>
      </c>
      <c r="L11" s="92" t="s">
        <v>153</v>
      </c>
      <c r="M11" s="93">
        <f>'FE-Combustão'!C14</f>
        <v>88</v>
      </c>
      <c r="N11" s="15">
        <f>Monitoramento!N44</f>
        <v>0.39999999999999997</v>
      </c>
      <c r="O11" s="61">
        <f t="shared" si="0"/>
        <v>0.39999999999999997</v>
      </c>
      <c r="P11" s="61">
        <f t="shared" si="1"/>
        <v>0.39999999999999997</v>
      </c>
      <c r="Q11" s="24">
        <f>Monitoramento!N49</f>
        <v>0.21</v>
      </c>
      <c r="R11" s="56">
        <f>(Monitoramento!N38*Monitoramento!N45)/(10^6)</f>
        <v>1.7579466666666668E-3</v>
      </c>
      <c r="S11" s="56">
        <f>('ppm to mg.m-3'!J17*H11)/1000000</f>
        <v>9.331100085656073E-2</v>
      </c>
      <c r="T11" s="24">
        <f>(M11/10^6)*'Emissão Chaminés'!D11</f>
        <v>7.5598401095890409E-3</v>
      </c>
    </row>
    <row r="12" spans="1:20" ht="15" customHeight="1" x14ac:dyDescent="0.2">
      <c r="A12" s="2" t="s">
        <v>142</v>
      </c>
      <c r="B12" s="11" t="s">
        <v>64</v>
      </c>
      <c r="C12" s="11" t="s">
        <v>15</v>
      </c>
      <c r="D12" s="26">
        <f>Dados!E9/(365*24)</f>
        <v>85.907273972602738</v>
      </c>
      <c r="E12" s="52">
        <v>-20.349385999999999</v>
      </c>
      <c r="F12" s="52">
        <v>-40.413916999999998</v>
      </c>
      <c r="G12" s="82">
        <f>Dados!H9</f>
        <v>0.8</v>
      </c>
      <c r="H12" s="23">
        <f>Monitoramento!F90</f>
        <v>36704.666666666664</v>
      </c>
      <c r="I12" s="23">
        <f>Monitoramento!F61</f>
        <v>94.780000000000015</v>
      </c>
      <c r="J12" s="75">
        <v>5.5</v>
      </c>
      <c r="K12" s="92" t="s">
        <v>153</v>
      </c>
      <c r="L12" s="92" t="s">
        <v>153</v>
      </c>
      <c r="M12" s="93">
        <f>'FE-Combustão'!C14</f>
        <v>88</v>
      </c>
      <c r="N12" s="15">
        <f>Monitoramento!F71</f>
        <v>0.33666666666666667</v>
      </c>
      <c r="O12" s="61">
        <f t="shared" si="0"/>
        <v>0.33666666666666667</v>
      </c>
      <c r="P12" s="61">
        <f t="shared" si="1"/>
        <v>0.33666666666666667</v>
      </c>
      <c r="Q12" s="24">
        <f>Monitoramento!F76</f>
        <v>0.16333333333333333</v>
      </c>
      <c r="R12" s="56">
        <f>(Monitoramento!F65*Monitoramento!F72)/(10^6)</f>
        <v>2.3447155555555554E-3</v>
      </c>
      <c r="S12" s="56">
        <f>('ppm to mg.m-3'!J18*H12)/1000000</f>
        <v>0.15889690025071082</v>
      </c>
      <c r="T12" s="24">
        <f>(M12/10^6)*'Emissão Chaminés'!D12</f>
        <v>7.5598401095890409E-3</v>
      </c>
    </row>
    <row r="13" spans="1:20" ht="15" customHeight="1" x14ac:dyDescent="0.2">
      <c r="A13" s="3" t="s">
        <v>105</v>
      </c>
      <c r="B13" s="11" t="s">
        <v>186</v>
      </c>
      <c r="C13" s="11" t="s">
        <v>55</v>
      </c>
      <c r="D13" s="54">
        <f>Dados!E10/(365*24)</f>
        <v>3.5197488584474885</v>
      </c>
      <c r="E13" s="52">
        <v>-20.349029999999999</v>
      </c>
      <c r="F13" s="52">
        <v>-40.414335999999999</v>
      </c>
      <c r="G13" s="58">
        <f>Dados!H10</f>
        <v>0.94</v>
      </c>
      <c r="H13" s="23">
        <f>Monitoramento!F11</f>
        <v>19514</v>
      </c>
      <c r="I13" s="23">
        <f>Monitoramento!F7</f>
        <v>48.609999999999992</v>
      </c>
      <c r="J13" s="75">
        <v>7</v>
      </c>
      <c r="K13" s="92" t="s">
        <v>153</v>
      </c>
      <c r="L13" s="92" t="s">
        <v>153</v>
      </c>
      <c r="M13" s="92">
        <f>'FE-Combustão'!L26</f>
        <v>0.282302</v>
      </c>
      <c r="N13" s="15">
        <f>Monitoramento!F18</f>
        <v>0.96333333333333326</v>
      </c>
      <c r="O13" s="61">
        <f>N13*0.318518518518518</f>
        <v>0.30683950617283895</v>
      </c>
      <c r="P13" s="61">
        <f>N13*0.159259259259259</f>
        <v>0.15341975308641947</v>
      </c>
      <c r="Q13" s="24">
        <f>Monitoramento!F23</f>
        <v>2.6366666666666667</v>
      </c>
      <c r="R13" s="24">
        <f>Monitoramento!F20</f>
        <v>1.9000000000000003E-2</v>
      </c>
      <c r="S13" s="56">
        <f>('ppm to mg.m-3'!J19*H13)/1000000</f>
        <v>6.5066469955008008</v>
      </c>
      <c r="T13" s="24">
        <f>M13*'Emissão Chaminés'!$B$2*'Massa Específica'!$B$9*'Emissão Chaminés'!D13</f>
        <v>0.26823099679699769</v>
      </c>
    </row>
    <row r="14" spans="1:20" ht="15" customHeight="1" x14ac:dyDescent="0.2">
      <c r="A14" s="2" t="s">
        <v>145</v>
      </c>
      <c r="B14" s="11" t="s">
        <v>153</v>
      </c>
      <c r="C14" s="11" t="s">
        <v>76</v>
      </c>
      <c r="D14" s="55">
        <f>Dados!E11/(1000*365*24)</f>
        <v>1.2105536529680366E-2</v>
      </c>
      <c r="E14" s="52">
        <v>-20.348659999999999</v>
      </c>
      <c r="F14" s="52">
        <v>-40.413803999999999</v>
      </c>
      <c r="G14" s="58">
        <f>Dados!H11</f>
        <v>0.215</v>
      </c>
      <c r="H14" s="23">
        <f>Monitoramento!N90</f>
        <v>2330.6666666666665</v>
      </c>
      <c r="I14" s="23">
        <f>Monitoramento!N87</f>
        <v>214.11</v>
      </c>
      <c r="J14" s="75">
        <v>5.8</v>
      </c>
      <c r="K14" s="92">
        <f>'FE-Combustão'!D55</f>
        <v>0.12</v>
      </c>
      <c r="L14" s="92">
        <f>'FE-Combustão'!D57</f>
        <v>0.03</v>
      </c>
      <c r="M14" s="92">
        <f>'FE-Combustão'!C47</f>
        <v>6.6720000000000002E-2</v>
      </c>
      <c r="N14" s="61">
        <f>Monitoramento!N98</f>
        <v>3.3333333333333335E-3</v>
      </c>
      <c r="O14" s="61">
        <f>K14*'Emissão Chaminés'!D14</f>
        <v>1.4526643835616438E-3</v>
      </c>
      <c r="P14" s="61">
        <f>L14*'Emissão Chaminés'!D14</f>
        <v>3.6316609589041095E-4</v>
      </c>
      <c r="Q14" s="24">
        <f>Monitoramento!N104</f>
        <v>0.26</v>
      </c>
      <c r="R14" s="24">
        <f>Monitoramento!N101</f>
        <v>5.3333333333333332E-3</v>
      </c>
      <c r="S14" s="56">
        <f>('ppm to mg.m-3'!J20*H14)/1000000</f>
        <v>0.61058139451482307</v>
      </c>
      <c r="T14" s="24">
        <f>M14*'Emissão Chaminés'!D14</f>
        <v>8.0768139726027403E-4</v>
      </c>
    </row>
    <row r="15" spans="1:20" ht="15" customHeight="1" x14ac:dyDescent="0.2">
      <c r="A15" s="2" t="s">
        <v>146</v>
      </c>
      <c r="B15" s="11" t="s">
        <v>153</v>
      </c>
      <c r="C15" s="11" t="s">
        <v>76</v>
      </c>
      <c r="D15" s="55">
        <f>Dados!E11/(1000*365*24)</f>
        <v>1.2105536529680366E-2</v>
      </c>
      <c r="E15" s="52">
        <v>-20.348659999999999</v>
      </c>
      <c r="F15" s="52" t="s">
        <v>79</v>
      </c>
      <c r="G15" s="59">
        <f>Dados!H11</f>
        <v>0.215</v>
      </c>
      <c r="H15" s="23">
        <f>Monitoramento!F118</f>
        <v>2261.6666666666665</v>
      </c>
      <c r="I15" s="23">
        <f>Monitoramento!F115</f>
        <v>208.02999999999997</v>
      </c>
      <c r="J15" s="75">
        <v>5.8</v>
      </c>
      <c r="K15" s="92">
        <f>'FE-Combustão'!D55</f>
        <v>0.12</v>
      </c>
      <c r="L15" s="92">
        <f>'FE-Combustão'!D57</f>
        <v>0.03</v>
      </c>
      <c r="M15" s="92">
        <f>'FE-Combustão'!C47</f>
        <v>6.6720000000000002E-2</v>
      </c>
      <c r="N15" s="61">
        <f>Monitoramento!F126</f>
        <v>1.3333333333333334E-2</v>
      </c>
      <c r="O15" s="61">
        <f>K15*'Emissão Chaminés'!D15</f>
        <v>1.4526643835616438E-3</v>
      </c>
      <c r="P15" s="61">
        <f>L15*'Emissão Chaminés'!D15</f>
        <v>3.6316609589041095E-4</v>
      </c>
      <c r="Q15" s="24">
        <f>Monitoramento!F132</f>
        <v>0.56999999999999995</v>
      </c>
      <c r="R15" s="24">
        <f>Monitoramento!F129</f>
        <v>1.6666666666666668E-3</v>
      </c>
      <c r="S15" s="56">
        <f>('ppm to mg.m-3'!J21*H15)/1000000</f>
        <v>0.502666784427934</v>
      </c>
      <c r="T15" s="24">
        <f>M15*'Emissão Chaminés'!D15</f>
        <v>8.0768139726027403E-4</v>
      </c>
    </row>
    <row r="16" spans="1:20" ht="15" customHeight="1" x14ac:dyDescent="0.2">
      <c r="A16" s="156" t="s">
        <v>37</v>
      </c>
      <c r="B16" s="156"/>
      <c r="C16" s="156"/>
      <c r="D16" s="156"/>
      <c r="E16" s="156"/>
      <c r="F16" s="156"/>
      <c r="G16" s="156"/>
      <c r="H16" s="156"/>
      <c r="I16" s="156"/>
      <c r="J16" s="156"/>
      <c r="K16" s="156"/>
      <c r="L16" s="156"/>
      <c r="M16" s="156"/>
      <c r="N16" s="30">
        <f t="shared" ref="N16:T16" si="2">SUM(N7:N15)</f>
        <v>10.906666666666666</v>
      </c>
      <c r="O16" s="30">
        <f t="shared" si="2"/>
        <v>9.4640658225942822</v>
      </c>
      <c r="P16" s="30">
        <f t="shared" si="2"/>
        <v>9.1279732457720275</v>
      </c>
      <c r="Q16" s="30">
        <f t="shared" si="2"/>
        <v>14.833333333333334</v>
      </c>
      <c r="R16" s="30">
        <f t="shared" si="2"/>
        <v>6.9557190955555556E-2</v>
      </c>
      <c r="S16" s="30">
        <f t="shared" si="2"/>
        <v>22.281158754744499</v>
      </c>
      <c r="T16" s="30">
        <f t="shared" si="2"/>
        <v>0.56069978983143831</v>
      </c>
    </row>
    <row r="17" spans="1:19" ht="15" customHeight="1" x14ac:dyDescent="0.2">
      <c r="A17" s="2" t="s">
        <v>253</v>
      </c>
      <c r="R17" s="86"/>
      <c r="S17" s="76"/>
    </row>
    <row r="18" spans="1:19" s="2" customFormat="1" ht="15" customHeight="1" x14ac:dyDescent="0.25">
      <c r="A18" s="2" t="s">
        <v>256</v>
      </c>
      <c r="R18" s="90"/>
      <c r="S18" s="91"/>
    </row>
    <row r="19" spans="1:19" s="2" customFormat="1" ht="15" customHeight="1" x14ac:dyDescent="0.25">
      <c r="A19" s="2" t="s">
        <v>257</v>
      </c>
    </row>
    <row r="20" spans="1:19" s="2" customFormat="1" ht="15" customHeight="1" x14ac:dyDescent="0.25">
      <c r="A20" s="2" t="s">
        <v>258</v>
      </c>
    </row>
    <row r="21" spans="1:19" s="2" customFormat="1" ht="15" customHeight="1" x14ac:dyDescent="0.25">
      <c r="A21" s="2" t="s">
        <v>259</v>
      </c>
    </row>
    <row r="22" spans="1:19" ht="15" customHeight="1" x14ac:dyDescent="0.2">
      <c r="A22" s="2"/>
      <c r="R22" s="86"/>
      <c r="S22" s="76"/>
    </row>
    <row r="23" spans="1:19" ht="15" customHeight="1" x14ac:dyDescent="0.2">
      <c r="N23" s="76"/>
    </row>
    <row r="24" spans="1:19" ht="15" customHeight="1" x14ac:dyDescent="0.2">
      <c r="G24" s="85"/>
    </row>
    <row r="26" spans="1:19" ht="15" customHeight="1" x14ac:dyDescent="0.2">
      <c r="C26" s="81"/>
    </row>
    <row r="27" spans="1:19" ht="15" customHeight="1" x14ac:dyDescent="0.2">
      <c r="D27" s="16"/>
    </row>
    <row r="28" spans="1:19" ht="15" customHeight="1" x14ac:dyDescent="0.2">
      <c r="F28" s="83"/>
      <c r="G28" s="83"/>
    </row>
    <row r="29" spans="1:19" ht="15" customHeight="1" x14ac:dyDescent="0.2">
      <c r="F29" s="83"/>
      <c r="G29" s="83"/>
    </row>
    <row r="30" spans="1:19" ht="15" customHeight="1" x14ac:dyDescent="0.2">
      <c r="F30" s="84"/>
      <c r="G30" s="84"/>
    </row>
    <row r="31" spans="1:19" ht="15" customHeight="1" x14ac:dyDescent="0.2">
      <c r="F31" s="83"/>
      <c r="G31" s="83"/>
    </row>
    <row r="32" spans="1:19" ht="15" customHeight="1" x14ac:dyDescent="0.2">
      <c r="F32" s="83"/>
      <c r="G32" s="83"/>
    </row>
    <row r="33" spans="6:7" ht="15" customHeight="1" x14ac:dyDescent="0.2">
      <c r="F33" s="83"/>
      <c r="G33" s="84"/>
    </row>
    <row r="34" spans="6:7" ht="15" customHeight="1" x14ac:dyDescent="0.2">
      <c r="F34" s="83"/>
      <c r="G34" s="83"/>
    </row>
    <row r="35" spans="6:7" ht="15" customHeight="1" x14ac:dyDescent="0.2">
      <c r="F35" s="83"/>
      <c r="G35" s="83"/>
    </row>
  </sheetData>
  <sheetProtection password="B056" sheet="1" objects="1" scenarios="1"/>
  <mergeCells count="13">
    <mergeCell ref="A16:M16"/>
    <mergeCell ref="N5:T5"/>
    <mergeCell ref="D5:D6"/>
    <mergeCell ref="I5:I6"/>
    <mergeCell ref="J5:J6"/>
    <mergeCell ref="A5:A6"/>
    <mergeCell ref="E5:E6"/>
    <mergeCell ref="F5:F6"/>
    <mergeCell ref="G5:G6"/>
    <mergeCell ref="H5:H6"/>
    <mergeCell ref="C5:C6"/>
    <mergeCell ref="B5:B6"/>
    <mergeCell ref="K5:M5"/>
  </mergeCells>
  <pageMargins left="0.511811024" right="0.511811024" top="0.78740157499999996" bottom="0.78740157499999996" header="0.31496062000000002" footer="0.31496062000000002"/>
  <pageSetup paperSize="9" orientation="portrait" horizontalDpi="0" verticalDpi="0" r:id="rId1"/>
  <ignoredErrors>
    <ignoredError sqref="F15" numberStoredAsText="1"/>
    <ignoredError sqref="O9:P9" formula="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FE-Combustão</vt:lpstr>
      <vt:lpstr>Massa Específica</vt:lpstr>
      <vt:lpstr>Dados</vt:lpstr>
      <vt:lpstr>Monitoramento</vt:lpstr>
      <vt:lpstr>ppm to mg.m-3</vt:lpstr>
      <vt:lpstr>Emissão Chaminés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Andrielly Moutinho Knupp</dc:creator>
  <cp:lastModifiedBy>Vanessa Brusco Filete</cp:lastModifiedBy>
  <dcterms:created xsi:type="dcterms:W3CDTF">2016-12-13T12:13:55Z</dcterms:created>
  <dcterms:modified xsi:type="dcterms:W3CDTF">2019-06-06T20:37:13Z</dcterms:modified>
</cp:coreProperties>
</file>