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Residenciais e Comerciais\"/>
    </mc:Choice>
  </mc:AlternateContent>
  <bookViews>
    <workbookView xWindow="0" yWindow="0" windowWidth="24000" windowHeight="9435" tabRatio="846" activeTab="7"/>
  </bookViews>
  <sheets>
    <sheet name="FE-Combustao_Gás Natural" sheetId="3" r:id="rId1"/>
    <sheet name="FE-Combustão_GLP" sheetId="4" r:id="rId2"/>
    <sheet name="FE-Uso de Solventes" sheetId="5" r:id="rId3"/>
    <sheet name="Dados" sheetId="1" r:id="rId4"/>
    <sheet name="Emissão Comb Gás Natural" sheetId="7" r:id="rId5"/>
    <sheet name="Emissão Comb GLP" sheetId="8" r:id="rId6"/>
    <sheet name="Emissão Uso de Solventes" sheetId="6" r:id="rId7"/>
    <sheet name="Resumo"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 i="8" l="1"/>
  <c r="L13" i="8"/>
  <c r="D9" i="8" l="1"/>
  <c r="D10" i="8"/>
  <c r="D11" i="8"/>
  <c r="D12" i="8"/>
  <c r="D8" i="8"/>
  <c r="J9" i="8"/>
  <c r="J10" i="8"/>
  <c r="J11" i="8"/>
  <c r="J12" i="8"/>
  <c r="J8" i="8"/>
  <c r="I9" i="8"/>
  <c r="I10" i="8"/>
  <c r="I11" i="8"/>
  <c r="I12" i="8"/>
  <c r="I8" i="8"/>
  <c r="H9" i="8"/>
  <c r="H10" i="8"/>
  <c r="H11" i="8"/>
  <c r="H12" i="8"/>
  <c r="H8" i="8"/>
  <c r="G9" i="8"/>
  <c r="G10" i="8"/>
  <c r="G11" i="8"/>
  <c r="G12" i="8"/>
  <c r="G8" i="8"/>
  <c r="L11" i="1" l="1"/>
  <c r="B4" i="8" l="1"/>
  <c r="B24" i="1" l="1"/>
  <c r="C24" i="1" s="1"/>
  <c r="B7" i="7"/>
  <c r="B5" i="7"/>
  <c r="C22" i="1"/>
  <c r="C19" i="1" l="1"/>
  <c r="B10" i="8" s="1"/>
  <c r="C10" i="8" s="1"/>
  <c r="O10" i="8" s="1"/>
  <c r="G20" i="9" s="1"/>
  <c r="C20" i="1"/>
  <c r="B11" i="8" s="1"/>
  <c r="C11" i="8" s="1"/>
  <c r="O11" i="8" s="1"/>
  <c r="G24" i="9" s="1"/>
  <c r="C18" i="1"/>
  <c r="B9" i="8" s="1"/>
  <c r="C9" i="8" s="1"/>
  <c r="N9" i="8" s="1"/>
  <c r="F16" i="9" s="1"/>
  <c r="C23" i="1"/>
  <c r="C17" i="1"/>
  <c r="C21" i="1"/>
  <c r="B12" i="8" s="1"/>
  <c r="C12" i="8" s="1"/>
  <c r="N12" i="8" s="1"/>
  <c r="F28" i="9" s="1"/>
  <c r="P9" i="8" l="1"/>
  <c r="H16" i="9" s="1"/>
  <c r="O12" i="8"/>
  <c r="G28" i="9" s="1"/>
  <c r="P12" i="8"/>
  <c r="H28" i="9" s="1"/>
  <c r="O9" i="8"/>
  <c r="G16" i="9" s="1"/>
  <c r="N10" i="8"/>
  <c r="F20" i="9" s="1"/>
  <c r="N11" i="8"/>
  <c r="F24" i="9" s="1"/>
  <c r="K11" i="8"/>
  <c r="C24" i="9" s="1"/>
  <c r="P11" i="8"/>
  <c r="H24" i="9" s="1"/>
  <c r="K10" i="8"/>
  <c r="C20" i="9" s="1"/>
  <c r="B8" i="8"/>
  <c r="C8" i="8" s="1"/>
  <c r="P10" i="8"/>
  <c r="H20" i="9" s="1"/>
  <c r="K12" i="8"/>
  <c r="C28" i="9" s="1"/>
  <c r="K9" i="8"/>
  <c r="C16" i="9" s="1"/>
  <c r="I5" i="4"/>
  <c r="I6" i="4"/>
  <c r="I7" i="4"/>
  <c r="I9" i="4"/>
  <c r="I10" i="4"/>
  <c r="I11" i="4"/>
  <c r="I12" i="4"/>
  <c r="I13" i="4"/>
  <c r="I14" i="4"/>
  <c r="H6" i="4"/>
  <c r="H7" i="4"/>
  <c r="H9" i="4"/>
  <c r="H10" i="4"/>
  <c r="H11" i="4"/>
  <c r="H12" i="4"/>
  <c r="H13" i="4"/>
  <c r="H14" i="4"/>
  <c r="H5" i="4"/>
  <c r="E5" i="4"/>
  <c r="E6" i="4"/>
  <c r="E7" i="4"/>
  <c r="E9" i="4"/>
  <c r="E10" i="4"/>
  <c r="E11" i="4"/>
  <c r="E12" i="4"/>
  <c r="E13" i="4"/>
  <c r="E14" i="4"/>
  <c r="D6" i="4"/>
  <c r="D7" i="4"/>
  <c r="D9" i="4"/>
  <c r="D10" i="4"/>
  <c r="D11" i="4"/>
  <c r="D12" i="4"/>
  <c r="D13" i="4"/>
  <c r="D14" i="4"/>
  <c r="D5" i="4"/>
  <c r="L11" i="8" l="1"/>
  <c r="D24" i="9" s="1"/>
  <c r="M11" i="8"/>
  <c r="E24" i="9" s="1"/>
  <c r="M9" i="8"/>
  <c r="E16" i="9" s="1"/>
  <c r="L9" i="8"/>
  <c r="D16" i="9" s="1"/>
  <c r="O8" i="8"/>
  <c r="N8" i="8"/>
  <c r="P8" i="8"/>
  <c r="K8" i="8"/>
  <c r="M10" i="8"/>
  <c r="E20" i="9" s="1"/>
  <c r="L10" i="8"/>
  <c r="D20" i="9" s="1"/>
  <c r="M12" i="8"/>
  <c r="E28" i="9" s="1"/>
  <c r="L12" i="8"/>
  <c r="D28" i="9" s="1"/>
  <c r="P13" i="8" l="1"/>
  <c r="G4" i="9" s="1"/>
  <c r="H12" i="9"/>
  <c r="E4" i="9"/>
  <c r="F12" i="9"/>
  <c r="O13" i="8"/>
  <c r="F4" i="9" s="1"/>
  <c r="G12" i="9"/>
  <c r="K13" i="8"/>
  <c r="B4" i="9" s="1"/>
  <c r="C12" i="9"/>
  <c r="M8" i="8"/>
  <c r="L8" i="8"/>
  <c r="A6" i="7"/>
  <c r="A7" i="7"/>
  <c r="A8" i="7"/>
  <c r="A9" i="7"/>
  <c r="A5" i="7"/>
  <c r="C4" i="9" l="1"/>
  <c r="D12" i="9"/>
  <c r="M13" i="8"/>
  <c r="D4" i="9" s="1"/>
  <c r="E12" i="9"/>
  <c r="C4" i="6"/>
  <c r="B4" i="6"/>
  <c r="B5" i="6"/>
  <c r="D5" i="6" s="1"/>
  <c r="I17" i="9" s="1"/>
  <c r="B6" i="6"/>
  <c r="D6" i="6" s="1"/>
  <c r="I21" i="9" s="1"/>
  <c r="B7" i="6"/>
  <c r="D7" i="6" s="1"/>
  <c r="I25" i="9" s="1"/>
  <c r="B8" i="6"/>
  <c r="D8" i="6" s="1"/>
  <c r="I29" i="9" s="1"/>
  <c r="A5" i="6"/>
  <c r="A6" i="6"/>
  <c r="A7" i="6"/>
  <c r="A8" i="6"/>
  <c r="A4" i="6"/>
  <c r="D4" i="6" l="1"/>
  <c r="I13" i="9" s="1"/>
  <c r="B9" i="6"/>
  <c r="D9" i="6"/>
  <c r="H5" i="9" s="1"/>
  <c r="F18" i="3"/>
  <c r="C18" i="3"/>
  <c r="F16" i="3"/>
  <c r="C16" i="3"/>
  <c r="F15" i="3"/>
  <c r="C15" i="3"/>
  <c r="K14" i="3"/>
  <c r="K13" i="3"/>
  <c r="F13" i="3"/>
  <c r="C13" i="3"/>
  <c r="K12" i="3"/>
  <c r="F12" i="3"/>
  <c r="C12" i="3"/>
  <c r="K11" i="3"/>
  <c r="F11" i="3"/>
  <c r="C11" i="3"/>
  <c r="K10" i="3"/>
  <c r="K9" i="3"/>
  <c r="F9" i="3"/>
  <c r="C9" i="3"/>
  <c r="K8" i="3"/>
  <c r="F8" i="3"/>
  <c r="C8" i="3"/>
  <c r="K7" i="3"/>
  <c r="F7" i="3"/>
  <c r="C7" i="3"/>
  <c r="K6" i="3"/>
  <c r="F6" i="3"/>
  <c r="C6" i="3"/>
  <c r="K5" i="3"/>
  <c r="K4" i="3"/>
  <c r="G8" i="7" l="1"/>
  <c r="G9" i="7"/>
  <c r="G6" i="7"/>
  <c r="G5" i="7"/>
  <c r="N5" i="7" s="1"/>
  <c r="G11" i="9" s="1"/>
  <c r="G14" i="9" s="1"/>
  <c r="G7" i="7"/>
  <c r="N7" i="7" s="1"/>
  <c r="G19" i="9" s="1"/>
  <c r="G22" i="9" s="1"/>
  <c r="F8" i="7"/>
  <c r="F9" i="7"/>
  <c r="F7" i="7"/>
  <c r="M7" i="7" s="1"/>
  <c r="F19" i="9" s="1"/>
  <c r="F22" i="9" s="1"/>
  <c r="F6" i="7"/>
  <c r="F5" i="7"/>
  <c r="M5" i="7" s="1"/>
  <c r="F11" i="9" s="1"/>
  <c r="F14" i="9" s="1"/>
  <c r="C7" i="7"/>
  <c r="J7" i="7" s="1"/>
  <c r="C19" i="9" s="1"/>
  <c r="C22" i="9" s="1"/>
  <c r="C6" i="7"/>
  <c r="C8" i="7"/>
  <c r="C9" i="7"/>
  <c r="C5" i="7"/>
  <c r="J5" i="7" s="1"/>
  <c r="H9" i="7"/>
  <c r="H8" i="7"/>
  <c r="H6" i="7"/>
  <c r="H5" i="7"/>
  <c r="O5" i="7" s="1"/>
  <c r="H11" i="9" s="1"/>
  <c r="H14" i="9" s="1"/>
  <c r="H7" i="7"/>
  <c r="O7" i="7" s="1"/>
  <c r="H19" i="9" s="1"/>
  <c r="H22" i="9" s="1"/>
  <c r="Q9" i="8"/>
  <c r="I16" i="9" s="1"/>
  <c r="Q8" i="8"/>
  <c r="I12" i="9" s="1"/>
  <c r="Q12" i="8"/>
  <c r="I28" i="9" s="1"/>
  <c r="Q10" i="8"/>
  <c r="I20" i="9" s="1"/>
  <c r="Q11" i="8"/>
  <c r="I24" i="9" s="1"/>
  <c r="I9" i="7"/>
  <c r="I8" i="7"/>
  <c r="I6" i="7"/>
  <c r="I5" i="7"/>
  <c r="P5" i="7" s="1"/>
  <c r="I11" i="9" s="1"/>
  <c r="I14" i="9" s="1"/>
  <c r="I7" i="7"/>
  <c r="P7" i="7" s="1"/>
  <c r="I19" i="9" s="1"/>
  <c r="H11" i="1"/>
  <c r="G10" i="1"/>
  <c r="B9" i="7" s="1"/>
  <c r="G9" i="1"/>
  <c r="B8" i="7" s="1"/>
  <c r="G7" i="1"/>
  <c r="B6" i="7" s="1"/>
  <c r="I22" i="9" l="1"/>
  <c r="C11" i="9"/>
  <c r="C14" i="9" s="1"/>
  <c r="L5" i="7"/>
  <c r="E11" i="9" s="1"/>
  <c r="E14" i="9" s="1"/>
  <c r="K5" i="7"/>
  <c r="D11" i="9" s="1"/>
  <c r="D14" i="9" s="1"/>
  <c r="L7" i="7"/>
  <c r="E19" i="9" s="1"/>
  <c r="E22" i="9" s="1"/>
  <c r="K7" i="7"/>
  <c r="D19" i="9" s="1"/>
  <c r="D22" i="9" s="1"/>
  <c r="Q13" i="8"/>
  <c r="H4" i="9" s="1"/>
  <c r="G11" i="1"/>
  <c r="B10" i="7"/>
  <c r="M6" i="7"/>
  <c r="F15" i="9" s="1"/>
  <c r="F18" i="9" s="1"/>
  <c r="O6" i="7"/>
  <c r="H15" i="9" s="1"/>
  <c r="H18" i="9" s="1"/>
  <c r="N6" i="7"/>
  <c r="G15" i="9" s="1"/>
  <c r="G18" i="9" s="1"/>
  <c r="P6" i="7"/>
  <c r="I15" i="9" s="1"/>
  <c r="I18" i="9" s="1"/>
  <c r="J6" i="7"/>
  <c r="O9" i="7"/>
  <c r="H27" i="9" s="1"/>
  <c r="H30" i="9" s="1"/>
  <c r="M9" i="7"/>
  <c r="F27" i="9" s="1"/>
  <c r="F30" i="9" s="1"/>
  <c r="N9" i="7"/>
  <c r="G27" i="9" s="1"/>
  <c r="G30" i="9" s="1"/>
  <c r="J9" i="7"/>
  <c r="C27" i="9" s="1"/>
  <c r="C30" i="9" s="1"/>
  <c r="P9" i="7"/>
  <c r="I27" i="9" s="1"/>
  <c r="I30" i="9" s="1"/>
  <c r="O8" i="7"/>
  <c r="H23" i="9" s="1"/>
  <c r="H26" i="9" s="1"/>
  <c r="M8" i="7"/>
  <c r="F23" i="9" s="1"/>
  <c r="F26" i="9" s="1"/>
  <c r="N8" i="7"/>
  <c r="G23" i="9" s="1"/>
  <c r="G26" i="9" s="1"/>
  <c r="J8" i="7"/>
  <c r="C23" i="9" s="1"/>
  <c r="C26" i="9" s="1"/>
  <c r="P8" i="7"/>
  <c r="I23" i="9" s="1"/>
  <c r="I26" i="9" s="1"/>
  <c r="K6" i="7" l="1"/>
  <c r="D15" i="9" s="1"/>
  <c r="D18" i="9" s="1"/>
  <c r="C15" i="9"/>
  <c r="C18" i="9" s="1"/>
  <c r="J10" i="7"/>
  <c r="B3" i="9" s="1"/>
  <c r="B6" i="9" s="1"/>
  <c r="M10" i="7"/>
  <c r="E3" i="9" s="1"/>
  <c r="E6" i="9" s="1"/>
  <c r="O10" i="7"/>
  <c r="G3" i="9" s="1"/>
  <c r="G6" i="9" s="1"/>
  <c r="L6" i="7"/>
  <c r="E15" i="9" s="1"/>
  <c r="E18" i="9" s="1"/>
  <c r="P10" i="7"/>
  <c r="H3" i="9" s="1"/>
  <c r="H6" i="9" s="1"/>
  <c r="L8" i="7"/>
  <c r="E23" i="9" s="1"/>
  <c r="E26" i="9" s="1"/>
  <c r="K8" i="7"/>
  <c r="D23" i="9" s="1"/>
  <c r="D26" i="9" s="1"/>
  <c r="L9" i="7"/>
  <c r="E27" i="9" s="1"/>
  <c r="E30" i="9" s="1"/>
  <c r="K9" i="7"/>
  <c r="D27" i="9" s="1"/>
  <c r="D30" i="9" s="1"/>
  <c r="N10" i="7"/>
  <c r="F3" i="9" s="1"/>
  <c r="F6" i="9" s="1"/>
  <c r="L10" i="7" l="1"/>
  <c r="D3" i="9" s="1"/>
  <c r="D6" i="9" s="1"/>
  <c r="K10" i="7"/>
  <c r="C3" i="9" s="1"/>
  <c r="C6" i="9" s="1"/>
</calcChain>
</file>

<file path=xl/comments1.xml><?xml version="1.0" encoding="utf-8"?>
<comments xmlns="http://schemas.openxmlformats.org/spreadsheetml/2006/main">
  <authors>
    <author>Gabriel Aarão Gonçalves</author>
  </authors>
  <commentList>
    <comment ref="K3" authorId="0" shapeId="0">
      <text>
        <r>
          <rPr>
            <sz val="9"/>
            <color indexed="81"/>
            <rFont val="Segoe UI"/>
            <family val="2"/>
          </rPr>
          <t xml:space="preserve">Os dados de GLP da Liquigas não foram considerados, pois a ANP forneceu dados mais globais para esse combustível. Uma vez que o método de estimativa é o </t>
        </r>
        <r>
          <rPr>
            <i/>
            <sz val="9"/>
            <color indexed="81"/>
            <rFont val="Segoe UI"/>
            <family val="2"/>
          </rPr>
          <t xml:space="preserve">bottom-up, </t>
        </r>
        <r>
          <rPr>
            <sz val="9"/>
            <color indexed="81"/>
            <rFont val="Segoe UI"/>
            <family val="2"/>
          </rPr>
          <t xml:space="preserve">foi considerados os dados da ANP para estimativa de combustão de GLP
</t>
        </r>
      </text>
    </comment>
  </commentList>
</comments>
</file>

<file path=xl/comments2.xml><?xml version="1.0" encoding="utf-8"?>
<comments xmlns="http://schemas.openxmlformats.org/spreadsheetml/2006/main">
  <authors>
    <author>Gabriel Aarão Gonçalves</author>
    <author>Andrielly Moutinho Knupp</author>
  </authors>
  <commentList>
    <comment ref="B4" authorId="0" shapeId="0">
      <text>
        <r>
          <rPr>
            <sz val="9"/>
            <color indexed="81"/>
            <rFont val="Segoe UI"/>
            <family val="2"/>
          </rPr>
          <t xml:space="preserve">Volume total corresponde aos volumes residencial e comercial
</t>
        </r>
      </text>
    </comment>
    <comment ref="K4" authorId="1"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L4" authorId="1"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List>
</comments>
</file>

<file path=xl/comments3.xml><?xml version="1.0" encoding="utf-8"?>
<comments xmlns="http://schemas.openxmlformats.org/spreadsheetml/2006/main">
  <authors>
    <author>Gabriel Aarão Gonçalves</author>
    <author>Andrielly Moutinho Knupp</author>
  </authors>
  <commentList>
    <comment ref="B2" authorId="0" shapeId="0">
      <text>
        <r>
          <rPr>
            <sz val="9"/>
            <color indexed="81"/>
            <rFont val="Segoe UI"/>
            <family val="2"/>
          </rPr>
          <t xml:space="preserve">Densidade à temperatura de 20 °C e 1 atm.
Fonte: ANP (2015): http://www.anp.gov.br/wwwanp/?dw=82253
</t>
        </r>
      </text>
    </comment>
    <comment ref="B3" authorId="0" shapeId="0">
      <text>
        <r>
          <rPr>
            <sz val="9"/>
            <color indexed="81"/>
            <rFont val="Segoe UI"/>
            <family val="2"/>
          </rPr>
          <t xml:space="preserve">Não foi fornecido informações sobre o teor de enxofre do GLP. Portanto, sendo conservador, foi considerado o teor de enxofre máximo para o propano comercial estabelecido pela ANP. 
Fonte: Tabela III: http://sites.petrobras.com.br/minisite/assistenciatecnica/public/downloads/manual-tecnico-gas-liquefeito-petrobras-assistencia-tecnica-petrobras.pdf
</t>
        </r>
      </text>
    </comment>
    <comment ref="B4" authorId="0" shapeId="0">
      <text>
        <r>
          <rPr>
            <sz val="9"/>
            <color indexed="81"/>
            <rFont val="Segoe UI"/>
            <family val="2"/>
          </rPr>
          <t xml:space="preserve">O teor de enxofre deve estar em unidade de g/100 ft³ para aplicação do fator de emissão para o SO2, de acordo com a nota de rodapé "e" da Tabela 1.5-1 da AP-42. </t>
        </r>
      </text>
    </comment>
    <comment ref="D6" authorId="0" shapeId="0">
      <text>
        <r>
          <rPr>
            <sz val="9"/>
            <color indexed="81"/>
            <rFont val="Segoe UI"/>
            <family val="2"/>
          </rPr>
          <t xml:space="preserve">Foi utilizado o fator de emissão para o butano da Tabela 1.5-1 (AP-42) pois este combustível é o mais tipicamente utilizado em residências. 
</t>
        </r>
      </text>
    </comment>
    <comment ref="B7" authorId="0" shapeId="0">
      <text>
        <r>
          <rPr>
            <b/>
            <sz val="9"/>
            <color indexed="81"/>
            <rFont val="Segoe UI"/>
            <family val="2"/>
          </rPr>
          <t>Volume comercializado total corresponde aos volumes residencial e comercial</t>
        </r>
        <r>
          <rPr>
            <sz val="9"/>
            <color indexed="81"/>
            <rFont val="Segoe UI"/>
            <family val="2"/>
          </rPr>
          <t xml:space="preserve">
</t>
        </r>
      </text>
    </comment>
    <comment ref="J7" authorId="0" shapeId="0">
      <text>
        <r>
          <rPr>
            <sz val="9"/>
            <color indexed="81"/>
            <rFont val="Segoe UI"/>
            <family val="2"/>
          </rPr>
          <t xml:space="preserve">Não há fator de emissão de COV para o GLP. Portanto, foi considerado que TOC = VOC. </t>
        </r>
      </text>
    </comment>
    <comment ref="L7" authorId="1" shapeId="0">
      <text>
        <r>
          <rPr>
            <sz val="9"/>
            <color indexed="81"/>
            <rFont val="Segoe UI"/>
            <family val="2"/>
          </rPr>
          <t xml:space="preserve"> Não há fator de emissão de PM10 para GLP.  De acordo com a nota de rodapé "d" da Tabela 1.5-1, AP-42: "</t>
        </r>
        <r>
          <rPr>
            <i/>
            <sz val="9"/>
            <color indexed="81"/>
            <rFont val="Segoe UI"/>
            <family val="2"/>
          </rPr>
          <t>For natural gas, a fuel with similar combustion characteristics, all PM is less than 10 m in aerodynamic equivalent diameter (PM-10</t>
        </r>
        <r>
          <rPr>
            <sz val="9"/>
            <color indexed="81"/>
            <rFont val="Segoe UI"/>
            <family val="2"/>
          </rPr>
          <t xml:space="preserve">)". Portanto, PM = PM10.
</t>
        </r>
      </text>
    </comment>
    <comment ref="M7" authorId="1" shapeId="0">
      <text>
        <r>
          <rPr>
            <sz val="9"/>
            <color indexed="81"/>
            <rFont val="Segoe UI"/>
            <family val="2"/>
          </rPr>
          <t xml:space="preserve"> Não há fator de emissão de PM2.5 para GLP.  De acordo com a nota de rodapé "d" da Tabela 1.5-1, AP-42: "For natural gas, a fuel with similar combustion characteristics, all PM is less than 10 m in aerodynamic equivalent diameter (PM-10)".  Uma vez que as características de combustão do GLP é semelhante ao do gás natural, foi considerado para o PM2.5 do GLP a consideração dada pela AP-42 para o gás natural: "</t>
        </r>
        <r>
          <rPr>
            <i/>
            <sz val="9"/>
            <color indexed="81"/>
            <rFont val="Segoe UI"/>
            <family val="2"/>
          </rPr>
          <t>All PM (total, condensible, and filterable) is assumed to be less than 1.0 micrometer in diameter. Therefore, the PM emission factors presented here may be used to estimate PM10, PM2.5 or PM1 emissions (Table 1.4-2  AP-42)."</t>
        </r>
        <r>
          <rPr>
            <sz val="9"/>
            <color indexed="81"/>
            <rFont val="Segoe UI"/>
            <family val="2"/>
          </rPr>
          <t xml:space="preserve">
</t>
        </r>
      </text>
    </comment>
    <comment ref="Q7" authorId="0" shapeId="0">
      <text>
        <r>
          <rPr>
            <sz val="9"/>
            <color indexed="81"/>
            <rFont val="Segoe UI"/>
            <family val="2"/>
          </rPr>
          <t xml:space="preserve">Não há fator de emissão de COV para o GLP. Portanto, foi considerado que TOC = VOC. </t>
        </r>
      </text>
    </comment>
    <comment ref="B8" authorId="0" shapeId="0">
      <text>
        <r>
          <rPr>
            <sz val="9"/>
            <color indexed="81"/>
            <rFont val="Segoe UI"/>
            <family val="2"/>
          </rPr>
          <t xml:space="preserve">O dado fornecido de GLP pela ANP (2015) refere-se ao total vendido na Grande Vitória. Portanto, para estimar o valor vendido em cada município incluído no inventário de emissões, foi considerada a relação proporcional entre venda de GLP e número de habitantes. Logo, o valor total vendido de GLP foi multiplicado pelo percentual de habitantes de cada município. 
</t>
        </r>
      </text>
    </comment>
    <comment ref="B9" authorId="0" shapeId="0">
      <text>
        <r>
          <rPr>
            <sz val="9"/>
            <color indexed="81"/>
            <rFont val="Segoe UI"/>
            <family val="2"/>
          </rPr>
          <t xml:space="preserve">O dado fornecido de GLP pela ANP (2015) refere-se ao total vendido na Grande Vitória. Portanto, para estimar o valor vendido em cada município incluído no inventário de emissões, foi considerada a relação proporcional entre venda de GLP e número de habitantes. Logo, o valor total vendido de GLP foi multiplicado pelo percentual de habitantes de cada município. </t>
        </r>
        <r>
          <rPr>
            <sz val="9"/>
            <color indexed="81"/>
            <rFont val="Segoe UI"/>
            <family val="2"/>
          </rPr>
          <t xml:space="preserve">
</t>
        </r>
      </text>
    </comment>
    <comment ref="B10" authorId="0" shapeId="0">
      <text>
        <r>
          <rPr>
            <sz val="9"/>
            <color indexed="81"/>
            <rFont val="Segoe UI"/>
            <family val="2"/>
          </rPr>
          <t xml:space="preserve">O dado fornecido de GLP pela ANP (2015) refere-se ao total vendido na Grande Vitória. Portanto, para estimar o valor vendido em cada município incluído no inventário de emissões, foi considerada a relação proporcional entre venda de GLP e número de habitantes. Logo, o valor total vendido de GLP foi multiplicado pelo percentual de habitantes de cada município. </t>
        </r>
      </text>
    </comment>
    <comment ref="B11" authorId="0" shapeId="0">
      <text>
        <r>
          <rPr>
            <sz val="9"/>
            <color indexed="81"/>
            <rFont val="Segoe UI"/>
            <family val="2"/>
          </rPr>
          <t xml:space="preserve">O dado fornecido de GLP pela ANP (2015) refere-se ao total vendido na Grande Vitória. Portanto, para estimar o valor vendido em cada município incluído no inventário de emissões, foi considerada a relação proporcional entre venda de GLP e número de habitantes. Logo, o valor total vendido de GLP foi multiplicado pelo percentual de habitantes de cada município. </t>
        </r>
      </text>
    </comment>
    <comment ref="B12" authorId="0" shapeId="0">
      <text>
        <r>
          <rPr>
            <sz val="9"/>
            <color indexed="81"/>
            <rFont val="Segoe UI"/>
            <family val="2"/>
          </rPr>
          <t xml:space="preserve">O dado fornecido de GLP pela ANP (2015) refere-se ao total vendido na Grande Vitória. Portanto, para estimar o valor vendido em cada município incluído no inventário de emissões, foi considerada a relação proporcional entre venda de GLP e número de habitantes. Logo, o valor total vendido de GLP foi multiplicado pelo percentual de habitantes de cada município. 
</t>
        </r>
      </text>
    </comment>
  </commentList>
</comments>
</file>

<file path=xl/sharedStrings.xml><?xml version="1.0" encoding="utf-8"?>
<sst xmlns="http://schemas.openxmlformats.org/spreadsheetml/2006/main" count="348" uniqueCount="151">
  <si>
    <t>Utilização</t>
  </si>
  <si>
    <t>Doméstica</t>
  </si>
  <si>
    <t>Comercial</t>
  </si>
  <si>
    <t>Município</t>
  </si>
  <si>
    <t>Cariacica</t>
  </si>
  <si>
    <t>Viana</t>
  </si>
  <si>
    <t>Vila Velha</t>
  </si>
  <si>
    <t>Vitória</t>
  </si>
  <si>
    <t>Volume Comercializado de Gás Natural (m³) - 2015</t>
  </si>
  <si>
    <t>Vendas de GLP (kg) - 2015</t>
  </si>
  <si>
    <t>Residencial (Coletivo e Individual)</t>
  </si>
  <si>
    <t>-</t>
  </si>
  <si>
    <t>Dados ANP</t>
  </si>
  <si>
    <t>Dados Br Distribuidora</t>
  </si>
  <si>
    <t>Serra</t>
  </si>
  <si>
    <t>Total</t>
  </si>
  <si>
    <t>Dados Liquigas</t>
  </si>
  <si>
    <t>Grande Vitória (Total)</t>
  </si>
  <si>
    <t>Referência: AP-42 (USEPA, 1998) - https://www3.epa.gov/ttn/chief/ap42/ch01/final/c01s04.pdf</t>
  </si>
  <si>
    <t>Table 1.4-1. EMISSION FACTORS FOR NITROGEN OXIDES (NOx) AND CARBON MONOXIDE (CO)
FROM NATURAL GAS COMBUSTION</t>
  </si>
  <si>
    <t>TABLE 1.4-2. EMISSION FACTORS FOR CRITERIA POLLUTANTS AND GREENHOUSE GASES FROM NATURAL GAS COMBUSTION</t>
  </si>
  <si>
    <t>Combustor Type
(MMBtu/hr Heat Input)</t>
  </si>
  <si>
    <t>NOx</t>
  </si>
  <si>
    <t>CO</t>
  </si>
  <si>
    <t>Pollutant</t>
  </si>
  <si>
    <r>
      <t>Emission Factor (lb/10</t>
    </r>
    <r>
      <rPr>
        <vertAlign val="superscript"/>
        <sz val="8"/>
        <color theme="1"/>
        <rFont val="Arial"/>
        <family val="2"/>
      </rPr>
      <t>6</t>
    </r>
    <r>
      <rPr>
        <sz val="8"/>
        <color theme="1"/>
        <rFont val="Arial"/>
        <family val="2"/>
      </rPr>
      <t xml:space="preserve"> scf)</t>
    </r>
  </si>
  <si>
    <r>
      <t>Emission Factor (kg/10</t>
    </r>
    <r>
      <rPr>
        <vertAlign val="superscript"/>
        <sz val="8"/>
        <color theme="1"/>
        <rFont val="Arial"/>
        <family val="2"/>
      </rPr>
      <t>6</t>
    </r>
    <r>
      <rPr>
        <sz val="8"/>
        <color theme="1"/>
        <rFont val="Arial"/>
        <family val="2"/>
      </rPr>
      <t xml:space="preserve"> m³)</t>
    </r>
  </si>
  <si>
    <t>Emisison Factor Rating</t>
  </si>
  <si>
    <r>
      <t>CO</t>
    </r>
    <r>
      <rPr>
        <vertAlign val="subscript"/>
        <sz val="8"/>
        <color theme="1"/>
        <rFont val="Arial"/>
        <family val="2"/>
      </rPr>
      <t>2</t>
    </r>
  </si>
  <si>
    <t>A</t>
  </si>
  <si>
    <t>Large Wall-Fired Boilers (&gt;100)</t>
  </si>
  <si>
    <t>Lead</t>
  </si>
  <si>
    <t>D</t>
  </si>
  <si>
    <t>Uncontrolled (Pre-NSPS)</t>
  </si>
  <si>
    <t>B</t>
  </si>
  <si>
    <r>
      <t>N</t>
    </r>
    <r>
      <rPr>
        <vertAlign val="subscript"/>
        <sz val="8"/>
        <color theme="1"/>
        <rFont val="Arial"/>
        <family val="2"/>
      </rPr>
      <t>2</t>
    </r>
    <r>
      <rPr>
        <sz val="8"/>
        <color theme="1"/>
        <rFont val="Arial"/>
        <family val="2"/>
      </rPr>
      <t>O (Uncontrolled)</t>
    </r>
  </si>
  <si>
    <t>E</t>
  </si>
  <si>
    <t>Uncontrolled (Post-NSPS)</t>
  </si>
  <si>
    <r>
      <t>N</t>
    </r>
    <r>
      <rPr>
        <vertAlign val="subscript"/>
        <sz val="8"/>
        <color theme="1"/>
        <rFont val="Arial"/>
        <family val="2"/>
      </rPr>
      <t>2</t>
    </r>
    <r>
      <rPr>
        <sz val="8"/>
        <color theme="1"/>
        <rFont val="Arial"/>
        <family val="2"/>
      </rPr>
      <t>O (Controlled-low-NOx burner)</t>
    </r>
  </si>
  <si>
    <t>Controlled - Low NOx burners</t>
  </si>
  <si>
    <t>PM (Total)</t>
  </si>
  <si>
    <t>Controlled - Flue gas recirculation</t>
  </si>
  <si>
    <t>PM (Condensable)</t>
  </si>
  <si>
    <t>Small Boilers (&lt;100)</t>
  </si>
  <si>
    <t>PM (Filterable)</t>
  </si>
  <si>
    <t>Uncontrolled</t>
  </si>
  <si>
    <r>
      <t>SO</t>
    </r>
    <r>
      <rPr>
        <b/>
        <vertAlign val="subscript"/>
        <sz val="8"/>
        <color theme="1"/>
        <rFont val="Arial"/>
        <family val="2"/>
      </rPr>
      <t>2</t>
    </r>
  </si>
  <si>
    <t>TOC</t>
  </si>
  <si>
    <t>Controlled - Low NOx burners/Flue gas recirculation</t>
  </si>
  <si>
    <t>C</t>
  </si>
  <si>
    <t>Methane</t>
  </si>
  <si>
    <t>Tangential - Fired Boilers (All Sizes)</t>
  </si>
  <si>
    <t>VOC</t>
  </si>
  <si>
    <t xml:space="preserve">All PM (total, condensible, and filterable) is assumed to be less than 1.0 micrometer in diameter.
Therefore, the PM emission factors presented here may be used to estimate PM10, PM2.5 or PM1
emissions. Total PM is the sum of the filterable PM and condensible PM. </t>
  </si>
  <si>
    <t>Residential Furnaces (&lt;0.3)</t>
  </si>
  <si>
    <r>
      <t>To convert from lb/10</t>
    </r>
    <r>
      <rPr>
        <vertAlign val="superscript"/>
        <sz val="8"/>
        <color theme="1"/>
        <rFont val="Arial"/>
        <family val="2"/>
      </rPr>
      <t>6</t>
    </r>
    <r>
      <rPr>
        <sz val="8"/>
        <color theme="1"/>
        <rFont val="Arial"/>
        <family val="2"/>
      </rPr>
      <t xml:space="preserve"> scf to kg/10</t>
    </r>
    <r>
      <rPr>
        <vertAlign val="superscript"/>
        <sz val="8"/>
        <color theme="1"/>
        <rFont val="Arial"/>
        <family val="2"/>
      </rPr>
      <t>6</t>
    </r>
    <r>
      <rPr>
        <sz val="8"/>
        <color theme="1"/>
        <rFont val="Arial"/>
        <family val="2"/>
      </rPr>
      <t xml:space="preserve"> m³, multiply by 16. Emission factors are based on an average natural gas higher heating value of 1,020 Btu/scf. To convert from 1lb/10</t>
    </r>
    <r>
      <rPr>
        <vertAlign val="superscript"/>
        <sz val="8"/>
        <color theme="1"/>
        <rFont val="Arial"/>
        <family val="2"/>
      </rPr>
      <t>6</t>
    </r>
    <r>
      <rPr>
        <sz val="8"/>
        <color theme="1"/>
        <rFont val="Arial"/>
        <family val="2"/>
      </rPr>
      <t xml:space="preserve"> scf to lb/MMBtu, divide by 1.020. </t>
    </r>
  </si>
  <si>
    <t>Equação Geral:</t>
  </si>
  <si>
    <t>Onde:
E - emissão
EF - fator de emissão
ER - eficiência de redução de emissão</t>
  </si>
  <si>
    <t>Butane Emission Factor
 (lb/10³ gal)</t>
  </si>
  <si>
    <t>Propane Emission Factor
 (lb/10³ gal)</t>
  </si>
  <si>
    <r>
      <t>Table 1.5-1. EMISSION FACTORS FOR LPG COMBUSTION</t>
    </r>
    <r>
      <rPr>
        <vertAlign val="superscript"/>
        <sz val="8"/>
        <color theme="1"/>
        <rFont val="Arial"/>
        <family val="2"/>
      </rPr>
      <t>a</t>
    </r>
    <r>
      <rPr>
        <sz val="8"/>
        <color theme="1"/>
        <rFont val="Arial"/>
        <family val="2"/>
      </rPr>
      <t xml:space="preserve">
EMISSION FACTOR RATING: E</t>
    </r>
  </si>
  <si>
    <r>
      <t>Industrial Boilers</t>
    </r>
    <r>
      <rPr>
        <vertAlign val="superscript"/>
        <sz val="8"/>
        <color theme="1"/>
        <rFont val="Arial"/>
        <family val="2"/>
      </rPr>
      <t>b</t>
    </r>
  </si>
  <si>
    <r>
      <t>Commercial Boilers</t>
    </r>
    <r>
      <rPr>
        <vertAlign val="superscript"/>
        <sz val="8"/>
        <color theme="1"/>
        <rFont val="Arial"/>
        <family val="2"/>
      </rPr>
      <t>c</t>
    </r>
  </si>
  <si>
    <t>PM, Condensable</t>
  </si>
  <si>
    <t>PM, Total</t>
  </si>
  <si>
    <r>
      <t>N</t>
    </r>
    <r>
      <rPr>
        <vertAlign val="subscript"/>
        <sz val="8"/>
        <color theme="1"/>
        <rFont val="Arial"/>
        <family val="2"/>
      </rPr>
      <t>2</t>
    </r>
    <r>
      <rPr>
        <sz val="8"/>
        <color theme="1"/>
        <rFont val="Arial"/>
        <family val="2"/>
      </rPr>
      <t>O</t>
    </r>
    <r>
      <rPr>
        <vertAlign val="superscript"/>
        <sz val="8"/>
        <color theme="1"/>
        <rFont val="Arial"/>
        <family val="2"/>
      </rPr>
      <t>g</t>
    </r>
  </si>
  <si>
    <r>
      <t>CH</t>
    </r>
    <r>
      <rPr>
        <vertAlign val="subscript"/>
        <sz val="8"/>
        <color theme="1"/>
        <rFont val="Arial"/>
        <family val="2"/>
      </rPr>
      <t>4</t>
    </r>
    <r>
      <rPr>
        <vertAlign val="superscript"/>
        <sz val="8"/>
        <color theme="1"/>
        <rFont val="Arial"/>
        <family val="2"/>
      </rPr>
      <t>k</t>
    </r>
  </si>
  <si>
    <t>0,09S</t>
  </si>
  <si>
    <t>0,1S</t>
  </si>
  <si>
    <r>
      <rPr>
        <vertAlign val="superscript"/>
        <sz val="8"/>
        <color theme="1"/>
        <rFont val="Arial"/>
        <family val="2"/>
      </rPr>
      <t>b</t>
    </r>
    <r>
      <rPr>
        <sz val="8"/>
        <color theme="1"/>
        <rFont val="Arial"/>
        <family val="2"/>
      </rPr>
      <t xml:space="preserve"> Heat input capacities generally between 10 and 100 million Btu/hour</t>
    </r>
  </si>
  <si>
    <r>
      <rPr>
        <vertAlign val="superscript"/>
        <sz val="8"/>
        <color theme="1"/>
        <rFont val="Arial"/>
        <family val="2"/>
      </rPr>
      <t xml:space="preserve">f </t>
    </r>
    <r>
      <rPr>
        <sz val="8"/>
        <color theme="1"/>
        <rFont val="Arial"/>
        <family val="2"/>
      </rPr>
      <t xml:space="preserve"> Expressed as NO2</t>
    </r>
  </si>
  <si>
    <r>
      <rPr>
        <vertAlign val="superscript"/>
        <sz val="8"/>
        <color theme="1"/>
        <rFont val="Arial"/>
        <family val="2"/>
      </rPr>
      <t>g</t>
    </r>
    <r>
      <rPr>
        <sz val="8"/>
        <color theme="1"/>
        <rFont val="Arial"/>
        <family val="2"/>
      </rPr>
      <t xml:space="preserve"> Reference 12</t>
    </r>
  </si>
  <si>
    <r>
      <rPr>
        <vertAlign val="superscript"/>
        <sz val="8"/>
        <color theme="1"/>
        <rFont val="Arial"/>
        <family val="2"/>
      </rPr>
      <t xml:space="preserve">h </t>
    </r>
    <r>
      <rPr>
        <sz val="8"/>
        <color theme="1"/>
        <rFont val="Arial"/>
        <family val="2"/>
      </rPr>
      <t>Assuming 99.5% conversion of fuel carbon to CO</t>
    </r>
  </si>
  <si>
    <r>
      <rPr>
        <vertAlign val="superscript"/>
        <sz val="8"/>
        <color theme="1"/>
        <rFont val="Arial"/>
        <family val="2"/>
      </rPr>
      <t xml:space="preserve">j </t>
    </r>
    <r>
      <rPr>
        <sz val="8"/>
        <color theme="1"/>
        <rFont val="Arial"/>
        <family val="2"/>
      </rPr>
      <t>EMISSION FACTOR RATING = C</t>
    </r>
  </si>
  <si>
    <r>
      <rPr>
        <vertAlign val="superscript"/>
        <sz val="8"/>
        <color theme="1"/>
        <rFont val="Arial"/>
        <family val="2"/>
      </rPr>
      <t>k</t>
    </r>
    <r>
      <rPr>
        <sz val="8"/>
        <color theme="1"/>
        <rFont val="Arial"/>
        <family val="2"/>
      </rPr>
      <t xml:space="preserve"> Reference 13</t>
    </r>
  </si>
  <si>
    <r>
      <t>PM, Filterable</t>
    </r>
    <r>
      <rPr>
        <vertAlign val="superscript"/>
        <sz val="8"/>
        <color theme="1"/>
        <rFont val="Arial"/>
        <family val="2"/>
      </rPr>
      <t>d</t>
    </r>
  </si>
  <si>
    <r>
      <t>CO</t>
    </r>
    <r>
      <rPr>
        <vertAlign val="subscript"/>
        <sz val="8"/>
        <color theme="1"/>
        <rFont val="Arial"/>
        <family val="2"/>
      </rPr>
      <t>2</t>
    </r>
    <r>
      <rPr>
        <vertAlign val="superscript"/>
        <sz val="8"/>
        <color theme="1"/>
        <rFont val="Arial"/>
        <family val="2"/>
      </rPr>
      <t>h,j</t>
    </r>
  </si>
  <si>
    <t>Referência: AP-42 (USEPA, 2008) - https://www3.epa.gov/ttn/chief/ap42/ch01/final/c01s05.pdf</t>
  </si>
  <si>
    <t>Referência: AP-42 (USEPA, 1981) - https://www3.epa.gov/ttn/chief/ap42/ch04/final/c4s10.pdf</t>
  </si>
  <si>
    <r>
      <t>Nonmethane VOC</t>
    </r>
    <r>
      <rPr>
        <vertAlign val="superscript"/>
        <sz val="8"/>
        <color theme="1"/>
        <rFont val="Arial"/>
        <family val="2"/>
      </rPr>
      <t>a</t>
    </r>
  </si>
  <si>
    <t>Use</t>
  </si>
  <si>
    <t>National Emissions</t>
  </si>
  <si>
    <t>Per Capita Emission Factors</t>
  </si>
  <si>
    <t>10³ Mg/yr</t>
  </si>
  <si>
    <t>10³ tons/yr</t>
  </si>
  <si>
    <t>Table 4.10-1 (Metric And English Units). EVAPORATIVE EMISSIONS FROM COMMERCIAL/CONSUMER SOLVENT USE
EMISSION FACTOR RATING: C</t>
  </si>
  <si>
    <t>kg/yr</t>
  </si>
  <si>
    <t>lb/yr</t>
  </si>
  <si>
    <r>
      <t>g/day</t>
    </r>
    <r>
      <rPr>
        <vertAlign val="superscript"/>
        <sz val="8"/>
        <color theme="1"/>
        <rFont val="Arial"/>
        <family val="2"/>
      </rPr>
      <t>b</t>
    </r>
  </si>
  <si>
    <r>
      <t xml:space="preserve"> 10</t>
    </r>
    <r>
      <rPr>
        <vertAlign val="superscript"/>
        <sz val="8"/>
        <color theme="1"/>
        <rFont val="Arial"/>
        <family val="2"/>
      </rPr>
      <t xml:space="preserve">-3 </t>
    </r>
    <r>
      <rPr>
        <sz val="8"/>
        <color theme="1"/>
        <rFont val="Arial"/>
        <family val="2"/>
      </rPr>
      <t>lb/day</t>
    </r>
  </si>
  <si>
    <t>Aerosol products</t>
  </si>
  <si>
    <t>Household products</t>
  </si>
  <si>
    <t>Toiletries</t>
  </si>
  <si>
    <t>Rubbing compounds</t>
  </si>
  <si>
    <t>Windshield washing</t>
  </si>
  <si>
    <t>Polishes and waxes</t>
  </si>
  <si>
    <t>Nonindustrial adhesives</t>
  </si>
  <si>
    <t>Space deodorant</t>
  </si>
  <si>
    <t>Moth control</t>
  </si>
  <si>
    <t>Laundry detergent</t>
  </si>
  <si>
    <r>
      <rPr>
        <vertAlign val="superscript"/>
        <sz val="8"/>
        <color theme="1"/>
        <rFont val="Arial"/>
        <family val="2"/>
      </rPr>
      <t>a</t>
    </r>
    <r>
      <rPr>
        <sz val="8"/>
        <color theme="1"/>
        <rFont val="Arial"/>
        <family val="2"/>
      </rPr>
      <t xml:space="preserve"> References 1-2</t>
    </r>
  </si>
  <si>
    <r>
      <rPr>
        <vertAlign val="superscript"/>
        <sz val="8"/>
        <color theme="1"/>
        <rFont val="Arial"/>
        <family val="2"/>
      </rPr>
      <t>b</t>
    </r>
    <r>
      <rPr>
        <sz val="8"/>
        <color theme="1"/>
        <rFont val="Arial"/>
        <family val="2"/>
      </rPr>
      <t xml:space="preserve"> Calculated by dividing kg/yr (lb/yr) by 365 and converting to appropriate units</t>
    </r>
  </si>
  <si>
    <r>
      <rPr>
        <vertAlign val="superscript"/>
        <sz val="8"/>
        <color theme="1"/>
        <rFont val="Arial"/>
        <family val="2"/>
      </rPr>
      <t>c</t>
    </r>
    <r>
      <rPr>
        <sz val="8"/>
        <color theme="1"/>
        <rFont val="Arial"/>
        <family val="2"/>
      </rPr>
      <t xml:space="preserve"> Totals may not be additive because of rounding</t>
    </r>
  </si>
  <si>
    <t>Fonte: ANP (2015), Br Distribuidora (2015) e Liquigas (2015)</t>
  </si>
  <si>
    <t>Dados - Vendas de GLP e gás Natural</t>
  </si>
  <si>
    <t>Fonte: IBGE - ftp://ftp.ibge.gov.br/Estimativas_de_Populacao/Estimativas_2015/estimativa_dou_2015_20150915.pdf</t>
  </si>
  <si>
    <t>População [hab]</t>
  </si>
  <si>
    <t>Fator de Emissão [kg/ano]</t>
  </si>
  <si>
    <t>Taxa de Emissão [kg/h]</t>
  </si>
  <si>
    <t>PM</t>
  </si>
  <si>
    <r>
      <t>PM</t>
    </r>
    <r>
      <rPr>
        <b/>
        <vertAlign val="subscript"/>
        <sz val="8"/>
        <color theme="0"/>
        <rFont val="Arial"/>
        <family val="2"/>
      </rPr>
      <t>10</t>
    </r>
  </si>
  <si>
    <r>
      <t>PM</t>
    </r>
    <r>
      <rPr>
        <b/>
        <vertAlign val="subscript"/>
        <sz val="8"/>
        <color theme="0"/>
        <rFont val="Arial"/>
        <family val="2"/>
      </rPr>
      <t>2,5</t>
    </r>
  </si>
  <si>
    <r>
      <t>NO</t>
    </r>
    <r>
      <rPr>
        <b/>
        <vertAlign val="subscript"/>
        <sz val="8"/>
        <color theme="0"/>
        <rFont val="Arial"/>
        <family val="2"/>
      </rPr>
      <t>X</t>
    </r>
  </si>
  <si>
    <r>
      <t>SO</t>
    </r>
    <r>
      <rPr>
        <b/>
        <vertAlign val="subscript"/>
        <sz val="8"/>
        <color theme="0"/>
        <rFont val="Arial"/>
        <family val="2"/>
      </rPr>
      <t>2</t>
    </r>
  </si>
  <si>
    <t>Butane Emission Factor
 (kg/10³ L)</t>
  </si>
  <si>
    <t>Propane Emission Factor
 (kg/10³ L)</t>
  </si>
  <si>
    <t>0,09S x 0,12</t>
  </si>
  <si>
    <t>0,1S x 0,12</t>
  </si>
  <si>
    <t>Fontes Emissoras</t>
  </si>
  <si>
    <r>
      <t>PM</t>
    </r>
    <r>
      <rPr>
        <b/>
        <vertAlign val="subscript"/>
        <sz val="8"/>
        <color theme="0"/>
        <rFont val="Arial"/>
        <family val="2"/>
      </rPr>
      <t>2.5</t>
    </r>
  </si>
  <si>
    <t>Combustão Gás Natural</t>
  </si>
  <si>
    <t>Combustão Gás Liquefeito</t>
  </si>
  <si>
    <t>Utilização de Solventes</t>
  </si>
  <si>
    <t>Guarapari</t>
  </si>
  <si>
    <t>Fundão</t>
  </si>
  <si>
    <t>Volume Comercializado de Gás Natural em 2015 [m³/h]</t>
  </si>
  <si>
    <t xml:space="preserve">População ano 2015 [hab] </t>
  </si>
  <si>
    <t>Proporção Populacional ano 2015 [hab]</t>
  </si>
  <si>
    <t>Dados - Estimativa Populacional para o ano de 2015</t>
  </si>
  <si>
    <t>Densidade do GLP (t/m³)</t>
  </si>
  <si>
    <t>Volume Comercializado de GLP</t>
  </si>
  <si>
    <r>
      <t>SO</t>
    </r>
    <r>
      <rPr>
        <b/>
        <vertAlign val="subscript"/>
        <sz val="8"/>
        <color theme="1"/>
        <rFont val="Arial"/>
        <family val="2"/>
      </rPr>
      <t>2</t>
    </r>
    <r>
      <rPr>
        <b/>
        <vertAlign val="superscript"/>
        <sz val="8"/>
        <color theme="1"/>
        <rFont val="Arial"/>
        <family val="2"/>
      </rPr>
      <t>e</t>
    </r>
  </si>
  <si>
    <r>
      <t>NOx</t>
    </r>
    <r>
      <rPr>
        <b/>
        <vertAlign val="superscript"/>
        <sz val="8"/>
        <color theme="1"/>
        <rFont val="Arial"/>
        <family val="2"/>
      </rPr>
      <t>f</t>
    </r>
  </si>
  <si>
    <t>Teor de Enxofre do GLP (mg/kg)</t>
  </si>
  <si>
    <t>Teor de Enxofre do GLP  (g/100 ft³)</t>
  </si>
  <si>
    <t>Fator de Emissão [kg/10³ L]</t>
  </si>
  <si>
    <t>Volume Comercializado de GLP (t) - 2015</t>
  </si>
  <si>
    <r>
      <t>Fator de Emissão [kg/10</t>
    </r>
    <r>
      <rPr>
        <b/>
        <vertAlign val="superscript"/>
        <sz val="8"/>
        <color theme="0"/>
        <rFont val="Arial"/>
        <family val="2"/>
      </rPr>
      <t>6</t>
    </r>
    <r>
      <rPr>
        <b/>
        <sz val="8"/>
        <color theme="0"/>
        <rFont val="Arial"/>
        <family val="2"/>
      </rPr>
      <t xml:space="preserve"> m³]</t>
    </r>
  </si>
  <si>
    <t>Fonte: Br Distribuidora (2015)</t>
  </si>
  <si>
    <t>Fonte: ANP (2015)</t>
  </si>
  <si>
    <r>
      <t>Total</t>
    </r>
    <r>
      <rPr>
        <b/>
        <vertAlign val="superscript"/>
        <sz val="8"/>
        <color theme="1"/>
        <rFont val="Arial"/>
        <family val="2"/>
      </rPr>
      <t>c</t>
    </r>
  </si>
  <si>
    <r>
      <rPr>
        <vertAlign val="superscript"/>
        <sz val="8"/>
        <color theme="1"/>
        <rFont val="Arial"/>
        <family val="2"/>
      </rPr>
      <t>c</t>
    </r>
    <r>
      <rPr>
        <sz val="8"/>
        <color theme="1"/>
        <rFont val="Arial"/>
        <family val="2"/>
      </rPr>
      <t xml:space="preserve"> Heat input capacities generally between 0,3 and 10 million Btu/hour</t>
    </r>
  </si>
  <si>
    <r>
      <rPr>
        <vertAlign val="superscript"/>
        <sz val="8"/>
        <color theme="1"/>
        <rFont val="Arial"/>
        <family val="2"/>
      </rPr>
      <t>d</t>
    </r>
    <r>
      <rPr>
        <sz val="8"/>
        <color theme="1"/>
        <rFont val="Arial"/>
        <family val="2"/>
      </rPr>
      <t xml:space="preserve"> Filterable particulate matter (PM) is that PM collected on or prior to the filter of an EPA Method 5 (or equivalent) sampling train. For natural gas, a fuel with similar combustion characteristics, all PM is less than 10 </t>
    </r>
    <r>
      <rPr>
        <sz val="8"/>
        <color theme="1"/>
        <rFont val="Calibri"/>
        <family val="2"/>
      </rPr>
      <t>µ</t>
    </r>
    <r>
      <rPr>
        <sz val="8"/>
        <color theme="1"/>
        <rFont val="Arial"/>
        <family val="2"/>
      </rPr>
      <t>m in aerodynamic equivalent diameter (PM-10)</t>
    </r>
  </si>
  <si>
    <r>
      <rPr>
        <vertAlign val="superscript"/>
        <sz val="8"/>
        <color theme="1"/>
        <rFont val="Arial"/>
        <family val="2"/>
      </rPr>
      <t>e</t>
    </r>
    <r>
      <rPr>
        <sz val="8"/>
        <color theme="1"/>
        <rFont val="Arial"/>
        <family val="2"/>
      </rPr>
      <t xml:space="preserve"> S equals the sulfur content expressed in gr/100 ft³ gas vapor. For example, if the butane sulfur content is 0.18 gr/100 ft³, the emission factor would be (0,09 x 0,18) = 0,016 lb of SO2/10³ gal butane burned.</t>
    </r>
  </si>
  <si>
    <r>
      <rPr>
        <vertAlign val="superscript"/>
        <sz val="8"/>
        <color theme="1"/>
        <rFont val="Arial"/>
        <family val="2"/>
      </rPr>
      <t>a</t>
    </r>
    <r>
      <rPr>
        <sz val="8"/>
        <color theme="1"/>
        <rFont val="Arial"/>
        <family val="2"/>
      </rPr>
      <t xml:space="preserve"> Assumes PM, CO, and TOC emissions are the same, on a heat input basis, as for natural gas combustion. Use heat contents of 91.5 x 10</t>
    </r>
    <r>
      <rPr>
        <vertAlign val="superscript"/>
        <sz val="8"/>
        <color theme="1"/>
        <rFont val="Arial"/>
        <family val="2"/>
      </rPr>
      <t>6</t>
    </r>
    <r>
      <rPr>
        <sz val="8"/>
        <color theme="1"/>
        <rFont val="Arial"/>
        <family val="2"/>
      </rPr>
      <t xml:space="preserve"> Btu/10³ gallon for propane, 10² x 10</t>
    </r>
    <r>
      <rPr>
        <vertAlign val="superscript"/>
        <sz val="8"/>
        <color theme="1"/>
        <rFont val="Arial"/>
        <family val="2"/>
      </rPr>
      <t>6</t>
    </r>
    <r>
      <rPr>
        <sz val="8"/>
        <color theme="1"/>
        <rFont val="Arial"/>
        <family val="2"/>
      </rPr>
      <t xml:space="preserve"> Btu/10³ gallon for butane, 1020 x 10</t>
    </r>
    <r>
      <rPr>
        <vertAlign val="superscript"/>
        <sz val="8"/>
        <color theme="1"/>
        <rFont val="Arial"/>
        <family val="2"/>
      </rPr>
      <t>6</t>
    </r>
    <r>
      <rPr>
        <sz val="8"/>
        <color theme="1"/>
        <rFont val="Arial"/>
        <family val="2"/>
      </rPr>
      <t xml:space="preserve"> Btu/10</t>
    </r>
    <r>
      <rPr>
        <vertAlign val="superscript"/>
        <sz val="8"/>
        <color theme="1"/>
        <rFont val="Arial"/>
        <family val="2"/>
      </rPr>
      <t>6</t>
    </r>
    <r>
      <rPr>
        <sz val="8"/>
        <color theme="1"/>
        <rFont val="Arial"/>
        <family val="2"/>
      </rPr>
      <t xml:space="preserve"> scf for methane when calculating an equivalent heat input basis. For example, the equation for converting from methane’s emissions factors to propane’s emissions factors is as follows: lb pollutant/10</t>
    </r>
    <r>
      <rPr>
        <vertAlign val="superscript"/>
        <sz val="8"/>
        <color theme="1"/>
        <rFont val="Arial"/>
        <family val="2"/>
      </rPr>
      <t>3</t>
    </r>
    <r>
      <rPr>
        <sz val="8"/>
        <color theme="1"/>
        <rFont val="Arial"/>
        <family val="2"/>
      </rPr>
      <t xml:space="preserve"> gallons of propane = (lb pollutant /10</t>
    </r>
    <r>
      <rPr>
        <vertAlign val="superscript"/>
        <sz val="8"/>
        <color theme="1"/>
        <rFont val="Arial"/>
        <family val="2"/>
      </rPr>
      <t>6</t>
    </r>
    <r>
      <rPr>
        <sz val="8"/>
        <color theme="1"/>
        <rFont val="Arial"/>
        <family val="2"/>
      </rPr>
      <t xml:space="preserve"> ft³ methane) * (91,5 x 10</t>
    </r>
    <r>
      <rPr>
        <vertAlign val="superscript"/>
        <sz val="8"/>
        <color theme="1"/>
        <rFont val="Arial"/>
        <family val="2"/>
      </rPr>
      <t>6</t>
    </r>
    <r>
      <rPr>
        <sz val="8"/>
        <color theme="1"/>
        <rFont val="Arial"/>
        <family val="2"/>
      </rPr>
      <t xml:space="preserve"> Btu/10</t>
    </r>
    <r>
      <rPr>
        <vertAlign val="superscript"/>
        <sz val="8"/>
        <color theme="1"/>
        <rFont val="Arial"/>
        <family val="2"/>
      </rPr>
      <t>3</t>
    </r>
    <r>
      <rPr>
        <sz val="8"/>
        <color theme="1"/>
        <rFont val="Arial"/>
        <family val="2"/>
      </rPr>
      <t xml:space="preserve"> gallons of propane) / (1020 x 10</t>
    </r>
    <r>
      <rPr>
        <vertAlign val="superscript"/>
        <sz val="8"/>
        <color theme="1"/>
        <rFont val="Arial"/>
        <family val="2"/>
      </rPr>
      <t>6</t>
    </r>
    <r>
      <rPr>
        <sz val="8"/>
        <color theme="1"/>
        <rFont val="Arial"/>
        <family val="2"/>
      </rPr>
      <t xml:space="preserve"> Btu/10</t>
    </r>
    <r>
      <rPr>
        <vertAlign val="superscript"/>
        <sz val="8"/>
        <color theme="1"/>
        <rFont val="Arial"/>
        <family val="2"/>
      </rPr>
      <t>6</t>
    </r>
    <r>
      <rPr>
        <sz val="8"/>
        <color theme="1"/>
        <rFont val="Arial"/>
        <family val="2"/>
      </rPr>
      <t xml:space="preserve"> scf of methane). The NOx emission factors have been multiplied by a correction factor of 1,5, which is the approximate ratio of propane/butane NOx emissions to natural gas NOx emissions. To convert from lb/10³ gal to kg/103 L, multiply by 0,12. SCC = Source Classification Code</t>
    </r>
  </si>
  <si>
    <t>TOTAL</t>
  </si>
  <si>
    <t>Total [kg]</t>
  </si>
  <si>
    <t>Total [L/h]</t>
  </si>
  <si>
    <t>GNV</t>
  </si>
  <si>
    <t>GLP</t>
  </si>
  <si>
    <t>Solventes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</si>
</sst>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gt;=0.005]\ #,##0.00;[&lt;0.005]&quot;&lt;0,01&quot;"/>
    <numFmt numFmtId="167" formatCode="#,##0.0000"/>
    <numFmt numFmtId="168" formatCode="0.000"/>
  </numFmts>
  <fonts count="17" x14ac:knownFonts="1">
    <font>
      <sz val="11"/>
      <color theme="1"/>
      <name val="Calibri"/>
      <family val="2"/>
      <scheme val="minor"/>
    </font>
    <font>
      <sz val="9"/>
      <color indexed="81"/>
      <name val="Segoe UI"/>
      <family val="2"/>
    </font>
    <font>
      <sz val="8"/>
      <color theme="1"/>
      <name val="Arial"/>
      <family val="2"/>
    </font>
    <font>
      <vertAlign val="superscript"/>
      <sz val="8"/>
      <color theme="1"/>
      <name val="Arial"/>
      <family val="2"/>
    </font>
    <font>
      <vertAlign val="subscript"/>
      <sz val="8"/>
      <color theme="1"/>
      <name val="Arial"/>
      <family val="2"/>
    </font>
    <font>
      <b/>
      <sz val="8"/>
      <color theme="1"/>
      <name val="Arial"/>
      <family val="2"/>
    </font>
    <font>
      <b/>
      <vertAlign val="subscript"/>
      <sz val="8"/>
      <color theme="1"/>
      <name val="Arial"/>
      <family val="2"/>
    </font>
    <font>
      <sz val="8"/>
      <color rgb="FFFF0000"/>
      <name val="Arial"/>
      <family val="2"/>
    </font>
    <font>
      <b/>
      <i/>
      <sz val="8"/>
      <color theme="1"/>
      <name val="Arial"/>
      <family val="2"/>
    </font>
    <font>
      <b/>
      <sz val="8"/>
      <color theme="0"/>
      <name val="Arial"/>
      <family val="2"/>
    </font>
    <font>
      <sz val="11"/>
      <color theme="1"/>
      <name val="Calibri"/>
      <family val="2"/>
      <scheme val="minor"/>
    </font>
    <font>
      <b/>
      <vertAlign val="superscript"/>
      <sz val="8"/>
      <color theme="0"/>
      <name val="Arial"/>
      <family val="2"/>
    </font>
    <font>
      <b/>
      <vertAlign val="subscript"/>
      <sz val="8"/>
      <color theme="0"/>
      <name val="Arial"/>
      <family val="2"/>
    </font>
    <font>
      <b/>
      <vertAlign val="superscript"/>
      <sz val="8"/>
      <color theme="1"/>
      <name val="Arial"/>
      <family val="2"/>
    </font>
    <font>
      <b/>
      <sz val="9"/>
      <color indexed="81"/>
      <name val="Segoe UI"/>
      <family val="2"/>
    </font>
    <font>
      <i/>
      <sz val="9"/>
      <color indexed="81"/>
      <name val="Segoe UI"/>
      <family val="2"/>
    </font>
    <font>
      <sz val="8"/>
      <color theme="1"/>
      <name val="Calibri"/>
      <family val="2"/>
    </font>
  </fonts>
  <fills count="5">
    <fill>
      <patternFill patternType="none"/>
    </fill>
    <fill>
      <patternFill patternType="gray125"/>
    </fill>
    <fill>
      <patternFill patternType="solid">
        <fgColor rgb="FFDCE6F1"/>
        <bgColor indexed="64"/>
      </patternFill>
    </fill>
    <fill>
      <patternFill patternType="solid">
        <fgColor theme="0"/>
        <bgColor indexed="64"/>
      </patternFill>
    </fill>
    <fill>
      <patternFill patternType="solid">
        <fgColor rgb="FF4F81BD"/>
        <bgColor indexed="64"/>
      </patternFill>
    </fill>
  </fills>
  <borders count="20">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bottom/>
      <diagonal/>
    </border>
    <border>
      <left style="thin">
        <color rgb="FFD9D9D9"/>
      </left>
      <right style="thin">
        <color rgb="FFD9D9D9"/>
      </right>
      <top/>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top style="thin">
        <color rgb="FFD9D9D9"/>
      </top>
      <bottom/>
      <diagonal/>
    </border>
  </borders>
  <cellStyleXfs count="2">
    <xf numFmtId="0" fontId="0" fillId="0" borderId="0"/>
    <xf numFmtId="9" fontId="10" fillId="0" borderId="0" applyFont="0" applyFill="0" applyBorder="0" applyAlignment="0" applyProtection="0"/>
  </cellStyleXfs>
  <cellXfs count="119">
    <xf numFmtId="0" fontId="0" fillId="0" borderId="0" xfId="0"/>
    <xf numFmtId="0" fontId="2" fillId="0" borderId="0" xfId="0" applyFont="1" applyAlignment="1">
      <alignment vertical="center"/>
    </xf>
    <xf numFmtId="0" fontId="2" fillId="0" borderId="0" xfId="0" applyFont="1"/>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2" fillId="0" borderId="1" xfId="0" applyFont="1" applyBorder="1" applyAlignment="1">
      <alignment vertical="center"/>
    </xf>
    <xf numFmtId="0" fontId="2" fillId="0" borderId="1" xfId="0" applyFont="1" applyBorder="1" applyAlignment="1">
      <alignment horizontal="center" vertical="center"/>
    </xf>
    <xf numFmtId="3"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xf>
    <xf numFmtId="3" fontId="5" fillId="0" borderId="1" xfId="0" applyNumberFormat="1" applyFont="1" applyBorder="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5" fillId="0" borderId="0" xfId="0" applyFont="1" applyAlignment="1">
      <alignment horizontal="center"/>
    </xf>
    <xf numFmtId="0" fontId="2" fillId="0" borderId="0" xfId="0" applyFont="1" applyAlignment="1">
      <alignment vertical="center" wrapText="1"/>
    </xf>
    <xf numFmtId="1" fontId="2" fillId="0" borderId="0" xfId="0" applyNumberFormat="1" applyFont="1" applyAlignment="1">
      <alignment horizontal="center" vertical="center"/>
    </xf>
    <xf numFmtId="2" fontId="2" fillId="0" borderId="0" xfId="0" applyNumberFormat="1" applyFont="1" applyAlignment="1">
      <alignment horizontal="center" vertical="center"/>
    </xf>
    <xf numFmtId="0" fontId="7" fillId="0" borderId="0" xfId="0" applyFont="1" applyAlignment="1">
      <alignment vertical="center" wrapText="1"/>
    </xf>
    <xf numFmtId="0" fontId="2" fillId="3" borderId="11" xfId="0" applyFont="1" applyFill="1" applyBorder="1"/>
    <xf numFmtId="0" fontId="2" fillId="3" borderId="12" xfId="0" applyFont="1" applyFill="1" applyBorder="1"/>
    <xf numFmtId="0" fontId="2" fillId="3" borderId="9" xfId="0" applyFont="1" applyFill="1" applyBorder="1"/>
    <xf numFmtId="0" fontId="2" fillId="3" borderId="13" xfId="0" applyFont="1" applyFill="1" applyBorder="1"/>
    <xf numFmtId="0" fontId="2" fillId="0" borderId="1" xfId="0" applyFont="1" applyBorder="1" applyAlignment="1">
      <alignment vertical="center" wrapText="1"/>
    </xf>
    <xf numFmtId="0" fontId="2" fillId="2" borderId="1" xfId="0" applyFont="1" applyFill="1" applyBorder="1" applyAlignment="1">
      <alignment horizontal="center" vertical="center" wrapText="1"/>
    </xf>
    <xf numFmtId="0" fontId="2" fillId="0" borderId="0" xfId="0" applyFont="1" applyFill="1" applyBorder="1" applyAlignment="1">
      <alignment vertical="center"/>
    </xf>
    <xf numFmtId="0" fontId="2" fillId="0" borderId="0" xfId="0" applyFont="1" applyFill="1" applyBorder="1" applyAlignment="1">
      <alignment vertical="center" wrapText="1"/>
    </xf>
    <xf numFmtId="16" fontId="2" fillId="2" borderId="1" xfId="0" applyNumberFormat="1"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0" xfId="0" applyFont="1" applyAlignment="1">
      <alignment wrapText="1"/>
    </xf>
    <xf numFmtId="3" fontId="2" fillId="0" borderId="0" xfId="0" applyNumberFormat="1" applyFont="1" applyAlignment="1">
      <alignment horizontal="center"/>
    </xf>
    <xf numFmtId="0" fontId="2" fillId="0" borderId="0" xfId="0" applyFont="1" applyFill="1" applyAlignment="1">
      <alignment vertical="center"/>
    </xf>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0" fillId="0" borderId="0" xfId="0" applyFill="1"/>
    <xf numFmtId="0" fontId="2" fillId="0" borderId="0" xfId="0" applyFont="1" applyFill="1" applyAlignment="1">
      <alignment horizontal="center"/>
    </xf>
    <xf numFmtId="2" fontId="2" fillId="0" borderId="0" xfId="0" applyNumberFormat="1" applyFont="1" applyAlignment="1">
      <alignment horizontal="center"/>
    </xf>
    <xf numFmtId="0" fontId="9" fillId="4" borderId="1" xfId="0" applyNumberFormat="1" applyFont="1" applyFill="1" applyBorder="1" applyAlignment="1" applyProtection="1">
      <alignment horizontal="center" vertical="center" wrapText="1"/>
    </xf>
    <xf numFmtId="3" fontId="2" fillId="2" borderId="0" xfId="0" applyNumberFormat="1" applyFont="1" applyFill="1" applyAlignment="1">
      <alignment horizontal="center" vertical="center"/>
    </xf>
    <xf numFmtId="0" fontId="9" fillId="4" borderId="15" xfId="0" applyFont="1" applyFill="1" applyBorder="1" applyAlignment="1">
      <alignment horizontal="center" vertical="center"/>
    </xf>
    <xf numFmtId="3" fontId="2" fillId="0" borderId="0" xfId="0" applyNumberFormat="1" applyFont="1" applyAlignment="1">
      <alignment horizontal="center" vertical="center"/>
    </xf>
    <xf numFmtId="165" fontId="2" fillId="0" borderId="1" xfId="0" applyNumberFormat="1" applyFont="1" applyBorder="1" applyAlignment="1">
      <alignment horizontal="center" vertical="center"/>
    </xf>
    <xf numFmtId="165" fontId="2" fillId="0" borderId="0" xfId="0" applyNumberFormat="1" applyFont="1" applyAlignment="1">
      <alignment horizontal="center" vertical="center"/>
    </xf>
    <xf numFmtId="2" fontId="2" fillId="0" borderId="0" xfId="0" quotePrefix="1" applyNumberFormat="1" applyFont="1" applyAlignment="1">
      <alignment horizontal="center" vertical="center"/>
    </xf>
    <xf numFmtId="11" fontId="2" fillId="0" borderId="0" xfId="0" applyNumberFormat="1" applyFont="1" applyBorder="1" applyAlignment="1">
      <alignment horizontal="center" vertical="center"/>
    </xf>
    <xf numFmtId="11" fontId="2" fillId="0" borderId="0" xfId="0" applyNumberFormat="1" applyFont="1" applyAlignment="1">
      <alignment horizontal="center" vertical="center"/>
    </xf>
    <xf numFmtId="0" fontId="9" fillId="4" borderId="14" xfId="0" applyNumberFormat="1" applyFont="1" applyFill="1" applyBorder="1" applyAlignment="1" applyProtection="1">
      <alignment horizontal="center" vertical="center" wrapText="1"/>
    </xf>
    <xf numFmtId="166" fontId="2" fillId="2" borderId="0" xfId="0" applyNumberFormat="1" applyFont="1" applyFill="1" applyAlignment="1">
      <alignment horizontal="center" vertical="center"/>
    </xf>
    <xf numFmtId="4" fontId="2" fillId="0" borderId="0" xfId="0" applyNumberFormat="1" applyFont="1" applyFill="1" applyAlignment="1">
      <alignment horizontal="center" vertical="center"/>
    </xf>
    <xf numFmtId="0" fontId="2" fillId="0" borderId="0" xfId="0" applyFont="1" applyFill="1" applyAlignment="1">
      <alignment horizontal="center"/>
    </xf>
    <xf numFmtId="0" fontId="5" fillId="0" borderId="1" xfId="0" applyFont="1" applyBorder="1" applyAlignment="1">
      <alignment vertical="center" wrapText="1"/>
    </xf>
    <xf numFmtId="4" fontId="2" fillId="0" borderId="0" xfId="0" applyNumberFormat="1" applyFont="1" applyAlignment="1">
      <alignment horizontal="center"/>
    </xf>
    <xf numFmtId="0" fontId="2" fillId="0" borderId="0" xfId="0" applyFont="1" applyFill="1"/>
    <xf numFmtId="2" fontId="2" fillId="0" borderId="0" xfId="0" applyNumberFormat="1" applyFont="1" applyFill="1" applyAlignment="1">
      <alignment horizontal="center"/>
    </xf>
    <xf numFmtId="165" fontId="0" fillId="0" borderId="0" xfId="0" applyNumberFormat="1"/>
    <xf numFmtId="0" fontId="5" fillId="0" borderId="0" xfId="0" applyFont="1" applyAlignment="1">
      <alignment vertical="center"/>
    </xf>
    <xf numFmtId="0" fontId="5" fillId="0" borderId="0" xfId="0" applyFont="1" applyBorder="1" applyAlignment="1">
      <alignment vertical="center"/>
    </xf>
    <xf numFmtId="0" fontId="2" fillId="0" borderId="0" xfId="0" applyFont="1" applyAlignment="1">
      <alignment horizontal="center" vertical="center"/>
    </xf>
    <xf numFmtId="168" fontId="2" fillId="0" borderId="0" xfId="0" applyNumberFormat="1" applyFont="1" applyAlignment="1">
      <alignment horizontal="center"/>
    </xf>
    <xf numFmtId="164" fontId="2" fillId="0" borderId="0" xfId="0" applyNumberFormat="1" applyFont="1" applyFill="1" applyAlignment="1">
      <alignment horizontal="center" vertical="center"/>
    </xf>
    <xf numFmtId="167" fontId="2" fillId="0" borderId="0" xfId="0" applyNumberFormat="1" applyFont="1" applyAlignment="1">
      <alignment horizontal="center" vertical="center"/>
    </xf>
    <xf numFmtId="0" fontId="2" fillId="2" borderId="19" xfId="0" applyFont="1" applyFill="1" applyBorder="1" applyAlignment="1">
      <alignment vertical="center" wrapText="1"/>
    </xf>
    <xf numFmtId="4" fontId="0" fillId="0" borderId="0" xfId="0" applyNumberFormat="1"/>
    <xf numFmtId="4" fontId="2" fillId="0" borderId="0" xfId="0" applyNumberFormat="1" applyFont="1"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xf>
    <xf numFmtId="0" fontId="2" fillId="0" borderId="0" xfId="0" applyFont="1" applyAlignment="1">
      <alignment horizontal="left" vertical="center"/>
    </xf>
    <xf numFmtId="0" fontId="2" fillId="2" borderId="19" xfId="0" applyFont="1" applyFill="1" applyBorder="1" applyAlignment="1">
      <alignment horizontal="center" vertical="center" wrapText="1"/>
    </xf>
    <xf numFmtId="0" fontId="2" fillId="0" borderId="0" xfId="0" applyFont="1" applyAlignment="1">
      <alignment horizontal="center" vertical="center"/>
    </xf>
    <xf numFmtId="3" fontId="2" fillId="0" borderId="0" xfId="0" applyNumberFormat="1" applyFont="1" applyFill="1" applyAlignment="1">
      <alignment horizontal="center" vertical="center"/>
    </xf>
    <xf numFmtId="0" fontId="2" fillId="0" borderId="0" xfId="0" applyFont="1" applyFill="1" applyAlignment="1">
      <alignment horizontal="left" vertical="center"/>
    </xf>
    <xf numFmtId="9" fontId="2" fillId="0" borderId="0" xfId="1" applyFont="1" applyAlignment="1">
      <alignment horizontal="center" vertical="center"/>
    </xf>
    <xf numFmtId="9" fontId="2" fillId="0" borderId="0" xfId="1" applyFont="1" applyFill="1" applyAlignment="1">
      <alignment horizontal="center" vertical="center"/>
    </xf>
    <xf numFmtId="0" fontId="8" fillId="3" borderId="11"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6"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2" fillId="2" borderId="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0" borderId="0" xfId="0" applyFont="1" applyAlignment="1">
      <alignment horizontal="left" wrapText="1"/>
    </xf>
    <xf numFmtId="0" fontId="2" fillId="2" borderId="11"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9" fillId="4" borderId="0" xfId="0" applyNumberFormat="1" applyFont="1" applyFill="1" applyBorder="1" applyAlignment="1" applyProtection="1">
      <alignment horizontal="center" vertical="center" wrapText="1"/>
    </xf>
    <xf numFmtId="0" fontId="9" fillId="4" borderId="8" xfId="0" applyNumberFormat="1" applyFont="1" applyFill="1" applyBorder="1" applyAlignment="1" applyProtection="1">
      <alignment horizontal="center" vertical="center" wrapText="1"/>
    </xf>
    <xf numFmtId="0" fontId="9" fillId="4" borderId="7" xfId="0" applyNumberFormat="1" applyFont="1" applyFill="1" applyBorder="1" applyAlignment="1" applyProtection="1">
      <alignment horizontal="center" vertical="center" wrapText="1"/>
    </xf>
    <xf numFmtId="0" fontId="9" fillId="4" borderId="14" xfId="0" applyNumberFormat="1" applyFont="1" applyFill="1" applyBorder="1" applyAlignment="1" applyProtection="1">
      <alignment horizontal="center" vertical="center" wrapText="1"/>
    </xf>
    <xf numFmtId="0" fontId="9" fillId="4" borderId="9" xfId="0" applyFont="1" applyFill="1" applyBorder="1" applyAlignment="1">
      <alignment horizontal="center" vertical="center"/>
    </xf>
    <xf numFmtId="0" fontId="9" fillId="4" borderId="0" xfId="0" applyFont="1" applyFill="1" applyBorder="1" applyAlignment="1">
      <alignment horizontal="center" vertical="center"/>
    </xf>
    <xf numFmtId="0" fontId="2" fillId="2" borderId="0" xfId="0" applyFont="1" applyFill="1" applyAlignment="1">
      <alignment horizontal="center" vertical="center"/>
    </xf>
    <xf numFmtId="0" fontId="2" fillId="0" borderId="0" xfId="0" applyFont="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190500</xdr:colOff>
      <xdr:row>22</xdr:row>
      <xdr:rowOff>138112</xdr:rowOff>
    </xdr:from>
    <xdr:ext cx="1609725" cy="316946"/>
    <mc:AlternateContent xmlns:mc="http://schemas.openxmlformats.org/markup-compatibility/2006" xmlns:a14="http://schemas.microsoft.com/office/drawing/2010/main">
      <mc:Choice Requires="a14">
        <xdr:sp macro="" textlink="">
          <xdr:nvSpPr>
            <xdr:cNvPr id="2" name="CaixaDeTexto 1"/>
            <xdr:cNvSpPr txBox="1"/>
          </xdr:nvSpPr>
          <xdr:spPr>
            <a:xfrm>
              <a:off x="2667000" y="235886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2667000" y="235886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𝐸=𝐴 𝑥 𝐸𝐹 𝑥 (1−𝐸𝑅/100)</a:t>
              </a:r>
              <a:endParaRPr lang="pt-BR" sz="1100"/>
            </a:p>
          </xdr:txBody>
        </xdr:sp>
      </mc:Fallback>
    </mc:AlternateContent>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I21" sqref="I21"/>
    </sheetView>
  </sheetViews>
  <sheetFormatPr defaultRowHeight="15" customHeight="1" x14ac:dyDescent="0.2"/>
  <cols>
    <col min="1" max="1" width="37.140625" style="2" customWidth="1"/>
    <col min="2" max="2" width="15.5703125" style="2" customWidth="1"/>
    <col min="3" max="3" width="15.85546875" style="2" customWidth="1"/>
    <col min="4" max="4" width="15.140625" style="2" customWidth="1"/>
    <col min="5" max="5" width="11.85546875" style="2" bestFit="1" customWidth="1"/>
    <col min="6" max="6" width="11.85546875" style="2" customWidth="1"/>
    <col min="7" max="7" width="13.140625" style="2" customWidth="1"/>
    <col min="8" max="8" width="9.140625" style="2"/>
    <col min="9" max="9" width="29.28515625" style="2" customWidth="1"/>
    <col min="10" max="12" width="13.140625" style="2" customWidth="1"/>
    <col min="13" max="16384" width="9.140625" style="2"/>
  </cols>
  <sheetData>
    <row r="1" spans="1:12" ht="15" customHeight="1" x14ac:dyDescent="0.2">
      <c r="A1" s="1" t="s">
        <v>18</v>
      </c>
    </row>
    <row r="2" spans="1:12" ht="25.5" customHeight="1" x14ac:dyDescent="0.2">
      <c r="A2" s="88" t="s">
        <v>19</v>
      </c>
      <c r="B2" s="89"/>
      <c r="C2" s="89"/>
      <c r="D2" s="89"/>
      <c r="E2" s="89"/>
      <c r="F2" s="89"/>
      <c r="G2" s="89"/>
      <c r="I2" s="88" t="s">
        <v>20</v>
      </c>
      <c r="J2" s="89"/>
      <c r="K2" s="89"/>
      <c r="L2" s="89"/>
    </row>
    <row r="3" spans="1:12" ht="25.5" customHeight="1" x14ac:dyDescent="0.2">
      <c r="A3" s="90" t="s">
        <v>21</v>
      </c>
      <c r="B3" s="92" t="s">
        <v>22</v>
      </c>
      <c r="C3" s="93"/>
      <c r="D3" s="94"/>
      <c r="E3" s="92" t="s">
        <v>23</v>
      </c>
      <c r="F3" s="93"/>
      <c r="G3" s="94"/>
      <c r="I3" s="3" t="s">
        <v>24</v>
      </c>
      <c r="J3" s="4" t="s">
        <v>25</v>
      </c>
      <c r="K3" s="4" t="s">
        <v>26</v>
      </c>
      <c r="L3" s="4" t="s">
        <v>27</v>
      </c>
    </row>
    <row r="4" spans="1:12" ht="22.5" customHeight="1" x14ac:dyDescent="0.2">
      <c r="A4" s="91"/>
      <c r="B4" s="4" t="s">
        <v>25</v>
      </c>
      <c r="C4" s="4" t="s">
        <v>26</v>
      </c>
      <c r="D4" s="4" t="s">
        <v>27</v>
      </c>
      <c r="E4" s="4" t="s">
        <v>25</v>
      </c>
      <c r="F4" s="4" t="s">
        <v>26</v>
      </c>
      <c r="G4" s="4" t="s">
        <v>27</v>
      </c>
      <c r="H4" s="5"/>
      <c r="I4" s="6" t="s">
        <v>28</v>
      </c>
      <c r="J4" s="7">
        <v>120</v>
      </c>
      <c r="K4" s="8">
        <f>J4*16</f>
        <v>1920</v>
      </c>
      <c r="L4" s="7" t="s">
        <v>29</v>
      </c>
    </row>
    <row r="5" spans="1:12" ht="15" customHeight="1" x14ac:dyDescent="0.2">
      <c r="A5" s="85" t="s">
        <v>30</v>
      </c>
      <c r="B5" s="85"/>
      <c r="C5" s="85"/>
      <c r="D5" s="85"/>
      <c r="E5" s="85"/>
      <c r="F5" s="85"/>
      <c r="G5" s="85"/>
      <c r="I5" s="6" t="s">
        <v>31</v>
      </c>
      <c r="J5" s="7">
        <v>5.0000000000000001E-4</v>
      </c>
      <c r="K5" s="9">
        <f>J5*16</f>
        <v>8.0000000000000002E-3</v>
      </c>
      <c r="L5" s="7" t="s">
        <v>32</v>
      </c>
    </row>
    <row r="6" spans="1:12" ht="15" customHeight="1" x14ac:dyDescent="0.2">
      <c r="A6" s="6" t="s">
        <v>33</v>
      </c>
      <c r="B6" s="7">
        <v>280</v>
      </c>
      <c r="C6" s="8">
        <f>B6*16</f>
        <v>4480</v>
      </c>
      <c r="D6" s="7" t="s">
        <v>29</v>
      </c>
      <c r="E6" s="7">
        <v>84</v>
      </c>
      <c r="F6" s="8">
        <f>E6*16</f>
        <v>1344</v>
      </c>
      <c r="G6" s="7" t="s">
        <v>34</v>
      </c>
      <c r="I6" s="6" t="s">
        <v>35</v>
      </c>
      <c r="J6" s="7">
        <v>2.2000000000000002</v>
      </c>
      <c r="K6" s="8">
        <f t="shared" ref="K6:K14" si="0">J6*16</f>
        <v>35.200000000000003</v>
      </c>
      <c r="L6" s="7" t="s">
        <v>36</v>
      </c>
    </row>
    <row r="7" spans="1:12" ht="15" customHeight="1" x14ac:dyDescent="0.2">
      <c r="A7" s="6" t="s">
        <v>37</v>
      </c>
      <c r="B7" s="7">
        <v>190</v>
      </c>
      <c r="C7" s="8">
        <f t="shared" ref="C7:C8" si="1">B7*16</f>
        <v>3040</v>
      </c>
      <c r="D7" s="7" t="s">
        <v>29</v>
      </c>
      <c r="E7" s="7">
        <v>84</v>
      </c>
      <c r="F7" s="8">
        <f t="shared" ref="F7:F9" si="2">E7*16</f>
        <v>1344</v>
      </c>
      <c r="G7" s="7" t="s">
        <v>34</v>
      </c>
      <c r="I7" s="6" t="s">
        <v>38</v>
      </c>
      <c r="J7" s="7">
        <v>0.64</v>
      </c>
      <c r="K7" s="8">
        <f t="shared" si="0"/>
        <v>10.24</v>
      </c>
      <c r="L7" s="7" t="s">
        <v>36</v>
      </c>
    </row>
    <row r="8" spans="1:12" ht="15" customHeight="1" x14ac:dyDescent="0.2">
      <c r="A8" s="6" t="s">
        <v>39</v>
      </c>
      <c r="B8" s="7">
        <v>140</v>
      </c>
      <c r="C8" s="8">
        <f t="shared" si="1"/>
        <v>2240</v>
      </c>
      <c r="D8" s="7" t="s">
        <v>29</v>
      </c>
      <c r="E8" s="7">
        <v>84</v>
      </c>
      <c r="F8" s="8">
        <f t="shared" si="2"/>
        <v>1344</v>
      </c>
      <c r="G8" s="7" t="s">
        <v>34</v>
      </c>
      <c r="I8" s="10" t="s">
        <v>40</v>
      </c>
      <c r="J8" s="11">
        <v>7.6</v>
      </c>
      <c r="K8" s="12">
        <f t="shared" si="0"/>
        <v>121.6</v>
      </c>
      <c r="L8" s="11" t="s">
        <v>32</v>
      </c>
    </row>
    <row r="9" spans="1:12" ht="15" customHeight="1" x14ac:dyDescent="0.2">
      <c r="A9" s="6" t="s">
        <v>41</v>
      </c>
      <c r="B9" s="7">
        <v>100</v>
      </c>
      <c r="C9" s="8">
        <f>B9*16</f>
        <v>1600</v>
      </c>
      <c r="D9" s="7" t="s">
        <v>32</v>
      </c>
      <c r="E9" s="7">
        <v>84</v>
      </c>
      <c r="F9" s="8">
        <f t="shared" si="2"/>
        <v>1344</v>
      </c>
      <c r="G9" s="7" t="s">
        <v>34</v>
      </c>
      <c r="I9" s="6" t="s">
        <v>42</v>
      </c>
      <c r="J9" s="7">
        <v>5.7</v>
      </c>
      <c r="K9" s="8">
        <f t="shared" si="0"/>
        <v>91.2</v>
      </c>
      <c r="L9" s="7" t="s">
        <v>32</v>
      </c>
    </row>
    <row r="10" spans="1:12" ht="15" customHeight="1" x14ac:dyDescent="0.2">
      <c r="A10" s="85" t="s">
        <v>43</v>
      </c>
      <c r="B10" s="85"/>
      <c r="C10" s="85"/>
      <c r="D10" s="85"/>
      <c r="E10" s="85"/>
      <c r="F10" s="85"/>
      <c r="G10" s="85"/>
      <c r="I10" s="6" t="s">
        <v>44</v>
      </c>
      <c r="J10" s="7">
        <v>1.9</v>
      </c>
      <c r="K10" s="8">
        <f t="shared" si="0"/>
        <v>30.4</v>
      </c>
      <c r="L10" s="7" t="s">
        <v>34</v>
      </c>
    </row>
    <row r="11" spans="1:12" ht="15" customHeight="1" x14ac:dyDescent="0.2">
      <c r="A11" s="6" t="s">
        <v>45</v>
      </c>
      <c r="B11" s="13">
        <v>100</v>
      </c>
      <c r="C11" s="8">
        <f t="shared" ref="C11:C18" si="3">B11*16</f>
        <v>1600</v>
      </c>
      <c r="D11" s="7" t="s">
        <v>34</v>
      </c>
      <c r="E11" s="7">
        <v>84</v>
      </c>
      <c r="F11" s="8">
        <f t="shared" ref="F11:F13" si="4">E11*16</f>
        <v>1344</v>
      </c>
      <c r="G11" s="7" t="s">
        <v>34</v>
      </c>
      <c r="I11" s="10" t="s">
        <v>46</v>
      </c>
      <c r="J11" s="14">
        <v>0.6</v>
      </c>
      <c r="K11" s="12">
        <f t="shared" si="0"/>
        <v>9.6</v>
      </c>
      <c r="L11" s="11" t="s">
        <v>29</v>
      </c>
    </row>
    <row r="12" spans="1:12" ht="15" customHeight="1" x14ac:dyDescent="0.2">
      <c r="A12" s="6" t="s">
        <v>39</v>
      </c>
      <c r="B12" s="13">
        <v>50</v>
      </c>
      <c r="C12" s="8">
        <f t="shared" si="3"/>
        <v>800</v>
      </c>
      <c r="D12" s="7" t="s">
        <v>32</v>
      </c>
      <c r="E12" s="7">
        <v>84</v>
      </c>
      <c r="F12" s="8">
        <f t="shared" si="4"/>
        <v>1344</v>
      </c>
      <c r="G12" s="7" t="s">
        <v>34</v>
      </c>
      <c r="I12" s="6" t="s">
        <v>47</v>
      </c>
      <c r="J12" s="13">
        <v>11</v>
      </c>
      <c r="K12" s="8">
        <f t="shared" si="0"/>
        <v>176</v>
      </c>
      <c r="L12" s="7" t="s">
        <v>34</v>
      </c>
    </row>
    <row r="13" spans="1:12" ht="15" customHeight="1" x14ac:dyDescent="0.2">
      <c r="A13" s="6" t="s">
        <v>48</v>
      </c>
      <c r="B13" s="13">
        <v>32</v>
      </c>
      <c r="C13" s="8">
        <f t="shared" si="3"/>
        <v>512</v>
      </c>
      <c r="D13" s="7" t="s">
        <v>49</v>
      </c>
      <c r="E13" s="7">
        <v>84</v>
      </c>
      <c r="F13" s="8">
        <f t="shared" si="4"/>
        <v>1344</v>
      </c>
      <c r="G13" s="7" t="s">
        <v>34</v>
      </c>
      <c r="I13" s="2" t="s">
        <v>50</v>
      </c>
      <c r="J13" s="5">
        <v>2.2999999999999998</v>
      </c>
      <c r="K13" s="8">
        <f t="shared" si="0"/>
        <v>36.799999999999997</v>
      </c>
      <c r="L13" s="13" t="s">
        <v>34</v>
      </c>
    </row>
    <row r="14" spans="1:12" ht="15" customHeight="1" x14ac:dyDescent="0.2">
      <c r="A14" s="86" t="s">
        <v>51</v>
      </c>
      <c r="B14" s="86"/>
      <c r="C14" s="86"/>
      <c r="D14" s="86"/>
      <c r="E14" s="86"/>
      <c r="F14" s="86"/>
      <c r="G14" s="86"/>
      <c r="I14" s="15" t="s">
        <v>52</v>
      </c>
      <c r="J14" s="16">
        <v>5.5</v>
      </c>
      <c r="K14" s="12">
        <f t="shared" si="0"/>
        <v>88</v>
      </c>
      <c r="L14" s="14" t="s">
        <v>49</v>
      </c>
    </row>
    <row r="15" spans="1:12" ht="15" customHeight="1" x14ac:dyDescent="0.2">
      <c r="A15" s="6" t="s">
        <v>45</v>
      </c>
      <c r="B15" s="13">
        <v>170</v>
      </c>
      <c r="C15" s="8">
        <f t="shared" si="3"/>
        <v>2720</v>
      </c>
      <c r="D15" s="7" t="s">
        <v>29</v>
      </c>
      <c r="E15" s="13">
        <v>24</v>
      </c>
      <c r="F15" s="8">
        <f t="shared" ref="F15:F16" si="5">E15*16</f>
        <v>384</v>
      </c>
      <c r="G15" s="7" t="s">
        <v>49</v>
      </c>
      <c r="I15" s="87" t="s">
        <v>53</v>
      </c>
      <c r="J15" s="87"/>
      <c r="K15" s="87"/>
      <c r="L15" s="87"/>
    </row>
    <row r="16" spans="1:12" ht="15" customHeight="1" x14ac:dyDescent="0.2">
      <c r="A16" s="6" t="s">
        <v>41</v>
      </c>
      <c r="B16" s="13">
        <v>76</v>
      </c>
      <c r="C16" s="8">
        <f t="shared" si="3"/>
        <v>1216</v>
      </c>
      <c r="D16" s="7" t="s">
        <v>32</v>
      </c>
      <c r="E16" s="13">
        <v>98</v>
      </c>
      <c r="F16" s="8">
        <f t="shared" si="5"/>
        <v>1568</v>
      </c>
      <c r="G16" s="7" t="s">
        <v>32</v>
      </c>
      <c r="I16" s="87"/>
      <c r="J16" s="87"/>
      <c r="K16" s="87"/>
      <c r="L16" s="87"/>
    </row>
    <row r="17" spans="1:12" ht="15" customHeight="1" x14ac:dyDescent="0.2">
      <c r="A17" s="86" t="s">
        <v>54</v>
      </c>
      <c r="B17" s="86"/>
      <c r="C17" s="86"/>
      <c r="D17" s="86"/>
      <c r="E17" s="86"/>
      <c r="F17" s="86"/>
      <c r="G17" s="86"/>
      <c r="I17" s="87"/>
      <c r="J17" s="87"/>
      <c r="K17" s="87"/>
      <c r="L17" s="87"/>
    </row>
    <row r="18" spans="1:12" ht="15" customHeight="1" x14ac:dyDescent="0.2">
      <c r="A18" s="10" t="s">
        <v>45</v>
      </c>
      <c r="B18" s="14">
        <v>94</v>
      </c>
      <c r="C18" s="12">
        <f t="shared" si="3"/>
        <v>1504</v>
      </c>
      <c r="D18" s="11" t="s">
        <v>34</v>
      </c>
      <c r="E18" s="14">
        <v>40</v>
      </c>
      <c r="F18" s="12">
        <f>E18*16</f>
        <v>640</v>
      </c>
      <c r="G18" s="11" t="s">
        <v>34</v>
      </c>
      <c r="I18" s="17"/>
      <c r="J18" s="17"/>
      <c r="K18" s="17"/>
      <c r="L18" s="17"/>
    </row>
    <row r="19" spans="1:12" ht="15" customHeight="1" x14ac:dyDescent="0.2">
      <c r="A19" s="87" t="s">
        <v>55</v>
      </c>
      <c r="B19" s="87"/>
      <c r="C19" s="87"/>
      <c r="D19" s="87"/>
      <c r="E19" s="87"/>
      <c r="F19" s="87"/>
      <c r="G19" s="87"/>
      <c r="I19" s="17"/>
      <c r="J19" s="17"/>
      <c r="K19" s="17"/>
      <c r="L19" s="17"/>
    </row>
    <row r="20" spans="1:12" ht="15" customHeight="1" x14ac:dyDescent="0.2">
      <c r="A20" s="87"/>
      <c r="B20" s="87"/>
      <c r="C20" s="87"/>
      <c r="D20" s="87"/>
      <c r="E20" s="87"/>
      <c r="F20" s="87"/>
      <c r="G20" s="87"/>
    </row>
    <row r="21" spans="1:12" ht="15" customHeight="1" x14ac:dyDescent="0.2">
      <c r="A21" s="1"/>
    </row>
    <row r="22" spans="1:12" ht="15" customHeight="1" x14ac:dyDescent="0.2">
      <c r="A22" s="20"/>
      <c r="B22" s="20"/>
      <c r="C22" s="20"/>
      <c r="D22" s="20"/>
      <c r="E22" s="20"/>
      <c r="F22" s="20"/>
      <c r="G22" s="20"/>
    </row>
    <row r="23" spans="1:12" ht="15" customHeight="1" x14ac:dyDescent="0.2">
      <c r="A23" s="76" t="s">
        <v>56</v>
      </c>
      <c r="B23" s="21"/>
      <c r="C23" s="22"/>
      <c r="D23" s="20"/>
      <c r="E23" s="20"/>
      <c r="F23" s="20"/>
      <c r="G23" s="20"/>
    </row>
    <row r="24" spans="1:12" ht="15" customHeight="1" x14ac:dyDescent="0.2">
      <c r="A24" s="77"/>
      <c r="B24" s="23"/>
      <c r="C24" s="24"/>
      <c r="D24" s="20"/>
      <c r="E24" s="20"/>
      <c r="F24" s="20"/>
      <c r="G24" s="20"/>
    </row>
    <row r="25" spans="1:12" ht="15" customHeight="1" x14ac:dyDescent="0.2">
      <c r="A25" s="77"/>
      <c r="B25" s="23"/>
      <c r="C25" s="24"/>
    </row>
    <row r="26" spans="1:12" ht="15" customHeight="1" x14ac:dyDescent="0.2">
      <c r="A26" s="77"/>
      <c r="B26" s="79" t="s">
        <v>57</v>
      </c>
      <c r="C26" s="80"/>
    </row>
    <row r="27" spans="1:12" ht="15" customHeight="1" x14ac:dyDescent="0.2">
      <c r="A27" s="77"/>
      <c r="B27" s="81"/>
      <c r="C27" s="82"/>
    </row>
    <row r="28" spans="1:12" ht="15" customHeight="1" x14ac:dyDescent="0.2">
      <c r="A28" s="78"/>
      <c r="B28" s="83"/>
      <c r="C28" s="84"/>
    </row>
  </sheetData>
  <sheetProtection password="B056" sheet="1" objects="1" scenarios="1"/>
  <mergeCells count="13">
    <mergeCell ref="A5:G5"/>
    <mergeCell ref="A2:G2"/>
    <mergeCell ref="I2:L2"/>
    <mergeCell ref="A3:A4"/>
    <mergeCell ref="B3:D3"/>
    <mergeCell ref="E3:G3"/>
    <mergeCell ref="A23:A28"/>
    <mergeCell ref="B26:C28"/>
    <mergeCell ref="A10:G10"/>
    <mergeCell ref="A14:G14"/>
    <mergeCell ref="I15:L17"/>
    <mergeCell ref="A17:G17"/>
    <mergeCell ref="A19:G20"/>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E13" sqref="E13"/>
    </sheetView>
  </sheetViews>
  <sheetFormatPr defaultRowHeight="15" x14ac:dyDescent="0.25"/>
  <cols>
    <col min="1" max="1" width="37.140625" customWidth="1"/>
    <col min="2" max="2" width="15.5703125" customWidth="1"/>
    <col min="3" max="3" width="19" customWidth="1"/>
    <col min="4" max="5" width="17.85546875" customWidth="1"/>
    <col min="6" max="6" width="14.28515625" customWidth="1"/>
    <col min="7" max="7" width="15.85546875" customWidth="1"/>
    <col min="8" max="8" width="14.28515625" customWidth="1"/>
    <col min="9" max="9" width="15.85546875" customWidth="1"/>
  </cols>
  <sheetData>
    <row r="1" spans="1:9" x14ac:dyDescent="0.25">
      <c r="A1" s="1" t="s">
        <v>77</v>
      </c>
    </row>
    <row r="2" spans="1:9" ht="27" customHeight="1" x14ac:dyDescent="0.25">
      <c r="A2" s="96" t="s">
        <v>60</v>
      </c>
      <c r="B2" s="97"/>
      <c r="C2" s="97"/>
      <c r="D2" s="97"/>
      <c r="E2" s="97"/>
      <c r="F2" s="97"/>
      <c r="G2" s="97"/>
      <c r="H2" s="97"/>
      <c r="I2" s="97"/>
    </row>
    <row r="3" spans="1:9" ht="29.25" customHeight="1" x14ac:dyDescent="0.25">
      <c r="A3" s="90" t="s">
        <v>24</v>
      </c>
      <c r="B3" s="95" t="s">
        <v>58</v>
      </c>
      <c r="C3" s="93"/>
      <c r="D3" s="95" t="s">
        <v>114</v>
      </c>
      <c r="E3" s="93"/>
      <c r="F3" s="95" t="s">
        <v>59</v>
      </c>
      <c r="G3" s="93"/>
      <c r="H3" s="95" t="s">
        <v>115</v>
      </c>
      <c r="I3" s="93"/>
    </row>
    <row r="4" spans="1:9" x14ac:dyDescent="0.25">
      <c r="A4" s="91"/>
      <c r="B4" s="4" t="s">
        <v>61</v>
      </c>
      <c r="C4" s="4" t="s">
        <v>62</v>
      </c>
      <c r="D4" s="26" t="s">
        <v>61</v>
      </c>
      <c r="E4" s="26" t="s">
        <v>62</v>
      </c>
      <c r="F4" s="4" t="s">
        <v>61</v>
      </c>
      <c r="G4" s="4" t="s">
        <v>62</v>
      </c>
      <c r="H4" s="26" t="s">
        <v>61</v>
      </c>
      <c r="I4" s="26" t="s">
        <v>62</v>
      </c>
    </row>
    <row r="5" spans="1:9" x14ac:dyDescent="0.25">
      <c r="A5" s="6" t="s">
        <v>75</v>
      </c>
      <c r="B5" s="7">
        <v>0.2</v>
      </c>
      <c r="C5" s="7">
        <v>0.2</v>
      </c>
      <c r="D5" s="7">
        <f>B5*0.12</f>
        <v>2.4E-2</v>
      </c>
      <c r="E5" s="7">
        <f>C5*0.12</f>
        <v>2.4E-2</v>
      </c>
      <c r="F5" s="7">
        <v>0.2</v>
      </c>
      <c r="G5" s="7">
        <v>0.2</v>
      </c>
      <c r="H5" s="7">
        <f>F5*0.12</f>
        <v>2.4E-2</v>
      </c>
      <c r="I5" s="7">
        <f>G5*0.12</f>
        <v>2.4E-2</v>
      </c>
    </row>
    <row r="6" spans="1:9" x14ac:dyDescent="0.25">
      <c r="A6" s="6" t="s">
        <v>63</v>
      </c>
      <c r="B6" s="7">
        <v>0.6</v>
      </c>
      <c r="C6" s="7">
        <v>0.6</v>
      </c>
      <c r="D6" s="7">
        <f t="shared" ref="D6:E14" si="0">B6*0.12</f>
        <v>7.1999999999999995E-2</v>
      </c>
      <c r="E6" s="7">
        <f t="shared" si="0"/>
        <v>7.1999999999999995E-2</v>
      </c>
      <c r="F6" s="7">
        <v>0.5</v>
      </c>
      <c r="G6" s="7">
        <v>0.5</v>
      </c>
      <c r="H6" s="7">
        <f t="shared" ref="H6:I14" si="1">F6*0.12</f>
        <v>0.06</v>
      </c>
      <c r="I6" s="7">
        <f t="shared" si="1"/>
        <v>0.06</v>
      </c>
    </row>
    <row r="7" spans="1:9" x14ac:dyDescent="0.25">
      <c r="A7" s="10" t="s">
        <v>64</v>
      </c>
      <c r="B7" s="7">
        <v>0.8</v>
      </c>
      <c r="C7" s="7">
        <v>0.8</v>
      </c>
      <c r="D7" s="7">
        <f t="shared" si="0"/>
        <v>9.6000000000000002E-2</v>
      </c>
      <c r="E7" s="11">
        <f t="shared" si="0"/>
        <v>9.6000000000000002E-2</v>
      </c>
      <c r="F7" s="7">
        <v>0.7</v>
      </c>
      <c r="G7" s="7">
        <v>0.7</v>
      </c>
      <c r="H7" s="7">
        <f t="shared" si="1"/>
        <v>8.3999999999999991E-2</v>
      </c>
      <c r="I7" s="7">
        <f t="shared" si="1"/>
        <v>8.3999999999999991E-2</v>
      </c>
    </row>
    <row r="8" spans="1:9" x14ac:dyDescent="0.25">
      <c r="A8" s="52" t="s">
        <v>131</v>
      </c>
      <c r="B8" s="7" t="s">
        <v>67</v>
      </c>
      <c r="C8" s="7" t="s">
        <v>67</v>
      </c>
      <c r="D8" s="7" t="s">
        <v>116</v>
      </c>
      <c r="E8" s="11" t="s">
        <v>116</v>
      </c>
      <c r="F8" s="7" t="s">
        <v>68</v>
      </c>
      <c r="G8" s="7" t="s">
        <v>68</v>
      </c>
      <c r="H8" s="7" t="s">
        <v>117</v>
      </c>
      <c r="I8" s="7" t="s">
        <v>117</v>
      </c>
    </row>
    <row r="9" spans="1:9" x14ac:dyDescent="0.25">
      <c r="A9" s="10" t="s">
        <v>132</v>
      </c>
      <c r="B9" s="7">
        <v>15</v>
      </c>
      <c r="C9" s="7">
        <v>15</v>
      </c>
      <c r="D9" s="7">
        <f t="shared" si="0"/>
        <v>1.7999999999999998</v>
      </c>
      <c r="E9" s="11">
        <f t="shared" si="0"/>
        <v>1.7999999999999998</v>
      </c>
      <c r="F9" s="7">
        <v>13</v>
      </c>
      <c r="G9" s="7">
        <v>13</v>
      </c>
      <c r="H9" s="7">
        <f t="shared" si="1"/>
        <v>1.56</v>
      </c>
      <c r="I9" s="7">
        <f t="shared" si="1"/>
        <v>1.56</v>
      </c>
    </row>
    <row r="10" spans="1:9" x14ac:dyDescent="0.25">
      <c r="A10" s="6" t="s">
        <v>65</v>
      </c>
      <c r="B10" s="13">
        <v>0.9</v>
      </c>
      <c r="C10" s="13">
        <v>0.9</v>
      </c>
      <c r="D10" s="7">
        <f t="shared" si="0"/>
        <v>0.108</v>
      </c>
      <c r="E10" s="7">
        <f t="shared" si="0"/>
        <v>0.108</v>
      </c>
      <c r="F10" s="13">
        <v>0.9</v>
      </c>
      <c r="G10" s="13">
        <v>0.9</v>
      </c>
      <c r="H10" s="7">
        <f t="shared" si="1"/>
        <v>0.108</v>
      </c>
      <c r="I10" s="7">
        <f t="shared" si="1"/>
        <v>0.108</v>
      </c>
    </row>
    <row r="11" spans="1:9" x14ac:dyDescent="0.25">
      <c r="A11" s="6" t="s">
        <v>76</v>
      </c>
      <c r="B11" s="13">
        <v>14300</v>
      </c>
      <c r="C11" s="13">
        <v>14300</v>
      </c>
      <c r="D11" s="7">
        <f t="shared" si="0"/>
        <v>1716</v>
      </c>
      <c r="E11" s="7">
        <f t="shared" si="0"/>
        <v>1716</v>
      </c>
      <c r="F11" s="13">
        <v>12500</v>
      </c>
      <c r="G11" s="13">
        <v>12500</v>
      </c>
      <c r="H11" s="7">
        <f t="shared" si="1"/>
        <v>1500</v>
      </c>
      <c r="I11" s="7">
        <f t="shared" si="1"/>
        <v>1500</v>
      </c>
    </row>
    <row r="12" spans="1:9" x14ac:dyDescent="0.25">
      <c r="A12" s="10" t="s">
        <v>23</v>
      </c>
      <c r="B12" s="13">
        <v>8.4</v>
      </c>
      <c r="C12" s="13">
        <v>8.4</v>
      </c>
      <c r="D12" s="7">
        <f t="shared" si="0"/>
        <v>1.008</v>
      </c>
      <c r="E12" s="11">
        <f t="shared" si="0"/>
        <v>1.008</v>
      </c>
      <c r="F12" s="13">
        <v>7.5</v>
      </c>
      <c r="G12" s="13">
        <v>7.5</v>
      </c>
      <c r="H12" s="7">
        <f t="shared" si="1"/>
        <v>0.89999999999999991</v>
      </c>
      <c r="I12" s="7">
        <f t="shared" si="1"/>
        <v>0.89999999999999991</v>
      </c>
    </row>
    <row r="13" spans="1:9" x14ac:dyDescent="0.25">
      <c r="A13" s="57" t="s">
        <v>47</v>
      </c>
      <c r="B13" s="13">
        <v>1.1000000000000001</v>
      </c>
      <c r="C13" s="13">
        <v>1.1000000000000001</v>
      </c>
      <c r="D13" s="7">
        <f t="shared" si="0"/>
        <v>0.13200000000000001</v>
      </c>
      <c r="E13" s="11">
        <f t="shared" si="0"/>
        <v>0.13200000000000001</v>
      </c>
      <c r="F13" s="13">
        <v>1</v>
      </c>
      <c r="G13" s="13">
        <v>1</v>
      </c>
      <c r="H13" s="7">
        <f t="shared" si="1"/>
        <v>0.12</v>
      </c>
      <c r="I13" s="7">
        <f t="shared" si="1"/>
        <v>0.12</v>
      </c>
    </row>
    <row r="14" spans="1:9" x14ac:dyDescent="0.25">
      <c r="A14" s="6" t="s">
        <v>66</v>
      </c>
      <c r="B14" s="13">
        <v>0.2</v>
      </c>
      <c r="C14" s="13">
        <v>0.2</v>
      </c>
      <c r="D14" s="7">
        <f t="shared" si="0"/>
        <v>2.4E-2</v>
      </c>
      <c r="E14" s="7">
        <f t="shared" si="0"/>
        <v>2.4E-2</v>
      </c>
      <c r="F14" s="13">
        <v>0.2</v>
      </c>
      <c r="G14" s="13">
        <v>0.2</v>
      </c>
      <c r="H14" s="7">
        <f t="shared" si="1"/>
        <v>2.4E-2</v>
      </c>
      <c r="I14" s="7">
        <f t="shared" si="1"/>
        <v>2.4E-2</v>
      </c>
    </row>
    <row r="15" spans="1:9" ht="15" customHeight="1" x14ac:dyDescent="0.25">
      <c r="A15" s="98" t="s">
        <v>144</v>
      </c>
      <c r="B15" s="98"/>
      <c r="C15" s="98"/>
      <c r="D15" s="98"/>
      <c r="E15" s="98"/>
      <c r="F15" s="98"/>
      <c r="G15" s="98"/>
      <c r="H15" s="98"/>
      <c r="I15" s="98"/>
    </row>
    <row r="16" spans="1:9" x14ac:dyDescent="0.25">
      <c r="A16" s="98"/>
      <c r="B16" s="98"/>
      <c r="C16" s="98"/>
      <c r="D16" s="98"/>
      <c r="E16" s="98"/>
      <c r="F16" s="98"/>
      <c r="G16" s="98"/>
      <c r="H16" s="98"/>
      <c r="I16" s="98"/>
    </row>
    <row r="17" spans="1:9" x14ac:dyDescent="0.25">
      <c r="A17" s="98"/>
      <c r="B17" s="98"/>
      <c r="C17" s="98"/>
      <c r="D17" s="98"/>
      <c r="E17" s="98"/>
      <c r="F17" s="98"/>
      <c r="G17" s="98"/>
      <c r="H17" s="98"/>
      <c r="I17" s="98"/>
    </row>
    <row r="18" spans="1:9" x14ac:dyDescent="0.25">
      <c r="A18" s="98"/>
      <c r="B18" s="98"/>
      <c r="C18" s="98"/>
      <c r="D18" s="98"/>
      <c r="E18" s="98"/>
      <c r="F18" s="98"/>
      <c r="G18" s="98"/>
      <c r="H18" s="98"/>
      <c r="I18" s="98"/>
    </row>
    <row r="19" spans="1:9" x14ac:dyDescent="0.25">
      <c r="A19" s="100" t="s">
        <v>69</v>
      </c>
      <c r="B19" s="100"/>
      <c r="C19" s="100"/>
      <c r="D19" s="100"/>
      <c r="E19" s="100"/>
      <c r="F19" s="100"/>
      <c r="G19" s="100"/>
    </row>
    <row r="20" spans="1:9" x14ac:dyDescent="0.25">
      <c r="A20" s="100" t="s">
        <v>141</v>
      </c>
      <c r="B20" s="100"/>
      <c r="C20" s="100"/>
      <c r="D20" s="100"/>
      <c r="E20" s="100"/>
      <c r="F20" s="100"/>
      <c r="G20" s="100"/>
    </row>
    <row r="21" spans="1:9" ht="15" customHeight="1" x14ac:dyDescent="0.25">
      <c r="A21" s="99" t="s">
        <v>142</v>
      </c>
      <c r="B21" s="99"/>
      <c r="C21" s="99"/>
      <c r="D21" s="99"/>
      <c r="E21" s="99"/>
      <c r="F21" s="99"/>
      <c r="G21" s="99"/>
    </row>
    <row r="22" spans="1:9" x14ac:dyDescent="0.25">
      <c r="A22" s="99"/>
      <c r="B22" s="99"/>
      <c r="C22" s="99"/>
      <c r="D22" s="99"/>
      <c r="E22" s="99"/>
      <c r="F22" s="99"/>
      <c r="G22" s="99"/>
    </row>
    <row r="23" spans="1:9" x14ac:dyDescent="0.25">
      <c r="A23" s="99" t="s">
        <v>143</v>
      </c>
      <c r="B23" s="99"/>
      <c r="C23" s="99"/>
      <c r="D23" s="99"/>
      <c r="E23" s="99"/>
      <c r="F23" s="99"/>
      <c r="G23" s="99"/>
    </row>
    <row r="24" spans="1:9" x14ac:dyDescent="0.25">
      <c r="A24" s="99"/>
      <c r="B24" s="99"/>
      <c r="C24" s="99"/>
      <c r="D24" s="99"/>
      <c r="E24" s="99"/>
      <c r="F24" s="99"/>
      <c r="G24" s="99"/>
    </row>
    <row r="25" spans="1:9" x14ac:dyDescent="0.25">
      <c r="A25" s="100" t="s">
        <v>70</v>
      </c>
      <c r="B25" s="100"/>
      <c r="C25" s="100"/>
      <c r="D25" s="100"/>
      <c r="E25" s="100"/>
      <c r="F25" s="100"/>
      <c r="G25" s="100"/>
    </row>
    <row r="26" spans="1:9" x14ac:dyDescent="0.25">
      <c r="A26" s="100" t="s">
        <v>71</v>
      </c>
      <c r="B26" s="100"/>
      <c r="C26" s="100"/>
      <c r="D26" s="100"/>
      <c r="E26" s="100"/>
      <c r="F26" s="100"/>
      <c r="G26" s="100"/>
    </row>
    <row r="27" spans="1:9" x14ac:dyDescent="0.25">
      <c r="A27" s="100" t="s">
        <v>72</v>
      </c>
      <c r="B27" s="100"/>
      <c r="C27" s="100"/>
      <c r="D27" s="100"/>
      <c r="E27" s="100"/>
      <c r="F27" s="100"/>
      <c r="G27" s="100"/>
    </row>
    <row r="28" spans="1:9" x14ac:dyDescent="0.25">
      <c r="A28" s="100" t="s">
        <v>73</v>
      </c>
      <c r="B28" s="100"/>
      <c r="C28" s="100"/>
      <c r="D28" s="100"/>
      <c r="E28" s="100"/>
      <c r="F28" s="100"/>
      <c r="G28" s="100"/>
    </row>
    <row r="29" spans="1:9" x14ac:dyDescent="0.25">
      <c r="A29" s="100" t="s">
        <v>74</v>
      </c>
      <c r="B29" s="100"/>
      <c r="C29" s="100"/>
      <c r="D29" s="100"/>
      <c r="E29" s="100"/>
      <c r="F29" s="100"/>
      <c r="G29" s="100"/>
    </row>
  </sheetData>
  <sheetProtection password="B056" sheet="1" objects="1" scenarios="1"/>
  <mergeCells count="16">
    <mergeCell ref="A25:G25"/>
    <mergeCell ref="A26:G26"/>
    <mergeCell ref="A27:G27"/>
    <mergeCell ref="A28:G28"/>
    <mergeCell ref="A29:G29"/>
    <mergeCell ref="A23:G24"/>
    <mergeCell ref="A3:A4"/>
    <mergeCell ref="B3:C3"/>
    <mergeCell ref="F3:G3"/>
    <mergeCell ref="D3:E3"/>
    <mergeCell ref="H3:I3"/>
    <mergeCell ref="A2:I2"/>
    <mergeCell ref="A15:I18"/>
    <mergeCell ref="A21:G22"/>
    <mergeCell ref="A19:G19"/>
    <mergeCell ref="A20:G20"/>
  </mergeCells>
  <pageMargins left="0.511811024" right="0.511811024" top="0.78740157499999996" bottom="0.78740157499999996" header="0.31496062000000002" footer="0.31496062000000002"/>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29" sqref="D29"/>
    </sheetView>
  </sheetViews>
  <sheetFormatPr defaultRowHeight="15" x14ac:dyDescent="0.25"/>
  <cols>
    <col min="1" max="1" width="37.140625" customWidth="1"/>
    <col min="2" max="2" width="15.5703125" customWidth="1"/>
    <col min="3" max="3" width="19" customWidth="1"/>
    <col min="4" max="4" width="14.28515625" customWidth="1"/>
    <col min="5" max="5" width="15.85546875" customWidth="1"/>
    <col min="6" max="6" width="14.28515625" customWidth="1"/>
    <col min="7" max="7" width="15.85546875" customWidth="1"/>
  </cols>
  <sheetData>
    <row r="1" spans="1:7" x14ac:dyDescent="0.25">
      <c r="A1" s="1" t="s">
        <v>78</v>
      </c>
    </row>
    <row r="2" spans="1:7" ht="29.25" customHeight="1" x14ac:dyDescent="0.25">
      <c r="A2" s="101" t="s">
        <v>85</v>
      </c>
      <c r="B2" s="102"/>
      <c r="C2" s="102"/>
      <c r="D2" s="102"/>
      <c r="E2" s="102"/>
      <c r="F2" s="102"/>
      <c r="G2" s="102"/>
    </row>
    <row r="3" spans="1:7" x14ac:dyDescent="0.25">
      <c r="A3" s="96" t="s">
        <v>79</v>
      </c>
      <c r="B3" s="97"/>
      <c r="C3" s="97"/>
      <c r="D3" s="97"/>
      <c r="E3" s="97"/>
      <c r="F3" s="97"/>
      <c r="G3" s="97"/>
    </row>
    <row r="4" spans="1:7" x14ac:dyDescent="0.25">
      <c r="A4" s="90" t="s">
        <v>80</v>
      </c>
      <c r="B4" s="95" t="s">
        <v>81</v>
      </c>
      <c r="C4" s="93"/>
      <c r="D4" s="95" t="s">
        <v>82</v>
      </c>
      <c r="E4" s="103"/>
      <c r="F4" s="103"/>
      <c r="G4" s="103"/>
    </row>
    <row r="5" spans="1:7" x14ac:dyDescent="0.25">
      <c r="A5" s="91"/>
      <c r="B5" s="4" t="s">
        <v>83</v>
      </c>
      <c r="C5" s="4" t="s">
        <v>84</v>
      </c>
      <c r="D5" s="4" t="s">
        <v>86</v>
      </c>
      <c r="E5" s="4" t="s">
        <v>87</v>
      </c>
      <c r="F5" s="4" t="s">
        <v>88</v>
      </c>
      <c r="G5" s="29" t="s">
        <v>89</v>
      </c>
    </row>
    <row r="6" spans="1:7" x14ac:dyDescent="0.25">
      <c r="A6" s="6" t="s">
        <v>90</v>
      </c>
      <c r="B6" s="7">
        <v>342</v>
      </c>
      <c r="C6" s="7">
        <v>376</v>
      </c>
      <c r="D6" s="7">
        <v>1.6</v>
      </c>
      <c r="E6" s="7">
        <v>3.5</v>
      </c>
      <c r="F6" s="30">
        <v>4.4000000000000004</v>
      </c>
      <c r="G6" s="30">
        <v>9.6</v>
      </c>
    </row>
    <row r="7" spans="1:7" x14ac:dyDescent="0.25">
      <c r="A7" s="6" t="s">
        <v>91</v>
      </c>
      <c r="B7" s="7">
        <v>183</v>
      </c>
      <c r="C7" s="7">
        <v>201</v>
      </c>
      <c r="D7" s="7">
        <v>0.86</v>
      </c>
      <c r="E7" s="7">
        <v>1.9</v>
      </c>
      <c r="F7" s="30">
        <v>2.4</v>
      </c>
      <c r="G7" s="30">
        <v>5.2</v>
      </c>
    </row>
    <row r="8" spans="1:7" x14ac:dyDescent="0.25">
      <c r="A8" s="6" t="s">
        <v>92</v>
      </c>
      <c r="B8" s="7">
        <v>132</v>
      </c>
      <c r="C8" s="7">
        <v>145</v>
      </c>
      <c r="D8" s="7">
        <v>0.64</v>
      </c>
      <c r="E8" s="7">
        <v>1.4</v>
      </c>
      <c r="F8" s="30">
        <v>1.8</v>
      </c>
      <c r="G8" s="30">
        <v>3.8</v>
      </c>
    </row>
    <row r="9" spans="1:7" x14ac:dyDescent="0.25">
      <c r="A9" s="25" t="s">
        <v>93</v>
      </c>
      <c r="B9" s="7">
        <v>62</v>
      </c>
      <c r="C9" s="7">
        <v>68</v>
      </c>
      <c r="D9" s="7">
        <v>0.28999999999999998</v>
      </c>
      <c r="E9" s="7">
        <v>0.64</v>
      </c>
      <c r="F9" s="30">
        <v>0.8</v>
      </c>
      <c r="G9" s="30">
        <v>1.8</v>
      </c>
    </row>
    <row r="10" spans="1:7" x14ac:dyDescent="0.25">
      <c r="A10" s="6" t="s">
        <v>94</v>
      </c>
      <c r="B10" s="7">
        <v>61</v>
      </c>
      <c r="C10" s="7">
        <v>67</v>
      </c>
      <c r="D10" s="7">
        <v>0.28999999999999998</v>
      </c>
      <c r="E10" s="7">
        <v>0.63</v>
      </c>
      <c r="F10" s="30">
        <v>0.77</v>
      </c>
      <c r="G10" s="30">
        <v>1.7</v>
      </c>
    </row>
    <row r="11" spans="1:7" x14ac:dyDescent="0.25">
      <c r="A11" s="6" t="s">
        <v>95</v>
      </c>
      <c r="B11" s="13">
        <v>48</v>
      </c>
      <c r="C11" s="13">
        <v>53</v>
      </c>
      <c r="D11" s="13">
        <v>0.22</v>
      </c>
      <c r="E11" s="13">
        <v>0.49</v>
      </c>
      <c r="F11" s="30">
        <v>0.59</v>
      </c>
      <c r="G11" s="30">
        <v>1.3</v>
      </c>
    </row>
    <row r="12" spans="1:7" x14ac:dyDescent="0.25">
      <c r="A12" s="6" t="s">
        <v>96</v>
      </c>
      <c r="B12" s="13">
        <v>29</v>
      </c>
      <c r="C12" s="13">
        <v>32</v>
      </c>
      <c r="D12" s="13">
        <v>0.13</v>
      </c>
      <c r="E12" s="13">
        <v>0.28999999999999998</v>
      </c>
      <c r="F12" s="30">
        <v>0.36</v>
      </c>
      <c r="G12" s="30">
        <v>0.79</v>
      </c>
    </row>
    <row r="13" spans="1:7" x14ac:dyDescent="0.25">
      <c r="A13" s="6" t="s">
        <v>97</v>
      </c>
      <c r="B13" s="13">
        <v>18</v>
      </c>
      <c r="C13" s="13">
        <v>20</v>
      </c>
      <c r="D13" s="13">
        <v>0.09</v>
      </c>
      <c r="E13" s="13">
        <v>0.19</v>
      </c>
      <c r="F13" s="30">
        <v>0.24</v>
      </c>
      <c r="G13" s="30">
        <v>0.52</v>
      </c>
    </row>
    <row r="14" spans="1:7" x14ac:dyDescent="0.25">
      <c r="A14" s="1" t="s">
        <v>98</v>
      </c>
      <c r="B14" s="13">
        <v>16</v>
      </c>
      <c r="C14" s="13">
        <v>18</v>
      </c>
      <c r="D14" s="13">
        <v>7.0000000000000007E-2</v>
      </c>
      <c r="E14" s="13">
        <v>0.15</v>
      </c>
      <c r="F14" s="30">
        <v>0.19</v>
      </c>
      <c r="G14" s="30">
        <v>0.41</v>
      </c>
    </row>
    <row r="15" spans="1:7" x14ac:dyDescent="0.25">
      <c r="A15" s="6" t="s">
        <v>99</v>
      </c>
      <c r="B15" s="13">
        <v>4</v>
      </c>
      <c r="C15" s="13">
        <v>4</v>
      </c>
      <c r="D15" s="13">
        <v>0.02</v>
      </c>
      <c r="E15" s="13">
        <v>0.04</v>
      </c>
      <c r="F15" s="30">
        <v>0.05</v>
      </c>
      <c r="G15" s="30">
        <v>0.1</v>
      </c>
    </row>
    <row r="16" spans="1:7" x14ac:dyDescent="0.25">
      <c r="A16" s="58" t="s">
        <v>140</v>
      </c>
      <c r="B16" s="13">
        <v>895</v>
      </c>
      <c r="C16" s="13">
        <v>984</v>
      </c>
      <c r="D16" s="14">
        <v>4.2</v>
      </c>
      <c r="E16" s="13">
        <v>9.1999999999999993</v>
      </c>
      <c r="F16" s="30">
        <v>11.6</v>
      </c>
      <c r="G16" s="30">
        <v>25.2</v>
      </c>
    </row>
    <row r="18" spans="1:7" x14ac:dyDescent="0.25">
      <c r="A18" s="104" t="s">
        <v>100</v>
      </c>
      <c r="B18" s="104"/>
      <c r="C18" s="104"/>
      <c r="D18" s="104"/>
      <c r="E18" s="104"/>
      <c r="F18" s="104"/>
      <c r="G18" s="104"/>
    </row>
    <row r="19" spans="1:7" x14ac:dyDescent="0.25">
      <c r="A19" s="100" t="s">
        <v>101</v>
      </c>
      <c r="B19" s="100"/>
      <c r="C19" s="100"/>
      <c r="D19" s="100"/>
      <c r="E19" s="100"/>
    </row>
    <row r="20" spans="1:7" x14ac:dyDescent="0.25">
      <c r="A20" s="100" t="s">
        <v>102</v>
      </c>
      <c r="B20" s="100"/>
      <c r="C20" s="100"/>
      <c r="D20" s="100"/>
      <c r="E20" s="100"/>
    </row>
    <row r="21" spans="1:7" x14ac:dyDescent="0.25">
      <c r="A21" s="31"/>
      <c r="B21" s="31"/>
      <c r="C21" s="31"/>
      <c r="D21" s="31"/>
      <c r="E21" s="31"/>
    </row>
    <row r="22" spans="1:7" x14ac:dyDescent="0.25">
      <c r="A22" s="31"/>
      <c r="B22" s="31"/>
      <c r="C22" s="31"/>
      <c r="D22" s="31"/>
      <c r="E22" s="31"/>
    </row>
    <row r="25" spans="1:7" ht="15" customHeight="1" x14ac:dyDescent="0.25">
      <c r="A25" s="28"/>
      <c r="B25" s="28"/>
      <c r="C25" s="28"/>
      <c r="D25" s="28"/>
      <c r="E25" s="28"/>
    </row>
    <row r="26" spans="1:7" x14ac:dyDescent="0.25">
      <c r="A26" s="28"/>
      <c r="B26" s="28"/>
      <c r="C26" s="28"/>
      <c r="D26" s="28"/>
      <c r="E26" s="28"/>
    </row>
    <row r="27" spans="1:7" x14ac:dyDescent="0.25">
      <c r="A27" s="28"/>
      <c r="B27" s="28"/>
      <c r="C27" s="28"/>
      <c r="D27" s="28"/>
      <c r="E27" s="28"/>
    </row>
    <row r="28" spans="1:7" x14ac:dyDescent="0.25">
      <c r="A28" s="28"/>
      <c r="B28" s="28"/>
      <c r="C28" s="28"/>
      <c r="D28" s="28"/>
      <c r="E28" s="28"/>
    </row>
    <row r="29" spans="1:7" x14ac:dyDescent="0.25">
      <c r="A29" s="27"/>
      <c r="B29" s="27"/>
      <c r="C29" s="27"/>
      <c r="D29" s="27"/>
      <c r="E29" s="27"/>
    </row>
    <row r="30" spans="1:7" x14ac:dyDescent="0.25">
      <c r="A30" s="27"/>
      <c r="B30" s="27"/>
      <c r="C30" s="27"/>
      <c r="D30" s="27"/>
      <c r="E30" s="27"/>
    </row>
    <row r="31" spans="1:7" x14ac:dyDescent="0.25">
      <c r="A31" s="27"/>
      <c r="B31" s="27"/>
      <c r="C31" s="27"/>
      <c r="D31" s="27"/>
      <c r="E31" s="27"/>
    </row>
    <row r="32" spans="1:7" x14ac:dyDescent="0.25">
      <c r="A32" s="27"/>
      <c r="B32" s="27"/>
      <c r="C32" s="27"/>
      <c r="D32" s="27"/>
      <c r="E32" s="27"/>
    </row>
    <row r="33" spans="1:5" x14ac:dyDescent="0.25">
      <c r="A33" s="27"/>
      <c r="B33" s="27"/>
      <c r="C33" s="27"/>
      <c r="D33" s="27"/>
      <c r="E33" s="27"/>
    </row>
  </sheetData>
  <sheetProtection password="B056" sheet="1" objects="1" scenarios="1"/>
  <mergeCells count="8">
    <mergeCell ref="A2:G2"/>
    <mergeCell ref="A3:G3"/>
    <mergeCell ref="D4:G4"/>
    <mergeCell ref="A18:G18"/>
    <mergeCell ref="A20:E20"/>
    <mergeCell ref="A4:A5"/>
    <mergeCell ref="B4:C4"/>
    <mergeCell ref="A19:E19"/>
  </mergeCells>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4"/>
  <sheetViews>
    <sheetView zoomScaleNormal="100" workbookViewId="0">
      <selection activeCell="F24" sqref="F24"/>
    </sheetView>
  </sheetViews>
  <sheetFormatPr defaultRowHeight="15" x14ac:dyDescent="0.25"/>
  <cols>
    <col min="1" max="1" width="23" style="66" bestFit="1" customWidth="1"/>
    <col min="2" max="2" width="19.5703125" style="66" bestFit="1" customWidth="1"/>
    <col min="3" max="3" width="28.42578125" style="66" bestFit="1" customWidth="1"/>
    <col min="4" max="5" width="9.140625" style="66"/>
    <col min="6" max="6" width="12.7109375" style="66" customWidth="1"/>
    <col min="7" max="7" width="34.42578125" style="66" customWidth="1"/>
    <col min="8" max="8" width="23.42578125" style="66" customWidth="1"/>
    <col min="9" max="10" width="9.140625" style="66"/>
    <col min="11" max="11" width="12.7109375" style="66" customWidth="1"/>
    <col min="12" max="12" width="34.42578125" style="66" customWidth="1"/>
    <col min="13" max="13" width="23.42578125" style="66" customWidth="1"/>
    <col min="14" max="16384" width="9.140625" style="66"/>
  </cols>
  <sheetData>
    <row r="1" spans="1:12" ht="15" customHeight="1" x14ac:dyDescent="0.25">
      <c r="A1" s="105" t="s">
        <v>104</v>
      </c>
      <c r="B1" s="106"/>
      <c r="C1" s="106"/>
      <c r="D1" s="106"/>
      <c r="E1" s="106"/>
      <c r="F1" s="106"/>
      <c r="G1" s="106"/>
      <c r="H1" s="106"/>
      <c r="I1" s="106"/>
      <c r="J1" s="106"/>
      <c r="K1" s="106"/>
      <c r="L1" s="107"/>
    </row>
    <row r="2" spans="1:12" ht="15" customHeight="1" x14ac:dyDescent="0.25">
      <c r="A2" s="33" t="s">
        <v>103</v>
      </c>
    </row>
    <row r="3" spans="1:12" x14ac:dyDescent="0.25">
      <c r="A3" s="105" t="s">
        <v>12</v>
      </c>
      <c r="B3" s="106"/>
      <c r="C3" s="107"/>
      <c r="D3" s="1"/>
      <c r="E3" s="1"/>
      <c r="F3" s="105" t="s">
        <v>13</v>
      </c>
      <c r="G3" s="106"/>
      <c r="H3" s="107"/>
      <c r="K3" s="105" t="s">
        <v>16</v>
      </c>
      <c r="L3" s="106"/>
    </row>
    <row r="4" spans="1:12" x14ac:dyDescent="0.25">
      <c r="A4" s="105" t="s">
        <v>9</v>
      </c>
      <c r="B4" s="106"/>
      <c r="C4" s="107"/>
      <c r="D4" s="1"/>
      <c r="E4" s="1"/>
      <c r="F4" s="106" t="s">
        <v>3</v>
      </c>
      <c r="G4" s="105" t="s">
        <v>8</v>
      </c>
      <c r="H4" s="106"/>
      <c r="K4" s="106" t="s">
        <v>3</v>
      </c>
      <c r="L4" s="106" t="s">
        <v>136</v>
      </c>
    </row>
    <row r="5" spans="1:12" x14ac:dyDescent="0.25">
      <c r="A5" s="71" t="s">
        <v>0</v>
      </c>
      <c r="B5" s="71" t="s">
        <v>1</v>
      </c>
      <c r="C5" s="71" t="s">
        <v>2</v>
      </c>
      <c r="D5" s="1"/>
      <c r="E5" s="1"/>
      <c r="F5" s="102"/>
      <c r="G5" s="70" t="s">
        <v>10</v>
      </c>
      <c r="H5" s="70" t="s">
        <v>2</v>
      </c>
      <c r="K5" s="102"/>
      <c r="L5" s="102"/>
    </row>
    <row r="6" spans="1:12" x14ac:dyDescent="0.25">
      <c r="A6" s="33" t="s">
        <v>17</v>
      </c>
      <c r="B6" s="72">
        <v>51343323</v>
      </c>
      <c r="C6" s="72">
        <v>1080727</v>
      </c>
      <c r="D6" s="1"/>
      <c r="E6" s="1"/>
      <c r="F6" s="69" t="s">
        <v>4</v>
      </c>
      <c r="G6" s="42" t="s">
        <v>11</v>
      </c>
      <c r="H6" s="42">
        <v>59782</v>
      </c>
      <c r="K6" s="69" t="s">
        <v>4</v>
      </c>
      <c r="L6" s="42">
        <v>1059.44</v>
      </c>
    </row>
    <row r="7" spans="1:12" x14ac:dyDescent="0.25">
      <c r="A7" s="1"/>
      <c r="B7" s="1"/>
      <c r="C7" s="1"/>
      <c r="D7" s="1"/>
      <c r="E7" s="1"/>
      <c r="F7" s="69" t="s">
        <v>14</v>
      </c>
      <c r="G7" s="42">
        <f>65221+58512</f>
        <v>123733</v>
      </c>
      <c r="H7" s="42">
        <v>213699</v>
      </c>
      <c r="K7" s="69" t="s">
        <v>14</v>
      </c>
      <c r="L7" s="42">
        <v>889.61</v>
      </c>
    </row>
    <row r="8" spans="1:12" x14ac:dyDescent="0.25">
      <c r="A8" s="1"/>
      <c r="B8" s="1"/>
      <c r="C8" s="1"/>
      <c r="D8" s="1"/>
      <c r="E8" s="1"/>
      <c r="F8" s="69" t="s">
        <v>5</v>
      </c>
      <c r="G8" s="42" t="s">
        <v>11</v>
      </c>
      <c r="H8" s="42" t="s">
        <v>11</v>
      </c>
      <c r="K8" s="69" t="s">
        <v>5</v>
      </c>
      <c r="L8" s="42">
        <v>1088.8399999999999</v>
      </c>
    </row>
    <row r="9" spans="1:12" x14ac:dyDescent="0.25">
      <c r="A9" s="1"/>
      <c r="B9" s="1"/>
      <c r="C9" s="1"/>
      <c r="D9" s="1"/>
      <c r="E9" s="1"/>
      <c r="F9" s="69" t="s">
        <v>6</v>
      </c>
      <c r="G9" s="42">
        <f>18883+5891</f>
        <v>24774</v>
      </c>
      <c r="H9" s="42">
        <v>255138</v>
      </c>
      <c r="K9" s="69" t="s">
        <v>6</v>
      </c>
      <c r="L9" s="42">
        <v>550.77</v>
      </c>
    </row>
    <row r="10" spans="1:12" x14ac:dyDescent="0.25">
      <c r="A10" s="1"/>
      <c r="B10" s="1"/>
      <c r="C10" s="1"/>
      <c r="D10" s="1"/>
      <c r="E10" s="1"/>
      <c r="F10" s="69" t="s">
        <v>7</v>
      </c>
      <c r="G10" s="42">
        <f>2531953+69105</f>
        <v>2601058</v>
      </c>
      <c r="H10" s="42">
        <v>1766935</v>
      </c>
      <c r="K10" s="69" t="s">
        <v>7</v>
      </c>
      <c r="L10" s="42">
        <v>2653.72</v>
      </c>
    </row>
    <row r="11" spans="1:12" x14ac:dyDescent="0.25">
      <c r="A11" s="1"/>
      <c r="B11" s="1"/>
      <c r="C11" s="1"/>
      <c r="D11" s="1"/>
      <c r="E11" s="1"/>
      <c r="F11" s="73" t="s">
        <v>15</v>
      </c>
      <c r="G11" s="72">
        <f>SUM(G6:G10)</f>
        <v>2749565</v>
      </c>
      <c r="H11" s="72">
        <f>SUM(H6:H10)</f>
        <v>2295554</v>
      </c>
      <c r="K11" s="73" t="s">
        <v>15</v>
      </c>
      <c r="L11" s="72">
        <f>SUM(L6:L10)</f>
        <v>6242.38</v>
      </c>
    </row>
    <row r="12" spans="1:12" x14ac:dyDescent="0.25">
      <c r="A12" s="1"/>
      <c r="B12" s="1"/>
      <c r="C12" s="1"/>
      <c r="D12" s="1"/>
      <c r="E12" s="1"/>
      <c r="F12" s="1"/>
      <c r="G12" s="1"/>
      <c r="H12" s="1"/>
    </row>
    <row r="13" spans="1:12" x14ac:dyDescent="0.25">
      <c r="L13" s="72"/>
    </row>
    <row r="14" spans="1:12" x14ac:dyDescent="0.25">
      <c r="A14" s="105" t="s">
        <v>128</v>
      </c>
      <c r="B14" s="106"/>
      <c r="C14" s="106"/>
      <c r="D14" s="106"/>
      <c r="E14" s="106"/>
      <c r="F14" s="106"/>
      <c r="G14" s="106"/>
      <c r="H14" s="106"/>
      <c r="I14" s="106"/>
      <c r="J14" s="106"/>
      <c r="K14" s="106"/>
      <c r="L14" s="107"/>
    </row>
    <row r="15" spans="1:12" x14ac:dyDescent="0.25">
      <c r="A15" s="33" t="s">
        <v>105</v>
      </c>
    </row>
    <row r="16" spans="1:12" x14ac:dyDescent="0.25">
      <c r="A16" s="63" t="s">
        <v>3</v>
      </c>
      <c r="B16" s="63" t="s">
        <v>126</v>
      </c>
      <c r="C16" s="63" t="s">
        <v>127</v>
      </c>
    </row>
    <row r="17" spans="1:3" x14ac:dyDescent="0.25">
      <c r="A17" s="69" t="s">
        <v>4</v>
      </c>
      <c r="B17" s="42">
        <v>381802</v>
      </c>
      <c r="C17" s="74">
        <f t="shared" ref="C17:C23" si="0">B17/$B$24</f>
        <v>0.19988576520299189</v>
      </c>
    </row>
    <row r="18" spans="1:3" x14ac:dyDescent="0.25">
      <c r="A18" s="69" t="s">
        <v>14</v>
      </c>
      <c r="B18" s="42">
        <v>485376</v>
      </c>
      <c r="C18" s="74">
        <f t="shared" si="0"/>
        <v>0.25411012297255486</v>
      </c>
    </row>
    <row r="19" spans="1:3" x14ac:dyDescent="0.25">
      <c r="A19" s="69" t="s">
        <v>5</v>
      </c>
      <c r="B19" s="42">
        <v>74499</v>
      </c>
      <c r="C19" s="74">
        <f t="shared" si="0"/>
        <v>3.9002649598110256E-2</v>
      </c>
    </row>
    <row r="20" spans="1:3" x14ac:dyDescent="0.25">
      <c r="A20" s="69" t="s">
        <v>6</v>
      </c>
      <c r="B20" s="42">
        <v>472762</v>
      </c>
      <c r="C20" s="74">
        <f t="shared" si="0"/>
        <v>0.24750628369913424</v>
      </c>
    </row>
    <row r="21" spans="1:3" x14ac:dyDescent="0.25">
      <c r="A21" s="69" t="s">
        <v>7</v>
      </c>
      <c r="B21" s="42">
        <v>355875</v>
      </c>
      <c r="C21" s="74">
        <f t="shared" si="0"/>
        <v>0.1863121374210055</v>
      </c>
    </row>
    <row r="22" spans="1:3" x14ac:dyDescent="0.25">
      <c r="A22" s="69" t="s">
        <v>123</v>
      </c>
      <c r="B22" s="42">
        <v>119802</v>
      </c>
      <c r="C22" s="74">
        <f t="shared" si="0"/>
        <v>6.272024358921334E-2</v>
      </c>
    </row>
    <row r="23" spans="1:3" x14ac:dyDescent="0.25">
      <c r="A23" s="69" t="s">
        <v>124</v>
      </c>
      <c r="B23" s="42">
        <v>19985</v>
      </c>
      <c r="C23" s="74">
        <f t="shared" si="0"/>
        <v>1.046279751698994E-2</v>
      </c>
    </row>
    <row r="24" spans="1:3" x14ac:dyDescent="0.25">
      <c r="A24" s="33" t="s">
        <v>15</v>
      </c>
      <c r="B24" s="72">
        <f>SUM(B17:B23)</f>
        <v>1910101</v>
      </c>
      <c r="C24" s="75">
        <f>B24/B24</f>
        <v>1</v>
      </c>
    </row>
  </sheetData>
  <sheetProtection password="B056" sheet="1" objects="1" scenarios="1"/>
  <mergeCells count="10">
    <mergeCell ref="A1:L1"/>
    <mergeCell ref="A14:L14"/>
    <mergeCell ref="K4:K5"/>
    <mergeCell ref="K3:L3"/>
    <mergeCell ref="L4:L5"/>
    <mergeCell ref="A4:C4"/>
    <mergeCell ref="F4:F5"/>
    <mergeCell ref="G4:H4"/>
    <mergeCell ref="A3:C3"/>
    <mergeCell ref="F3:H3"/>
  </mergeCells>
  <pageMargins left="0.511811024" right="0.511811024" top="0.78740157499999996" bottom="0.78740157499999996" header="0.31496062000000002" footer="0.31496062000000002"/>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workbookViewId="0">
      <selection activeCell="K25" sqref="K25"/>
    </sheetView>
  </sheetViews>
  <sheetFormatPr defaultRowHeight="15" x14ac:dyDescent="0.25"/>
  <cols>
    <col min="1" max="1" width="10.28515625" customWidth="1"/>
    <col min="2" max="2" width="46" customWidth="1"/>
    <col min="3" max="9" width="8.140625" customWidth="1"/>
  </cols>
  <sheetData>
    <row r="1" spans="1:16" x14ac:dyDescent="0.25">
      <c r="A1" s="2" t="s">
        <v>138</v>
      </c>
    </row>
    <row r="2" spans="1:16" x14ac:dyDescent="0.25">
      <c r="A2" s="2"/>
    </row>
    <row r="3" spans="1:16" ht="15" customHeight="1" x14ac:dyDescent="0.25">
      <c r="A3" s="108" t="s">
        <v>3</v>
      </c>
      <c r="B3" s="48" t="s">
        <v>125</v>
      </c>
      <c r="C3" s="110" t="s">
        <v>137</v>
      </c>
      <c r="D3" s="109"/>
      <c r="E3" s="109"/>
      <c r="F3" s="109"/>
      <c r="G3" s="109"/>
      <c r="H3" s="109"/>
      <c r="I3" s="111"/>
      <c r="J3" s="112" t="s">
        <v>108</v>
      </c>
      <c r="K3" s="113"/>
      <c r="L3" s="113"/>
      <c r="M3" s="113"/>
      <c r="N3" s="113"/>
      <c r="O3" s="113"/>
      <c r="P3" s="113"/>
    </row>
    <row r="4" spans="1:16" x14ac:dyDescent="0.25">
      <c r="A4" s="109"/>
      <c r="B4" s="39" t="s">
        <v>15</v>
      </c>
      <c r="C4" s="39" t="s">
        <v>109</v>
      </c>
      <c r="D4" s="39" t="s">
        <v>110</v>
      </c>
      <c r="E4" s="39" t="s">
        <v>111</v>
      </c>
      <c r="F4" s="41" t="s">
        <v>112</v>
      </c>
      <c r="G4" s="41" t="s">
        <v>113</v>
      </c>
      <c r="H4" s="41" t="s">
        <v>23</v>
      </c>
      <c r="I4" s="41" t="s">
        <v>52</v>
      </c>
      <c r="J4" s="39" t="s">
        <v>109</v>
      </c>
      <c r="K4" s="39" t="s">
        <v>110</v>
      </c>
      <c r="L4" s="39" t="s">
        <v>111</v>
      </c>
      <c r="M4" s="41" t="s">
        <v>112</v>
      </c>
      <c r="N4" s="41" t="s">
        <v>113</v>
      </c>
      <c r="O4" s="41" t="s">
        <v>23</v>
      </c>
      <c r="P4" s="41" t="s">
        <v>52</v>
      </c>
    </row>
    <row r="5" spans="1:16" x14ac:dyDescent="0.25">
      <c r="A5" s="5" t="str">
        <f>Dados!F6</f>
        <v>Cariacica</v>
      </c>
      <c r="B5" s="32">
        <f>SUM(Dados!G6,Dados!H6)/(365*24)</f>
        <v>6.8244292237442918</v>
      </c>
      <c r="C5" s="42">
        <f>'FE-Combustao_Gás Natural'!$K$8</f>
        <v>121.6</v>
      </c>
      <c r="D5" s="42" t="s">
        <v>11</v>
      </c>
      <c r="E5" s="42" t="s">
        <v>11</v>
      </c>
      <c r="F5" s="42">
        <f>'FE-Combustao_Gás Natural'!$C$18</f>
        <v>1504</v>
      </c>
      <c r="G5" s="42">
        <f>'FE-Combustao_Gás Natural'!$K$11</f>
        <v>9.6</v>
      </c>
      <c r="H5" s="42">
        <f>'FE-Combustao_Gás Natural'!$F$18</f>
        <v>640</v>
      </c>
      <c r="I5" s="42">
        <f>'FE-Combustao_Gás Natural'!$K$14</f>
        <v>88</v>
      </c>
      <c r="J5" s="43">
        <f>C5*B5/1000000</f>
        <v>8.2985059360730592E-4</v>
      </c>
      <c r="K5" s="43">
        <f>J5</f>
        <v>8.2985059360730592E-4</v>
      </c>
      <c r="L5" s="43">
        <f>J5</f>
        <v>8.2985059360730592E-4</v>
      </c>
      <c r="M5" s="44">
        <f>F5*$B5/1000000</f>
        <v>1.0263941552511414E-2</v>
      </c>
      <c r="N5" s="44">
        <f t="shared" ref="N5:P5" si="0">G5*$B5/1000000</f>
        <v>6.5514520547945199E-5</v>
      </c>
      <c r="O5" s="44">
        <f t="shared" si="0"/>
        <v>4.3676347031963471E-3</v>
      </c>
      <c r="P5" s="44">
        <f t="shared" si="0"/>
        <v>6.005497716894977E-4</v>
      </c>
    </row>
    <row r="6" spans="1:16" x14ac:dyDescent="0.25">
      <c r="A6" s="5" t="str">
        <f>Dados!F7</f>
        <v>Serra</v>
      </c>
      <c r="B6" s="32">
        <f>SUM(Dados!G7,Dados!H7)/(365*24)</f>
        <v>38.519634703196346</v>
      </c>
      <c r="C6" s="42">
        <f>'FE-Combustao_Gás Natural'!$K$8</f>
        <v>121.6</v>
      </c>
      <c r="D6" s="42" t="s">
        <v>11</v>
      </c>
      <c r="E6" s="42" t="s">
        <v>11</v>
      </c>
      <c r="F6" s="42">
        <f>'FE-Combustao_Gás Natural'!$C$18</f>
        <v>1504</v>
      </c>
      <c r="G6" s="42">
        <f>'FE-Combustao_Gás Natural'!$K$11</f>
        <v>9.6</v>
      </c>
      <c r="H6" s="42">
        <f>'FE-Combustao_Gás Natural'!$F$18</f>
        <v>640</v>
      </c>
      <c r="I6" s="42">
        <f>'FE-Combustao_Gás Natural'!$K$14</f>
        <v>88</v>
      </c>
      <c r="J6" s="43">
        <f t="shared" ref="J6:J9" si="1">C6*B6/1000000</f>
        <v>4.6839875799086755E-3</v>
      </c>
      <c r="K6" s="43">
        <f>J6</f>
        <v>4.6839875799086755E-3</v>
      </c>
      <c r="L6" s="43">
        <f t="shared" ref="L6:L9" si="2">J6</f>
        <v>4.6839875799086755E-3</v>
      </c>
      <c r="M6" s="44">
        <f t="shared" ref="M6:M9" si="3">F6*$B6/1000000</f>
        <v>5.7933530593607306E-2</v>
      </c>
      <c r="N6" s="44">
        <f t="shared" ref="N6:N9" si="4">G6*$B6/1000000</f>
        <v>3.6978849315068491E-4</v>
      </c>
      <c r="O6" s="44">
        <f t="shared" ref="O6:O9" si="5">H6*$B6/1000000</f>
        <v>2.4652566210045662E-2</v>
      </c>
      <c r="P6" s="44">
        <f t="shared" ref="P6:P9" si="6">I6*$B6/1000000</f>
        <v>3.3897278538812785E-3</v>
      </c>
    </row>
    <row r="7" spans="1:16" x14ac:dyDescent="0.25">
      <c r="A7" s="5" t="str">
        <f>Dados!F8</f>
        <v>Viana</v>
      </c>
      <c r="B7" s="32">
        <f>SUM(Dados!G8,Dados!H8)/(365*24)</f>
        <v>0</v>
      </c>
      <c r="C7" s="42">
        <f>'FE-Combustao_Gás Natural'!$K$8</f>
        <v>121.6</v>
      </c>
      <c r="D7" s="42" t="s">
        <v>11</v>
      </c>
      <c r="E7" s="42" t="s">
        <v>11</v>
      </c>
      <c r="F7" s="42">
        <f>'FE-Combustao_Gás Natural'!$C$18</f>
        <v>1504</v>
      </c>
      <c r="G7" s="42">
        <f>'FE-Combustao_Gás Natural'!$K$11</f>
        <v>9.6</v>
      </c>
      <c r="H7" s="42">
        <f>'FE-Combustao_Gás Natural'!$F$18</f>
        <v>640</v>
      </c>
      <c r="I7" s="42">
        <f>'FE-Combustao_Gás Natural'!$K$14</f>
        <v>88</v>
      </c>
      <c r="J7" s="43">
        <f t="shared" si="1"/>
        <v>0</v>
      </c>
      <c r="K7" s="43">
        <f t="shared" ref="K7:K9" si="7">J7</f>
        <v>0</v>
      </c>
      <c r="L7" s="43">
        <f t="shared" si="2"/>
        <v>0</v>
      </c>
      <c r="M7" s="44">
        <f t="shared" si="3"/>
        <v>0</v>
      </c>
      <c r="N7" s="44">
        <f t="shared" si="4"/>
        <v>0</v>
      </c>
      <c r="O7" s="44">
        <f t="shared" si="5"/>
        <v>0</v>
      </c>
      <c r="P7" s="44">
        <f t="shared" si="6"/>
        <v>0</v>
      </c>
    </row>
    <row r="8" spans="1:16" x14ac:dyDescent="0.25">
      <c r="A8" s="5" t="str">
        <f>Dados!F9</f>
        <v>Vila Velha</v>
      </c>
      <c r="B8" s="32">
        <f>SUM(Dados!G9,Dados!H9)/(365*24)</f>
        <v>31.953424657534246</v>
      </c>
      <c r="C8" s="42">
        <f>'FE-Combustao_Gás Natural'!$K$8</f>
        <v>121.6</v>
      </c>
      <c r="D8" s="42" t="s">
        <v>11</v>
      </c>
      <c r="E8" s="42" t="s">
        <v>11</v>
      </c>
      <c r="F8" s="42">
        <f>'FE-Combustao_Gás Natural'!$C$18</f>
        <v>1504</v>
      </c>
      <c r="G8" s="42">
        <f>'FE-Combustao_Gás Natural'!$K$11</f>
        <v>9.6</v>
      </c>
      <c r="H8" s="42">
        <f>'FE-Combustao_Gás Natural'!$F$18</f>
        <v>640</v>
      </c>
      <c r="I8" s="42">
        <f>'FE-Combustao_Gás Natural'!$K$14</f>
        <v>88</v>
      </c>
      <c r="J8" s="43">
        <f t="shared" si="1"/>
        <v>3.8855364383561641E-3</v>
      </c>
      <c r="K8" s="43">
        <f t="shared" si="7"/>
        <v>3.8855364383561641E-3</v>
      </c>
      <c r="L8" s="43">
        <f t="shared" si="2"/>
        <v>3.8855364383561641E-3</v>
      </c>
      <c r="M8" s="44">
        <f t="shared" si="3"/>
        <v>4.8057950684931509E-2</v>
      </c>
      <c r="N8" s="44">
        <f t="shared" si="4"/>
        <v>3.0675287671232874E-4</v>
      </c>
      <c r="O8" s="44">
        <f t="shared" si="5"/>
        <v>2.0450191780821917E-2</v>
      </c>
      <c r="P8" s="44">
        <f t="shared" si="6"/>
        <v>2.8119013698630138E-3</v>
      </c>
    </row>
    <row r="9" spans="1:16" x14ac:dyDescent="0.25">
      <c r="A9" s="5" t="str">
        <f>Dados!F10</f>
        <v>Vitória</v>
      </c>
      <c r="B9" s="32">
        <f>SUM(Dados!G10,Dados!H10)/(365*24)</f>
        <v>498.62933789954337</v>
      </c>
      <c r="C9" s="42">
        <f>'FE-Combustao_Gás Natural'!$K$8</f>
        <v>121.6</v>
      </c>
      <c r="D9" s="42" t="s">
        <v>11</v>
      </c>
      <c r="E9" s="42" t="s">
        <v>11</v>
      </c>
      <c r="F9" s="42">
        <f>'FE-Combustao_Gás Natural'!$C$18</f>
        <v>1504</v>
      </c>
      <c r="G9" s="42">
        <f>'FE-Combustao_Gás Natural'!$K$11</f>
        <v>9.6</v>
      </c>
      <c r="H9" s="42">
        <f>'FE-Combustao_Gás Natural'!$F$18</f>
        <v>640</v>
      </c>
      <c r="I9" s="42">
        <f>'FE-Combustao_Gás Natural'!$K$14</f>
        <v>88</v>
      </c>
      <c r="J9" s="43">
        <f t="shared" si="1"/>
        <v>6.0633327488584472E-2</v>
      </c>
      <c r="K9" s="43">
        <f t="shared" si="7"/>
        <v>6.0633327488584472E-2</v>
      </c>
      <c r="L9" s="43">
        <f t="shared" si="2"/>
        <v>6.0633327488584472E-2</v>
      </c>
      <c r="M9" s="44">
        <f t="shared" si="3"/>
        <v>0.74993852420091323</v>
      </c>
      <c r="N9" s="44">
        <f t="shared" si="4"/>
        <v>4.7868416438356159E-3</v>
      </c>
      <c r="O9" s="44">
        <f t="shared" si="5"/>
        <v>0.31912277625570779</v>
      </c>
      <c r="P9" s="44">
        <f t="shared" si="6"/>
        <v>4.3879381735159817E-2</v>
      </c>
    </row>
    <row r="10" spans="1:16" x14ac:dyDescent="0.25">
      <c r="A10" s="34" t="s">
        <v>145</v>
      </c>
      <c r="B10" s="40">
        <f>SUM(B5:B9)</f>
        <v>575.92682648401819</v>
      </c>
      <c r="C10" s="114"/>
      <c r="D10" s="114"/>
      <c r="E10" s="114"/>
      <c r="F10" s="114"/>
      <c r="G10" s="114"/>
      <c r="H10" s="114"/>
      <c r="I10" s="114"/>
      <c r="J10" s="35">
        <f>SUM(J5:J9)</f>
        <v>7.0032702100456617E-2</v>
      </c>
      <c r="K10" s="35">
        <f>SUM(K5:K9)</f>
        <v>7.0032702100456617E-2</v>
      </c>
      <c r="L10" s="35">
        <f t="shared" ref="L10:P10" si="8">SUM(L5:L9)</f>
        <v>7.0032702100456617E-2</v>
      </c>
      <c r="M10" s="35">
        <f t="shared" si="8"/>
        <v>0.86619394703196351</v>
      </c>
      <c r="N10" s="35">
        <f t="shared" si="8"/>
        <v>5.5288975342465746E-3</v>
      </c>
      <c r="O10" s="35">
        <f t="shared" si="8"/>
        <v>0.36859316894977173</v>
      </c>
      <c r="P10" s="35">
        <f t="shared" si="8"/>
        <v>5.0681560730593607E-2</v>
      </c>
    </row>
    <row r="11" spans="1:16" x14ac:dyDescent="0.25">
      <c r="C11" s="42"/>
      <c r="D11" s="42"/>
      <c r="E11" s="42"/>
      <c r="F11" s="42"/>
      <c r="G11" s="42"/>
      <c r="H11" s="42"/>
      <c r="I11" s="42"/>
      <c r="J11" s="43"/>
      <c r="K11" s="43"/>
      <c r="L11" s="43"/>
      <c r="M11" s="44"/>
      <c r="N11" s="44"/>
      <c r="O11" s="44"/>
      <c r="P11" s="44"/>
    </row>
    <row r="12" spans="1:16" x14ac:dyDescent="0.25">
      <c r="C12" s="19"/>
      <c r="D12" s="19"/>
      <c r="E12" s="45"/>
      <c r="F12" s="18"/>
      <c r="G12" s="13"/>
      <c r="H12" s="13"/>
      <c r="I12" s="19"/>
      <c r="J12" s="46"/>
      <c r="K12" s="46"/>
      <c r="L12" s="46"/>
      <c r="M12" s="47"/>
      <c r="N12" s="47"/>
      <c r="O12" s="47"/>
      <c r="P12" s="47"/>
    </row>
    <row r="13" spans="1:16" x14ac:dyDescent="0.25">
      <c r="C13" s="19"/>
      <c r="D13" s="19"/>
      <c r="E13" s="45"/>
      <c r="F13" s="18"/>
      <c r="G13" s="13"/>
      <c r="H13" s="13"/>
      <c r="I13" s="19"/>
      <c r="J13" s="46"/>
      <c r="K13" s="46"/>
      <c r="L13" s="46"/>
      <c r="M13" s="47"/>
      <c r="N13" s="47"/>
      <c r="O13" s="47"/>
      <c r="P13" s="47"/>
    </row>
    <row r="20" spans="7:16" x14ac:dyDescent="0.25">
      <c r="N20" s="56"/>
      <c r="O20" s="56"/>
      <c r="P20" s="56"/>
    </row>
    <row r="21" spans="7:16" x14ac:dyDescent="0.25">
      <c r="N21" s="56"/>
      <c r="O21" s="56"/>
      <c r="P21" s="56"/>
    </row>
    <row r="22" spans="7:16" x14ac:dyDescent="0.25">
      <c r="N22" s="56"/>
      <c r="O22" s="56"/>
      <c r="P22" s="56"/>
    </row>
    <row r="23" spans="7:16" x14ac:dyDescent="0.25">
      <c r="N23" s="56"/>
      <c r="O23" s="56"/>
      <c r="P23" s="56"/>
    </row>
    <row r="24" spans="7:16" x14ac:dyDescent="0.25">
      <c r="N24" s="56"/>
      <c r="O24" s="56"/>
      <c r="P24" s="56"/>
    </row>
    <row r="25" spans="7:16" x14ac:dyDescent="0.25">
      <c r="G25" s="64"/>
      <c r="H25" s="64"/>
      <c r="I25" s="64"/>
      <c r="J25" s="64"/>
      <c r="K25" s="64"/>
      <c r="L25" s="64"/>
      <c r="M25" s="64"/>
      <c r="N25" s="56"/>
      <c r="O25" s="56"/>
      <c r="P25" s="56"/>
    </row>
    <row r="26" spans="7:16" x14ac:dyDescent="0.25">
      <c r="G26" s="56"/>
    </row>
  </sheetData>
  <sheetProtection password="B056" sheet="1" objects="1" scenarios="1"/>
  <mergeCells count="4">
    <mergeCell ref="A3:A4"/>
    <mergeCell ref="C3:I3"/>
    <mergeCell ref="J3:P3"/>
    <mergeCell ref="C10:I10"/>
  </mergeCells>
  <pageMargins left="0.511811024" right="0.511811024" top="0.78740157499999996" bottom="0.78740157499999996" header="0.31496062000000002" footer="0.31496062000000002"/>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8"/>
  <sheetViews>
    <sheetView workbookViewId="0">
      <selection activeCell="J8" sqref="J8"/>
    </sheetView>
  </sheetViews>
  <sheetFormatPr defaultRowHeight="15" x14ac:dyDescent="0.25"/>
  <cols>
    <col min="1" max="1" width="38" customWidth="1"/>
    <col min="2" max="2" width="15.7109375" customWidth="1"/>
    <col min="3" max="3" width="14" customWidth="1"/>
    <col min="4" max="9" width="8.140625" customWidth="1"/>
    <col min="10" max="10" width="10.140625" customWidth="1"/>
    <col min="17" max="17" width="11.140625" customWidth="1"/>
  </cols>
  <sheetData>
    <row r="1" spans="1:17" x14ac:dyDescent="0.25">
      <c r="A1" s="1" t="s">
        <v>139</v>
      </c>
    </row>
    <row r="2" spans="1:17" x14ac:dyDescent="0.25">
      <c r="A2" s="54" t="s">
        <v>129</v>
      </c>
      <c r="B2" s="5">
        <v>0.55200000000000005</v>
      </c>
    </row>
    <row r="3" spans="1:17" x14ac:dyDescent="0.25">
      <c r="A3" s="2" t="s">
        <v>133</v>
      </c>
      <c r="B3" s="37">
        <v>185</v>
      </c>
    </row>
    <row r="4" spans="1:17" x14ac:dyDescent="0.25">
      <c r="A4" s="2" t="s">
        <v>134</v>
      </c>
      <c r="B4" s="55">
        <f>(B3*(B2*1000)/(35.3147*10))/100</f>
        <v>2.8917136489903634</v>
      </c>
    </row>
    <row r="6" spans="1:17" ht="15" customHeight="1" x14ac:dyDescent="0.25">
      <c r="A6" s="108" t="s">
        <v>3</v>
      </c>
      <c r="B6" s="109" t="s">
        <v>130</v>
      </c>
      <c r="C6" s="111"/>
      <c r="D6" s="110" t="s">
        <v>135</v>
      </c>
      <c r="E6" s="109"/>
      <c r="F6" s="109"/>
      <c r="G6" s="109"/>
      <c r="H6" s="109"/>
      <c r="I6" s="109"/>
      <c r="J6" s="111"/>
      <c r="K6" s="112" t="s">
        <v>108</v>
      </c>
      <c r="L6" s="113"/>
      <c r="M6" s="113"/>
      <c r="N6" s="113"/>
      <c r="O6" s="113"/>
      <c r="P6" s="113"/>
      <c r="Q6" s="113"/>
    </row>
    <row r="7" spans="1:17" x14ac:dyDescent="0.25">
      <c r="A7" s="109"/>
      <c r="B7" s="39" t="s">
        <v>146</v>
      </c>
      <c r="C7" s="39" t="s">
        <v>147</v>
      </c>
      <c r="D7" s="39" t="s">
        <v>109</v>
      </c>
      <c r="E7" s="39" t="s">
        <v>110</v>
      </c>
      <c r="F7" s="39" t="s">
        <v>111</v>
      </c>
      <c r="G7" s="41" t="s">
        <v>112</v>
      </c>
      <c r="H7" s="41" t="s">
        <v>113</v>
      </c>
      <c r="I7" s="41" t="s">
        <v>23</v>
      </c>
      <c r="J7" s="41" t="s">
        <v>52</v>
      </c>
      <c r="K7" s="39" t="s">
        <v>109</v>
      </c>
      <c r="L7" s="39" t="s">
        <v>110</v>
      </c>
      <c r="M7" s="39" t="s">
        <v>111</v>
      </c>
      <c r="N7" s="41" t="s">
        <v>112</v>
      </c>
      <c r="O7" s="41" t="s">
        <v>113</v>
      </c>
      <c r="P7" s="41" t="s">
        <v>23</v>
      </c>
      <c r="Q7" s="41" t="s">
        <v>52</v>
      </c>
    </row>
    <row r="8" spans="1:17" x14ac:dyDescent="0.25">
      <c r="A8" s="5" t="s">
        <v>4</v>
      </c>
      <c r="B8" s="32">
        <f>SUM(Dados!$B$6,Dados!$C$6)*Dados!C17</f>
        <v>10478821.349289907</v>
      </c>
      <c r="C8" s="53">
        <f t="shared" ref="C8:C12" si="0">B8/($B$2*365*24)</f>
        <v>2167.0515992674846</v>
      </c>
      <c r="D8" s="5">
        <f>'FE-Combustão_GLP'!$E$7</f>
        <v>9.6000000000000002E-2</v>
      </c>
      <c r="E8" s="51" t="s">
        <v>11</v>
      </c>
      <c r="F8" s="51" t="s">
        <v>11</v>
      </c>
      <c r="G8" s="59">
        <f>'FE-Combustão_GLP'!$E$9</f>
        <v>1.7999999999999998</v>
      </c>
      <c r="H8" s="60">
        <f>0.09*$B$4*0.12</f>
        <v>3.1230507409095925E-2</v>
      </c>
      <c r="I8" s="19">
        <f>'FE-Combustão_GLP'!$E$12</f>
        <v>1.008</v>
      </c>
      <c r="J8" s="61">
        <f>'FE-Combustão_GLP'!$E$13</f>
        <v>0.13200000000000001</v>
      </c>
      <c r="K8" s="62">
        <f>(D8*$C8)/1000</f>
        <v>0.20803695352967852</v>
      </c>
      <c r="L8" s="62">
        <f>K8</f>
        <v>0.20803695352967852</v>
      </c>
      <c r="M8" s="62">
        <f>K8</f>
        <v>0.20803695352967852</v>
      </c>
      <c r="N8" s="62">
        <f>(G8*$C8)/1000</f>
        <v>3.9006928786814719</v>
      </c>
      <c r="O8" s="62">
        <f t="shared" ref="O8:Q12" si="1">(H8*$C8)/1000</f>
        <v>6.7678121026816362E-2</v>
      </c>
      <c r="P8" s="62">
        <f t="shared" si="1"/>
        <v>2.1843880120616244</v>
      </c>
      <c r="Q8" s="62">
        <f>(J8*$C8)/1000</f>
        <v>0.28605081110330799</v>
      </c>
    </row>
    <row r="9" spans="1:17" x14ac:dyDescent="0.25">
      <c r="A9" s="5" t="s">
        <v>14</v>
      </c>
      <c r="B9" s="32">
        <f>SUM(Dados!$B$6,Dados!$C$6)*Dados!C18</f>
        <v>13321481.792219365</v>
      </c>
      <c r="C9" s="53">
        <f t="shared" si="0"/>
        <v>2754.9222818268486</v>
      </c>
      <c r="D9" s="5">
        <f>'FE-Combustão_GLP'!$E$7</f>
        <v>9.6000000000000002E-2</v>
      </c>
      <c r="E9" s="51" t="s">
        <v>11</v>
      </c>
      <c r="F9" s="51" t="s">
        <v>11</v>
      </c>
      <c r="G9" s="59">
        <f>'FE-Combustão_GLP'!$E$9</f>
        <v>1.7999999999999998</v>
      </c>
      <c r="H9" s="60">
        <f t="shared" ref="H9:H12" si="2">0.09*$B$4*0.12</f>
        <v>3.1230507409095925E-2</v>
      </c>
      <c r="I9" s="19">
        <f>'FE-Combustão_GLP'!$E$12</f>
        <v>1.008</v>
      </c>
      <c r="J9" s="61">
        <f>'FE-Combustão_GLP'!$E$13</f>
        <v>0.13200000000000001</v>
      </c>
      <c r="K9" s="62">
        <f t="shared" ref="K9:K12" si="3">(D9*$C9)/1000</f>
        <v>0.26447253905537749</v>
      </c>
      <c r="L9" s="62">
        <f t="shared" ref="L9:L12" si="4">K9</f>
        <v>0.26447253905537749</v>
      </c>
      <c r="M9" s="62">
        <f t="shared" ref="M9:M12" si="5">K9</f>
        <v>0.26447253905537749</v>
      </c>
      <c r="N9" s="62">
        <f t="shared" ref="N9:N12" si="6">(G9*$C9)/1000</f>
        <v>4.9588601072883263</v>
      </c>
      <c r="O9" s="62">
        <f t="shared" si="1"/>
        <v>8.603762073407685E-2</v>
      </c>
      <c r="P9" s="62">
        <f t="shared" si="1"/>
        <v>2.7769616600814633</v>
      </c>
      <c r="Q9" s="62">
        <f t="shared" si="1"/>
        <v>0.36364974120114402</v>
      </c>
    </row>
    <row r="10" spans="1:17" x14ac:dyDescent="0.25">
      <c r="A10" s="5" t="s">
        <v>5</v>
      </c>
      <c r="B10" s="32">
        <f>SUM(Dados!$B$6,Dados!$C$6)*Dados!C19</f>
        <v>2044676.852663812</v>
      </c>
      <c r="C10" s="53">
        <f t="shared" si="0"/>
        <v>422.84528916513875</v>
      </c>
      <c r="D10" s="5">
        <f>'FE-Combustão_GLP'!$E$7</f>
        <v>9.6000000000000002E-2</v>
      </c>
      <c r="E10" s="51" t="s">
        <v>11</v>
      </c>
      <c r="F10" s="51" t="s">
        <v>11</v>
      </c>
      <c r="G10" s="59">
        <f>'FE-Combustão_GLP'!$E$9</f>
        <v>1.7999999999999998</v>
      </c>
      <c r="H10" s="60">
        <f t="shared" si="2"/>
        <v>3.1230507409095925E-2</v>
      </c>
      <c r="I10" s="19">
        <f>'FE-Combustão_GLP'!$E$12</f>
        <v>1.008</v>
      </c>
      <c r="J10" s="61">
        <f>'FE-Combustão_GLP'!$E$13</f>
        <v>0.13200000000000001</v>
      </c>
      <c r="K10" s="62">
        <f t="shared" si="3"/>
        <v>4.0593147759853322E-2</v>
      </c>
      <c r="L10" s="62">
        <f t="shared" si="4"/>
        <v>4.0593147759853322E-2</v>
      </c>
      <c r="M10" s="62">
        <f t="shared" si="5"/>
        <v>4.0593147759853322E-2</v>
      </c>
      <c r="N10" s="62">
        <f t="shared" si="6"/>
        <v>0.76112152049724968</v>
      </c>
      <c r="O10" s="62">
        <f t="shared" si="1"/>
        <v>1.3205672936173174E-2</v>
      </c>
      <c r="P10" s="62">
        <f t="shared" si="1"/>
        <v>0.42622805147845988</v>
      </c>
      <c r="Q10" s="62">
        <f t="shared" si="1"/>
        <v>5.5815578169798312E-2</v>
      </c>
    </row>
    <row r="11" spans="1:17" x14ac:dyDescent="0.25">
      <c r="A11" s="5" t="s">
        <v>6</v>
      </c>
      <c r="B11" s="32">
        <f>SUM(Dados!$B$6,Dados!$C$6)*Dados!C20</f>
        <v>12975281.791957598</v>
      </c>
      <c r="C11" s="53">
        <f t="shared" si="0"/>
        <v>2683.327086219806</v>
      </c>
      <c r="D11" s="5">
        <f>'FE-Combustão_GLP'!$E$7</f>
        <v>9.6000000000000002E-2</v>
      </c>
      <c r="E11" s="51" t="s">
        <v>11</v>
      </c>
      <c r="F11" s="51" t="s">
        <v>11</v>
      </c>
      <c r="G11" s="59">
        <f>'FE-Combustão_GLP'!$E$9</f>
        <v>1.7999999999999998</v>
      </c>
      <c r="H11" s="60">
        <f t="shared" si="2"/>
        <v>3.1230507409095925E-2</v>
      </c>
      <c r="I11" s="19">
        <f>'FE-Combustão_GLP'!$E$12</f>
        <v>1.008</v>
      </c>
      <c r="J11" s="61">
        <f>'FE-Combustão_GLP'!$E$13</f>
        <v>0.13200000000000001</v>
      </c>
      <c r="K11" s="62">
        <f t="shared" si="3"/>
        <v>0.25759940027710138</v>
      </c>
      <c r="L11" s="62">
        <f t="shared" si="4"/>
        <v>0.25759940027710138</v>
      </c>
      <c r="M11" s="62">
        <f t="shared" si="5"/>
        <v>0.25759940027710138</v>
      </c>
      <c r="N11" s="62">
        <f t="shared" si="6"/>
        <v>4.8299887551956502</v>
      </c>
      <c r="O11" s="62">
        <f t="shared" si="1"/>
        <v>8.3801666447215428E-2</v>
      </c>
      <c r="P11" s="62">
        <f t="shared" si="1"/>
        <v>2.7047937029095648</v>
      </c>
      <c r="Q11" s="62">
        <f t="shared" si="1"/>
        <v>0.35419917538101442</v>
      </c>
    </row>
    <row r="12" spans="1:17" x14ac:dyDescent="0.25">
      <c r="A12" s="5" t="s">
        <v>7</v>
      </c>
      <c r="B12" s="32">
        <f>SUM(Dados!$B$6,Dados!$C$6)*Dados!C21</f>
        <v>9767236.8077656627</v>
      </c>
      <c r="C12" s="53">
        <f t="shared" si="0"/>
        <v>2019.8937875896825</v>
      </c>
      <c r="D12" s="5">
        <f>'FE-Combustão_GLP'!$E$7</f>
        <v>9.6000000000000002E-2</v>
      </c>
      <c r="E12" s="51" t="s">
        <v>11</v>
      </c>
      <c r="F12" s="51" t="s">
        <v>11</v>
      </c>
      <c r="G12" s="59">
        <f>'FE-Combustão_GLP'!$E$9</f>
        <v>1.7999999999999998</v>
      </c>
      <c r="H12" s="60">
        <f t="shared" si="2"/>
        <v>3.1230507409095925E-2</v>
      </c>
      <c r="I12" s="19">
        <f>'FE-Combustão_GLP'!$E$12</f>
        <v>1.008</v>
      </c>
      <c r="J12" s="61">
        <f>'FE-Combustão_GLP'!$E$13</f>
        <v>0.13200000000000001</v>
      </c>
      <c r="K12" s="62">
        <f t="shared" si="3"/>
        <v>0.19390980360860952</v>
      </c>
      <c r="L12" s="62">
        <f t="shared" si="4"/>
        <v>0.19390980360860952</v>
      </c>
      <c r="M12" s="62">
        <f t="shared" si="5"/>
        <v>0.19390980360860952</v>
      </c>
      <c r="N12" s="62">
        <f t="shared" si="6"/>
        <v>3.6358088176614283</v>
      </c>
      <c r="O12" s="62">
        <f t="shared" si="1"/>
        <v>6.3082307898906412E-2</v>
      </c>
      <c r="P12" s="62">
        <f t="shared" si="1"/>
        <v>2.0360529378904002</v>
      </c>
      <c r="Q12" s="62">
        <f t="shared" si="1"/>
        <v>0.26662597996183807</v>
      </c>
    </row>
    <row r="13" spans="1:17" x14ac:dyDescent="0.25">
      <c r="A13" s="114" t="s">
        <v>145</v>
      </c>
      <c r="B13" s="114"/>
      <c r="C13" s="114"/>
      <c r="D13" s="114"/>
      <c r="E13" s="114"/>
      <c r="F13" s="114"/>
      <c r="G13" s="114"/>
      <c r="H13" s="114"/>
      <c r="I13" s="114"/>
      <c r="J13" s="114"/>
      <c r="K13" s="35">
        <f>SUM(K8:K12)</f>
        <v>0.9646118442306203</v>
      </c>
      <c r="L13" s="35">
        <f>SUM(L8:L12)</f>
        <v>0.9646118442306203</v>
      </c>
      <c r="M13" s="35">
        <f t="shared" ref="M13:Q13" si="7">SUM(M8:M12)</f>
        <v>0.9646118442306203</v>
      </c>
      <c r="N13" s="35">
        <f>SUM(N8:N12)</f>
        <v>18.086472079324128</v>
      </c>
      <c r="O13" s="35">
        <f t="shared" si="7"/>
        <v>0.31380538904318817</v>
      </c>
      <c r="P13" s="35">
        <f>SUM(P8:P12)</f>
        <v>10.128424364421512</v>
      </c>
      <c r="Q13" s="35">
        <f t="shared" si="7"/>
        <v>1.3263412858171029</v>
      </c>
    </row>
    <row r="18" spans="10:10" x14ac:dyDescent="0.25">
      <c r="J18" s="56"/>
    </row>
  </sheetData>
  <sheetProtection password="B056" sheet="1" objects="1" scenarios="1"/>
  <mergeCells count="5">
    <mergeCell ref="A6:A7"/>
    <mergeCell ref="B6:C6"/>
    <mergeCell ref="D6:J6"/>
    <mergeCell ref="K6:Q6"/>
    <mergeCell ref="A13:J13"/>
  </mergeCells>
  <pageMargins left="0.511811024" right="0.511811024" top="0.78740157499999996" bottom="0.78740157499999996" header="0.31496062000000002" footer="0.31496062000000002"/>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L29" sqref="L29"/>
    </sheetView>
  </sheetViews>
  <sheetFormatPr defaultRowHeight="15" x14ac:dyDescent="0.25"/>
  <cols>
    <col min="1" max="1" width="10.28515625" customWidth="1"/>
    <col min="2" max="2" width="15.42578125" bestFit="1" customWidth="1"/>
    <col min="3" max="3" width="24.28515625" bestFit="1" customWidth="1"/>
    <col min="4" max="4" width="21.5703125" bestFit="1" customWidth="1"/>
  </cols>
  <sheetData>
    <row r="1" spans="1:9" x14ac:dyDescent="0.25">
      <c r="A1" s="33" t="s">
        <v>105</v>
      </c>
    </row>
    <row r="2" spans="1:9" x14ac:dyDescent="0.25">
      <c r="A2" s="33"/>
    </row>
    <row r="3" spans="1:9" x14ac:dyDescent="0.25">
      <c r="A3" s="39" t="s">
        <v>3</v>
      </c>
      <c r="B3" s="39" t="s">
        <v>106</v>
      </c>
      <c r="C3" s="39" t="s">
        <v>107</v>
      </c>
      <c r="D3" s="39" t="s">
        <v>108</v>
      </c>
    </row>
    <row r="4" spans="1:9" x14ac:dyDescent="0.25">
      <c r="A4" s="5" t="str">
        <f>Dados!A17</f>
        <v>Cariacica</v>
      </c>
      <c r="B4" s="32">
        <f>Dados!B17</f>
        <v>381802</v>
      </c>
      <c r="C4" s="115">
        <f>'FE-Uso de Solventes'!D16</f>
        <v>4.2</v>
      </c>
      <c r="D4" s="38">
        <f>B4*$C$4/(365*24)</f>
        <v>183.05575342465755</v>
      </c>
    </row>
    <row r="5" spans="1:9" x14ac:dyDescent="0.25">
      <c r="A5" s="5" t="str">
        <f>Dados!A18</f>
        <v>Serra</v>
      </c>
      <c r="B5" s="32">
        <f>Dados!B18</f>
        <v>485376</v>
      </c>
      <c r="C5" s="115"/>
      <c r="D5" s="38">
        <f t="shared" ref="D5:D8" si="0">B5*$C$4/(365*24)</f>
        <v>232.71452054794523</v>
      </c>
    </row>
    <row r="6" spans="1:9" ht="15" customHeight="1" x14ac:dyDescent="0.25">
      <c r="A6" s="5" t="str">
        <f>Dados!A19</f>
        <v>Viana</v>
      </c>
      <c r="B6" s="32">
        <f>Dados!B19</f>
        <v>74499</v>
      </c>
      <c r="C6" s="115"/>
      <c r="D6" s="38">
        <f t="shared" si="0"/>
        <v>35.718698630136984</v>
      </c>
    </row>
    <row r="7" spans="1:9" x14ac:dyDescent="0.25">
      <c r="A7" s="5" t="str">
        <f>Dados!A20</f>
        <v>Vila Velha</v>
      </c>
      <c r="B7" s="32">
        <f>Dados!B20</f>
        <v>472762</v>
      </c>
      <c r="C7" s="115"/>
      <c r="D7" s="38">
        <f t="shared" si="0"/>
        <v>226.66671232876715</v>
      </c>
    </row>
    <row r="8" spans="1:9" x14ac:dyDescent="0.25">
      <c r="A8" s="5" t="str">
        <f>Dados!A21</f>
        <v>Vitória</v>
      </c>
      <c r="B8" s="32">
        <f>Dados!B21</f>
        <v>355875</v>
      </c>
      <c r="C8" s="115"/>
      <c r="D8" s="38">
        <f t="shared" si="0"/>
        <v>170.625</v>
      </c>
    </row>
    <row r="9" spans="1:9" x14ac:dyDescent="0.25">
      <c r="A9" s="34" t="s">
        <v>145</v>
      </c>
      <c r="B9" s="40">
        <f>SUM(B4:B8)</f>
        <v>1770314</v>
      </c>
      <c r="C9" s="34"/>
      <c r="D9" s="35">
        <f>SUM(D4:D8)</f>
        <v>848.78068493150693</v>
      </c>
    </row>
    <row r="13" spans="1:9" x14ac:dyDescent="0.25">
      <c r="A13" s="33"/>
      <c r="B13" s="33"/>
      <c r="C13" s="33"/>
      <c r="D13" s="33"/>
      <c r="E13" s="33"/>
      <c r="F13" s="33"/>
      <c r="G13" s="33"/>
      <c r="H13" s="33"/>
      <c r="I13" s="33"/>
    </row>
    <row r="14" spans="1:9" x14ac:dyDescent="0.25">
      <c r="A14" s="36"/>
      <c r="B14" s="36"/>
      <c r="C14" s="36"/>
      <c r="D14" s="36"/>
      <c r="E14" s="36"/>
      <c r="F14" s="36"/>
      <c r="G14" s="36"/>
      <c r="H14" s="36"/>
      <c r="I14" s="36"/>
    </row>
    <row r="15" spans="1:9" x14ac:dyDescent="0.25">
      <c r="A15" s="36"/>
      <c r="B15" s="36"/>
      <c r="C15" s="36"/>
      <c r="D15" s="36"/>
      <c r="E15" s="36"/>
      <c r="F15" s="36"/>
      <c r="G15" s="36"/>
      <c r="H15" s="36"/>
      <c r="I15" s="36"/>
    </row>
    <row r="16" spans="1:9" x14ac:dyDescent="0.25">
      <c r="A16" s="36"/>
      <c r="B16" s="36"/>
      <c r="C16" s="36"/>
      <c r="D16" s="36"/>
      <c r="E16" s="36"/>
      <c r="F16" s="36"/>
      <c r="G16" s="36"/>
      <c r="H16" s="36"/>
      <c r="I16" s="36"/>
    </row>
    <row r="17" spans="1:9" x14ac:dyDescent="0.25">
      <c r="A17" s="36"/>
      <c r="B17" s="36"/>
      <c r="C17" s="36"/>
      <c r="D17" s="36"/>
      <c r="E17" s="36"/>
      <c r="F17" s="36"/>
      <c r="G17" s="36"/>
      <c r="H17" s="36"/>
      <c r="I17" s="36"/>
    </row>
    <row r="18" spans="1:9" x14ac:dyDescent="0.25">
      <c r="A18" s="36"/>
      <c r="B18" s="36"/>
      <c r="C18" s="36"/>
      <c r="D18" s="36"/>
      <c r="E18" s="36"/>
      <c r="F18" s="36"/>
      <c r="G18" s="36"/>
      <c r="H18" s="36"/>
      <c r="I18" s="36"/>
    </row>
    <row r="19" spans="1:9" x14ac:dyDescent="0.25">
      <c r="A19" s="36"/>
      <c r="B19" s="36"/>
      <c r="C19" s="36"/>
      <c r="D19" s="36"/>
      <c r="E19" s="36"/>
      <c r="F19" s="36"/>
      <c r="G19" s="36"/>
      <c r="H19" s="36"/>
      <c r="I19" s="36"/>
    </row>
    <row r="20" spans="1:9" x14ac:dyDescent="0.25">
      <c r="A20" s="36"/>
      <c r="B20" s="36"/>
      <c r="C20" s="36"/>
      <c r="D20" s="36"/>
      <c r="E20" s="36"/>
      <c r="F20" s="36"/>
      <c r="G20" s="36"/>
      <c r="H20" s="36"/>
      <c r="I20" s="36"/>
    </row>
    <row r="21" spans="1:9" x14ac:dyDescent="0.25">
      <c r="A21" s="36"/>
      <c r="B21" s="36"/>
      <c r="C21" s="36"/>
      <c r="D21" s="36"/>
      <c r="E21" s="36"/>
      <c r="F21" s="36"/>
      <c r="G21" s="36"/>
      <c r="H21" s="36"/>
      <c r="I21" s="36"/>
    </row>
    <row r="22" spans="1:9" x14ac:dyDescent="0.25">
      <c r="A22" s="36"/>
      <c r="B22" s="36"/>
      <c r="C22" s="36"/>
      <c r="D22" s="36"/>
      <c r="E22" s="36"/>
      <c r="F22" s="36"/>
      <c r="G22" s="36"/>
      <c r="H22" s="36"/>
      <c r="I22" s="36"/>
    </row>
    <row r="23" spans="1:9" x14ac:dyDescent="0.25">
      <c r="A23" s="36"/>
      <c r="B23" s="36"/>
      <c r="C23" s="36"/>
      <c r="D23" s="36"/>
      <c r="E23" s="36"/>
      <c r="F23" s="36"/>
      <c r="G23" s="36"/>
      <c r="H23" s="36"/>
      <c r="I23" s="36"/>
    </row>
  </sheetData>
  <sheetProtection password="B056" sheet="1" objects="1" scenarios="1"/>
  <mergeCells count="1">
    <mergeCell ref="C4:C8"/>
  </mergeCells>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tabSelected="1" workbookViewId="0">
      <selection activeCell="M24" sqref="M24"/>
    </sheetView>
  </sheetViews>
  <sheetFormatPr defaultRowHeight="15" x14ac:dyDescent="0.25"/>
  <cols>
    <col min="1" max="1" width="21.42578125" customWidth="1"/>
    <col min="3" max="6" width="9.28515625" bestFit="1" customWidth="1"/>
    <col min="7" max="7" width="10.42578125" bestFit="1" customWidth="1"/>
    <col min="8" max="9" width="9.28515625" bestFit="1" customWidth="1"/>
  </cols>
  <sheetData>
    <row r="1" spans="1:19" x14ac:dyDescent="0.25">
      <c r="A1" s="116" t="s">
        <v>118</v>
      </c>
      <c r="B1" s="117" t="s">
        <v>108</v>
      </c>
      <c r="C1" s="118"/>
      <c r="D1" s="118"/>
      <c r="E1" s="118"/>
      <c r="F1" s="118"/>
      <c r="G1" s="118"/>
      <c r="H1" s="118"/>
    </row>
    <row r="2" spans="1:19" x14ac:dyDescent="0.25">
      <c r="A2" s="116"/>
      <c r="B2" s="41" t="s">
        <v>109</v>
      </c>
      <c r="C2" s="41" t="s">
        <v>110</v>
      </c>
      <c r="D2" s="41" t="s">
        <v>119</v>
      </c>
      <c r="E2" s="41" t="s">
        <v>112</v>
      </c>
      <c r="F2" s="41" t="s">
        <v>113</v>
      </c>
      <c r="G2" s="41" t="s">
        <v>23</v>
      </c>
      <c r="H2" s="41" t="s">
        <v>52</v>
      </c>
    </row>
    <row r="3" spans="1:19" x14ac:dyDescent="0.25">
      <c r="A3" s="1" t="s">
        <v>120</v>
      </c>
      <c r="B3" s="19">
        <f>'Emissão Comb Gás Natural'!J10</f>
        <v>7.0032702100456617E-2</v>
      </c>
      <c r="C3" s="19">
        <f>'Emissão Comb Gás Natural'!K10</f>
        <v>7.0032702100456617E-2</v>
      </c>
      <c r="D3" s="19">
        <f>'Emissão Comb Gás Natural'!L10</f>
        <v>7.0032702100456617E-2</v>
      </c>
      <c r="E3" s="19">
        <f>'Emissão Comb Gás Natural'!M10</f>
        <v>0.86619394703196351</v>
      </c>
      <c r="F3" s="19">
        <f>'Emissão Comb Gás Natural'!N10</f>
        <v>5.5288975342465746E-3</v>
      </c>
      <c r="G3" s="19">
        <f>'Emissão Comb Gás Natural'!O10</f>
        <v>0.36859316894977173</v>
      </c>
      <c r="H3" s="19">
        <f>'Emissão Comb Gás Natural'!P10</f>
        <v>5.0681560730593607E-2</v>
      </c>
    </row>
    <row r="4" spans="1:19" x14ac:dyDescent="0.25">
      <c r="A4" s="1" t="s">
        <v>121</v>
      </c>
      <c r="B4" s="19">
        <f>'Emissão Comb GLP'!K13</f>
        <v>0.9646118442306203</v>
      </c>
      <c r="C4" s="19">
        <f>'Emissão Comb GLP'!L13</f>
        <v>0.9646118442306203</v>
      </c>
      <c r="D4" s="19">
        <f>'Emissão Comb GLP'!M13</f>
        <v>0.9646118442306203</v>
      </c>
      <c r="E4" s="19">
        <f>'Emissão Comb GLP'!N13</f>
        <v>18.086472079324128</v>
      </c>
      <c r="F4" s="19">
        <f>'Emissão Comb GLP'!O13</f>
        <v>0.31380538904318817</v>
      </c>
      <c r="G4" s="19">
        <f>'Emissão Comb GLP'!P13</f>
        <v>10.128424364421512</v>
      </c>
      <c r="H4" s="19">
        <f>'Emissão Comb GLP'!Q13</f>
        <v>1.3263412858171029</v>
      </c>
    </row>
    <row r="5" spans="1:19" x14ac:dyDescent="0.25">
      <c r="A5" s="1" t="s">
        <v>122</v>
      </c>
      <c r="B5" s="50" t="s">
        <v>11</v>
      </c>
      <c r="C5" s="50" t="s">
        <v>11</v>
      </c>
      <c r="D5" s="50" t="s">
        <v>11</v>
      </c>
      <c r="E5" s="13" t="s">
        <v>11</v>
      </c>
      <c r="F5" s="13" t="s">
        <v>11</v>
      </c>
      <c r="G5" s="13" t="s">
        <v>11</v>
      </c>
      <c r="H5" s="19">
        <f>'Emissão Uso de Solventes'!D9</f>
        <v>848.78068493150693</v>
      </c>
    </row>
    <row r="6" spans="1:19" x14ac:dyDescent="0.25">
      <c r="A6" s="34" t="s">
        <v>145</v>
      </c>
      <c r="B6" s="49">
        <f t="shared" ref="B6:H6" si="0">SUM(B3:B5)</f>
        <v>1.0346445463310769</v>
      </c>
      <c r="C6" s="49">
        <f>SUM(C3:C5)</f>
        <v>1.0346445463310769</v>
      </c>
      <c r="D6" s="49">
        <f t="shared" si="0"/>
        <v>1.0346445463310769</v>
      </c>
      <c r="E6" s="49">
        <f>SUM(E3:E5)</f>
        <v>18.952666026356091</v>
      </c>
      <c r="F6" s="49">
        <f t="shared" si="0"/>
        <v>0.31933428657743473</v>
      </c>
      <c r="G6" s="49">
        <f>SUM(G3:G5)</f>
        <v>10.497017533371285</v>
      </c>
      <c r="H6" s="49">
        <f t="shared" si="0"/>
        <v>850.1577077780546</v>
      </c>
    </row>
    <row r="9" spans="1:19" x14ac:dyDescent="0.25">
      <c r="C9" s="117" t="s">
        <v>108</v>
      </c>
      <c r="D9" s="118"/>
      <c r="E9" s="118"/>
      <c r="F9" s="118"/>
      <c r="G9" s="118"/>
      <c r="H9" s="118"/>
      <c r="I9" s="118"/>
    </row>
    <row r="10" spans="1:19" x14ac:dyDescent="0.25">
      <c r="A10" s="66"/>
      <c r="B10" s="66"/>
      <c r="C10" s="41" t="s">
        <v>109</v>
      </c>
      <c r="D10" s="41" t="s">
        <v>110</v>
      </c>
      <c r="E10" s="41" t="s">
        <v>119</v>
      </c>
      <c r="F10" s="41" t="s">
        <v>112</v>
      </c>
      <c r="G10" s="41" t="s">
        <v>113</v>
      </c>
      <c r="H10" s="41" t="s">
        <v>23</v>
      </c>
      <c r="I10" s="41" t="s">
        <v>52</v>
      </c>
    </row>
    <row r="11" spans="1:19" s="2" customFormat="1" ht="15" customHeight="1" x14ac:dyDescent="0.2">
      <c r="A11" s="115" t="s">
        <v>4</v>
      </c>
      <c r="B11" s="1" t="s">
        <v>148</v>
      </c>
      <c r="C11" s="65">
        <f>'Emissão Comb Gás Natural'!J5</f>
        <v>8.2985059360730592E-4</v>
      </c>
      <c r="D11" s="65">
        <f>'Emissão Comb Gás Natural'!K5</f>
        <v>8.2985059360730592E-4</v>
      </c>
      <c r="E11" s="65">
        <f>'Emissão Comb Gás Natural'!L5</f>
        <v>8.2985059360730592E-4</v>
      </c>
      <c r="F11" s="65">
        <f>'Emissão Comb Gás Natural'!M5</f>
        <v>1.0263941552511414E-2</v>
      </c>
      <c r="G11" s="65">
        <f>'Emissão Comb Gás Natural'!N5</f>
        <v>6.5514520547945199E-5</v>
      </c>
      <c r="H11" s="65">
        <f>'Emissão Comb Gás Natural'!O5</f>
        <v>4.3676347031963471E-3</v>
      </c>
      <c r="I11" s="65">
        <f>'Emissão Comb Gás Natural'!P5</f>
        <v>6.005497716894977E-4</v>
      </c>
    </row>
    <row r="12" spans="1:19" s="2" customFormat="1" ht="15" customHeight="1" x14ac:dyDescent="0.2">
      <c r="A12" s="115"/>
      <c r="B12" s="1" t="s">
        <v>149</v>
      </c>
      <c r="C12" s="65">
        <f>'Emissão Comb GLP'!K8</f>
        <v>0.20803695352967852</v>
      </c>
      <c r="D12" s="65">
        <f>'Emissão Comb GLP'!L8</f>
        <v>0.20803695352967852</v>
      </c>
      <c r="E12" s="65">
        <f>'Emissão Comb GLP'!M8</f>
        <v>0.20803695352967852</v>
      </c>
      <c r="F12" s="65">
        <f>'Emissão Comb GLP'!N8</f>
        <v>3.9006928786814719</v>
      </c>
      <c r="G12" s="65">
        <f>'Emissão Comb GLP'!O8</f>
        <v>6.7678121026816362E-2</v>
      </c>
      <c r="H12" s="65">
        <f>'Emissão Comb GLP'!P8</f>
        <v>2.1843880120616244</v>
      </c>
      <c r="I12" s="65">
        <f>'Emissão Comb GLP'!Q8</f>
        <v>0.28605081110330799</v>
      </c>
    </row>
    <row r="13" spans="1:19" s="2" customFormat="1" ht="15" customHeight="1" x14ac:dyDescent="0.2">
      <c r="A13" s="115"/>
      <c r="B13" s="1" t="s">
        <v>150</v>
      </c>
      <c r="C13" s="65" t="s">
        <v>11</v>
      </c>
      <c r="D13" s="65" t="s">
        <v>11</v>
      </c>
      <c r="E13" s="65" t="s">
        <v>11</v>
      </c>
      <c r="F13" s="65" t="s">
        <v>11</v>
      </c>
      <c r="G13" s="65" t="s">
        <v>11</v>
      </c>
      <c r="H13" s="65" t="s">
        <v>11</v>
      </c>
      <c r="I13" s="65">
        <f>'Emissão Uso de Solventes'!D4</f>
        <v>183.05575342465755</v>
      </c>
    </row>
    <row r="14" spans="1:19" s="2" customFormat="1" ht="15" customHeight="1" x14ac:dyDescent="0.25">
      <c r="A14" s="115"/>
      <c r="B14" s="67" t="s">
        <v>145</v>
      </c>
      <c r="C14" s="35">
        <f>SUM(C11:C13)</f>
        <v>0.20886680412328582</v>
      </c>
      <c r="D14" s="35">
        <f t="shared" ref="D14:I14" si="1">SUM(D11:D13)</f>
        <v>0.20886680412328582</v>
      </c>
      <c r="E14" s="35">
        <f t="shared" si="1"/>
        <v>0.20886680412328582</v>
      </c>
      <c r="F14" s="35">
        <f t="shared" si="1"/>
        <v>3.9109568202339831</v>
      </c>
      <c r="G14" s="35">
        <f t="shared" si="1"/>
        <v>6.7743635547364303E-2</v>
      </c>
      <c r="H14" s="35">
        <f t="shared" si="1"/>
        <v>2.1887556467648208</v>
      </c>
      <c r="I14" s="35">
        <f t="shared" si="1"/>
        <v>183.34240478553255</v>
      </c>
      <c r="L14"/>
      <c r="M14"/>
      <c r="N14"/>
      <c r="O14"/>
      <c r="P14"/>
      <c r="Q14"/>
      <c r="R14"/>
      <c r="S14"/>
    </row>
    <row r="15" spans="1:19" s="2" customFormat="1" ht="15" customHeight="1" x14ac:dyDescent="0.25">
      <c r="A15" s="115" t="s">
        <v>14</v>
      </c>
      <c r="B15" s="1" t="s">
        <v>148</v>
      </c>
      <c r="C15" s="65">
        <f>'Emissão Comb Gás Natural'!J6</f>
        <v>4.6839875799086755E-3</v>
      </c>
      <c r="D15" s="65">
        <f>'Emissão Comb Gás Natural'!K6</f>
        <v>4.6839875799086755E-3</v>
      </c>
      <c r="E15" s="65">
        <f>'Emissão Comb Gás Natural'!L6</f>
        <v>4.6839875799086755E-3</v>
      </c>
      <c r="F15" s="65">
        <f>'Emissão Comb Gás Natural'!M6</f>
        <v>5.7933530593607306E-2</v>
      </c>
      <c r="G15" s="65">
        <f>'Emissão Comb Gás Natural'!N6</f>
        <v>3.6978849315068491E-4</v>
      </c>
      <c r="H15" s="65">
        <f>'Emissão Comb Gás Natural'!O6</f>
        <v>2.4652566210045662E-2</v>
      </c>
      <c r="I15" s="65">
        <f>'Emissão Comb Gás Natural'!P6</f>
        <v>3.3897278538812785E-3</v>
      </c>
      <c r="M15"/>
      <c r="N15"/>
      <c r="O15"/>
      <c r="P15"/>
      <c r="Q15"/>
      <c r="R15"/>
      <c r="S15"/>
    </row>
    <row r="16" spans="1:19" s="2" customFormat="1" ht="15" customHeight="1" x14ac:dyDescent="0.25">
      <c r="A16" s="115"/>
      <c r="B16" s="1" t="s">
        <v>149</v>
      </c>
      <c r="C16" s="65">
        <f>'Emissão Comb GLP'!K9</f>
        <v>0.26447253905537749</v>
      </c>
      <c r="D16" s="65">
        <f>'Emissão Comb GLP'!L9</f>
        <v>0.26447253905537749</v>
      </c>
      <c r="E16" s="65">
        <f>'Emissão Comb GLP'!M9</f>
        <v>0.26447253905537749</v>
      </c>
      <c r="F16" s="65">
        <f>'Emissão Comb GLP'!N9</f>
        <v>4.9588601072883263</v>
      </c>
      <c r="G16" s="65">
        <f>'Emissão Comb GLP'!O9</f>
        <v>8.603762073407685E-2</v>
      </c>
      <c r="H16" s="65">
        <f>'Emissão Comb GLP'!P9</f>
        <v>2.7769616600814633</v>
      </c>
      <c r="I16" s="65">
        <f>'Emissão Comb GLP'!Q9</f>
        <v>0.36364974120114402</v>
      </c>
      <c r="M16"/>
      <c r="N16"/>
      <c r="O16"/>
      <c r="P16"/>
      <c r="Q16"/>
      <c r="R16"/>
      <c r="S16"/>
    </row>
    <row r="17" spans="1:19" s="2" customFormat="1" ht="15" customHeight="1" x14ac:dyDescent="0.25">
      <c r="A17" s="115"/>
      <c r="B17" s="1" t="s">
        <v>150</v>
      </c>
      <c r="C17" s="65" t="s">
        <v>11</v>
      </c>
      <c r="D17" s="65" t="s">
        <v>11</v>
      </c>
      <c r="E17" s="65" t="s">
        <v>11</v>
      </c>
      <c r="F17" s="65" t="s">
        <v>11</v>
      </c>
      <c r="G17" s="65" t="s">
        <v>11</v>
      </c>
      <c r="H17" s="65" t="s">
        <v>11</v>
      </c>
      <c r="I17" s="65">
        <f>'Emissão Uso de Solventes'!D5</f>
        <v>232.71452054794523</v>
      </c>
      <c r="M17"/>
      <c r="N17"/>
      <c r="O17"/>
      <c r="P17"/>
      <c r="Q17"/>
      <c r="R17"/>
      <c r="S17"/>
    </row>
    <row r="18" spans="1:19" s="2" customFormat="1" ht="15" customHeight="1" x14ac:dyDescent="0.25">
      <c r="A18" s="115"/>
      <c r="B18" s="68" t="s">
        <v>145</v>
      </c>
      <c r="C18" s="35">
        <f>SUM(C15:C17)</f>
        <v>0.26915652663528616</v>
      </c>
      <c r="D18" s="35">
        <f t="shared" ref="D18" si="2">SUM(D15:D17)</f>
        <v>0.26915652663528616</v>
      </c>
      <c r="E18" s="35">
        <f t="shared" ref="E18" si="3">SUM(E15:E17)</f>
        <v>0.26915652663528616</v>
      </c>
      <c r="F18" s="35">
        <f t="shared" ref="F18" si="4">SUM(F15:F17)</f>
        <v>5.0167936378819338</v>
      </c>
      <c r="G18" s="35">
        <f t="shared" ref="G18" si="5">SUM(G15:G17)</f>
        <v>8.6407409227227533E-2</v>
      </c>
      <c r="H18" s="35">
        <f t="shared" ref="H18" si="6">SUM(H15:H17)</f>
        <v>2.8016142262915089</v>
      </c>
      <c r="I18" s="35">
        <f t="shared" ref="I18" si="7">SUM(I15:I17)</f>
        <v>233.08156001700024</v>
      </c>
      <c r="M18"/>
      <c r="N18"/>
      <c r="O18"/>
      <c r="P18"/>
      <c r="Q18"/>
      <c r="R18"/>
      <c r="S18"/>
    </row>
    <row r="19" spans="1:19" s="2" customFormat="1" ht="15" customHeight="1" x14ac:dyDescent="0.2">
      <c r="A19" s="115" t="s">
        <v>5</v>
      </c>
      <c r="B19" s="1" t="s">
        <v>148</v>
      </c>
      <c r="C19" s="65">
        <f>'Emissão Comb Gás Natural'!J7</f>
        <v>0</v>
      </c>
      <c r="D19" s="65">
        <f>'Emissão Comb Gás Natural'!K7</f>
        <v>0</v>
      </c>
      <c r="E19" s="65">
        <f>'Emissão Comb Gás Natural'!L7</f>
        <v>0</v>
      </c>
      <c r="F19" s="65">
        <f>'Emissão Comb Gás Natural'!M7</f>
        <v>0</v>
      </c>
      <c r="G19" s="65">
        <f>'Emissão Comb Gás Natural'!N7</f>
        <v>0</v>
      </c>
      <c r="H19" s="65">
        <f>'Emissão Comb Gás Natural'!O7</f>
        <v>0</v>
      </c>
      <c r="I19" s="65">
        <f>'Emissão Comb Gás Natural'!P7</f>
        <v>0</v>
      </c>
    </row>
    <row r="20" spans="1:19" s="2" customFormat="1" ht="15" customHeight="1" x14ac:dyDescent="0.2">
      <c r="A20" s="115"/>
      <c r="B20" s="1" t="s">
        <v>149</v>
      </c>
      <c r="C20" s="65">
        <f>'Emissão Comb GLP'!K10</f>
        <v>4.0593147759853322E-2</v>
      </c>
      <c r="D20" s="65">
        <f>'Emissão Comb GLP'!L10</f>
        <v>4.0593147759853322E-2</v>
      </c>
      <c r="E20" s="65">
        <f>'Emissão Comb GLP'!M10</f>
        <v>4.0593147759853322E-2</v>
      </c>
      <c r="F20" s="65">
        <f>'Emissão Comb GLP'!N10</f>
        <v>0.76112152049724968</v>
      </c>
      <c r="G20" s="65">
        <f>'Emissão Comb GLP'!O10</f>
        <v>1.3205672936173174E-2</v>
      </c>
      <c r="H20" s="65">
        <f>'Emissão Comb GLP'!P10</f>
        <v>0.42622805147845988</v>
      </c>
      <c r="I20" s="65">
        <f>'Emissão Comb GLP'!Q10</f>
        <v>5.5815578169798312E-2</v>
      </c>
    </row>
    <row r="21" spans="1:19" s="2" customFormat="1" ht="15" customHeight="1" x14ac:dyDescent="0.2">
      <c r="A21" s="115"/>
      <c r="B21" s="1" t="s">
        <v>150</v>
      </c>
      <c r="C21" s="65" t="s">
        <v>11</v>
      </c>
      <c r="D21" s="65" t="s">
        <v>11</v>
      </c>
      <c r="E21" s="65" t="s">
        <v>11</v>
      </c>
      <c r="F21" s="65" t="s">
        <v>11</v>
      </c>
      <c r="G21" s="65" t="s">
        <v>11</v>
      </c>
      <c r="H21" s="65" t="s">
        <v>11</v>
      </c>
      <c r="I21" s="65">
        <f>'Emissão Uso de Solventes'!D6</f>
        <v>35.718698630136984</v>
      </c>
    </row>
    <row r="22" spans="1:19" s="2" customFormat="1" ht="15" customHeight="1" x14ac:dyDescent="0.2">
      <c r="A22" s="115"/>
      <c r="B22" s="68" t="s">
        <v>145</v>
      </c>
      <c r="C22" s="35">
        <f>SUM(C19:C21)</f>
        <v>4.0593147759853322E-2</v>
      </c>
      <c r="D22" s="35">
        <f t="shared" ref="D22" si="8">SUM(D19:D21)</f>
        <v>4.0593147759853322E-2</v>
      </c>
      <c r="E22" s="35">
        <f t="shared" ref="E22" si="9">SUM(E19:E21)</f>
        <v>4.0593147759853322E-2</v>
      </c>
      <c r="F22" s="35">
        <f t="shared" ref="F22" si="10">SUM(F19:F21)</f>
        <v>0.76112152049724968</v>
      </c>
      <c r="G22" s="35">
        <f t="shared" ref="G22" si="11">SUM(G19:G21)</f>
        <v>1.3205672936173174E-2</v>
      </c>
      <c r="H22" s="35">
        <f t="shared" ref="H22" si="12">SUM(H19:H21)</f>
        <v>0.42622805147845988</v>
      </c>
      <c r="I22" s="35">
        <f t="shared" ref="I22" si="13">SUM(I19:I21)</f>
        <v>35.774514208306783</v>
      </c>
    </row>
    <row r="23" spans="1:19" s="2" customFormat="1" ht="15" customHeight="1" x14ac:dyDescent="0.2">
      <c r="A23" s="115" t="s">
        <v>6</v>
      </c>
      <c r="B23" s="1" t="s">
        <v>148</v>
      </c>
      <c r="C23" s="65">
        <f>'Emissão Comb Gás Natural'!J8</f>
        <v>3.8855364383561641E-3</v>
      </c>
      <c r="D23" s="65">
        <f>'Emissão Comb Gás Natural'!K8</f>
        <v>3.8855364383561641E-3</v>
      </c>
      <c r="E23" s="65">
        <f>'Emissão Comb Gás Natural'!L8</f>
        <v>3.8855364383561641E-3</v>
      </c>
      <c r="F23" s="65">
        <f>'Emissão Comb Gás Natural'!M8</f>
        <v>4.8057950684931509E-2</v>
      </c>
      <c r="G23" s="65">
        <f>'Emissão Comb Gás Natural'!N8</f>
        <v>3.0675287671232874E-4</v>
      </c>
      <c r="H23" s="65">
        <f>'Emissão Comb Gás Natural'!O8</f>
        <v>2.0450191780821917E-2</v>
      </c>
      <c r="I23" s="65">
        <f>'Emissão Comb Gás Natural'!P8</f>
        <v>2.8119013698630138E-3</v>
      </c>
    </row>
    <row r="24" spans="1:19" s="2" customFormat="1" ht="15" customHeight="1" x14ac:dyDescent="0.2">
      <c r="A24" s="115"/>
      <c r="B24" s="1" t="s">
        <v>149</v>
      </c>
      <c r="C24" s="65">
        <f>'Emissão Comb GLP'!K11</f>
        <v>0.25759940027710138</v>
      </c>
      <c r="D24" s="65">
        <f>'Emissão Comb GLP'!L11</f>
        <v>0.25759940027710138</v>
      </c>
      <c r="E24" s="65">
        <f>'Emissão Comb GLP'!M11</f>
        <v>0.25759940027710138</v>
      </c>
      <c r="F24" s="65">
        <f>'Emissão Comb GLP'!N11</f>
        <v>4.8299887551956502</v>
      </c>
      <c r="G24" s="65">
        <f>'Emissão Comb GLP'!O11</f>
        <v>8.3801666447215428E-2</v>
      </c>
      <c r="H24" s="65">
        <f>'Emissão Comb GLP'!P11</f>
        <v>2.7047937029095648</v>
      </c>
      <c r="I24" s="65">
        <f>'Emissão Comb GLP'!Q11</f>
        <v>0.35419917538101442</v>
      </c>
    </row>
    <row r="25" spans="1:19" s="2" customFormat="1" ht="15" customHeight="1" x14ac:dyDescent="0.2">
      <c r="A25" s="115"/>
      <c r="B25" s="1" t="s">
        <v>150</v>
      </c>
      <c r="C25" s="65" t="s">
        <v>11</v>
      </c>
      <c r="D25" s="65" t="s">
        <v>11</v>
      </c>
      <c r="E25" s="65" t="s">
        <v>11</v>
      </c>
      <c r="F25" s="65" t="s">
        <v>11</v>
      </c>
      <c r="G25" s="65" t="s">
        <v>11</v>
      </c>
      <c r="H25" s="65" t="s">
        <v>11</v>
      </c>
      <c r="I25" s="65">
        <f>'Emissão Uso de Solventes'!D7</f>
        <v>226.66671232876715</v>
      </c>
    </row>
    <row r="26" spans="1:19" s="2" customFormat="1" ht="15" customHeight="1" x14ac:dyDescent="0.2">
      <c r="A26" s="115"/>
      <c r="B26" s="68" t="s">
        <v>145</v>
      </c>
      <c r="C26" s="35">
        <f>SUM(C23:C25)</f>
        <v>0.26148493671545753</v>
      </c>
      <c r="D26" s="35">
        <f t="shared" ref="D26" si="14">SUM(D23:D25)</f>
        <v>0.26148493671545753</v>
      </c>
      <c r="E26" s="35">
        <f t="shared" ref="E26" si="15">SUM(E23:E25)</f>
        <v>0.26148493671545753</v>
      </c>
      <c r="F26" s="35">
        <f t="shared" ref="F26" si="16">SUM(F23:F25)</f>
        <v>4.8780467058805819</v>
      </c>
      <c r="G26" s="35">
        <f t="shared" ref="G26" si="17">SUM(G23:G25)</f>
        <v>8.4108419323927763E-2</v>
      </c>
      <c r="H26" s="35">
        <f t="shared" ref="H26" si="18">SUM(H23:H25)</f>
        <v>2.7252438946903865</v>
      </c>
      <c r="I26" s="35">
        <f t="shared" ref="I26" si="19">SUM(I23:I25)</f>
        <v>227.02372340551801</v>
      </c>
    </row>
    <row r="27" spans="1:19" x14ac:dyDescent="0.25">
      <c r="A27" s="115" t="s">
        <v>7</v>
      </c>
      <c r="B27" s="1" t="s">
        <v>148</v>
      </c>
      <c r="C27" s="65">
        <f>'Emissão Comb Gás Natural'!J9</f>
        <v>6.0633327488584472E-2</v>
      </c>
      <c r="D27" s="65">
        <f>'Emissão Comb Gás Natural'!K9</f>
        <v>6.0633327488584472E-2</v>
      </c>
      <c r="E27" s="65">
        <f>'Emissão Comb Gás Natural'!L9</f>
        <v>6.0633327488584472E-2</v>
      </c>
      <c r="F27" s="65">
        <f>'Emissão Comb Gás Natural'!M9</f>
        <v>0.74993852420091323</v>
      </c>
      <c r="G27" s="65">
        <f>'Emissão Comb Gás Natural'!N9</f>
        <v>4.7868416438356159E-3</v>
      </c>
      <c r="H27" s="65">
        <f>'Emissão Comb Gás Natural'!O9</f>
        <v>0.31912277625570779</v>
      </c>
      <c r="I27" s="65">
        <f>'Emissão Comb Gás Natural'!P9</f>
        <v>4.3879381735159817E-2</v>
      </c>
    </row>
    <row r="28" spans="1:19" x14ac:dyDescent="0.25">
      <c r="A28" s="115"/>
      <c r="B28" s="1" t="s">
        <v>149</v>
      </c>
      <c r="C28" s="65">
        <f>'Emissão Comb GLP'!K12</f>
        <v>0.19390980360860952</v>
      </c>
      <c r="D28" s="65">
        <f>'Emissão Comb GLP'!L12</f>
        <v>0.19390980360860952</v>
      </c>
      <c r="E28" s="65">
        <f>'Emissão Comb GLP'!M12</f>
        <v>0.19390980360860952</v>
      </c>
      <c r="F28" s="65">
        <f>'Emissão Comb GLP'!N12</f>
        <v>3.6358088176614283</v>
      </c>
      <c r="G28" s="65">
        <f>'Emissão Comb GLP'!O12</f>
        <v>6.3082307898906412E-2</v>
      </c>
      <c r="H28" s="65">
        <f>'Emissão Comb GLP'!P12</f>
        <v>2.0360529378904002</v>
      </c>
      <c r="I28" s="65">
        <f>'Emissão Comb GLP'!Q12</f>
        <v>0.26662597996183807</v>
      </c>
    </row>
    <row r="29" spans="1:19" x14ac:dyDescent="0.25">
      <c r="A29" s="115"/>
      <c r="B29" s="1" t="s">
        <v>150</v>
      </c>
      <c r="C29" s="65" t="s">
        <v>11</v>
      </c>
      <c r="D29" s="65" t="s">
        <v>11</v>
      </c>
      <c r="E29" s="65" t="s">
        <v>11</v>
      </c>
      <c r="F29" s="65" t="s">
        <v>11</v>
      </c>
      <c r="G29" s="65" t="s">
        <v>11</v>
      </c>
      <c r="H29" s="65" t="s">
        <v>11</v>
      </c>
      <c r="I29" s="65">
        <f>'Emissão Uso de Solventes'!D8</f>
        <v>170.625</v>
      </c>
    </row>
    <row r="30" spans="1:19" x14ac:dyDescent="0.25">
      <c r="A30" s="115"/>
      <c r="B30" s="68" t="s">
        <v>145</v>
      </c>
      <c r="C30" s="35">
        <f>SUM(C27:C29)</f>
        <v>0.25454313109719401</v>
      </c>
      <c r="D30" s="35">
        <f t="shared" ref="D30" si="20">SUM(D27:D29)</f>
        <v>0.25454313109719401</v>
      </c>
      <c r="E30" s="35">
        <f t="shared" ref="E30" si="21">SUM(E27:E29)</f>
        <v>0.25454313109719401</v>
      </c>
      <c r="F30" s="35">
        <f t="shared" ref="F30" si="22">SUM(F27:F29)</f>
        <v>4.3857473418623414</v>
      </c>
      <c r="G30" s="35">
        <f t="shared" ref="G30" si="23">SUM(G27:G29)</f>
        <v>6.7869149542742022E-2</v>
      </c>
      <c r="H30" s="35">
        <f t="shared" ref="H30" si="24">SUM(H27:H29)</f>
        <v>2.355175714146108</v>
      </c>
      <c r="I30" s="35">
        <f t="shared" ref="I30" si="25">SUM(I27:I29)</f>
        <v>170.93550536169701</v>
      </c>
    </row>
  </sheetData>
  <sheetProtection password="B056" sheet="1" objects="1" scenarios="1"/>
  <mergeCells count="8">
    <mergeCell ref="A27:A30"/>
    <mergeCell ref="A1:A2"/>
    <mergeCell ref="B1:H1"/>
    <mergeCell ref="C9:I9"/>
    <mergeCell ref="A11:A14"/>
    <mergeCell ref="A15:A18"/>
    <mergeCell ref="A19:A22"/>
    <mergeCell ref="A23:A26"/>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FE-Combustao_Gás Natural</vt:lpstr>
      <vt:lpstr>FE-Combustão_GLP</vt:lpstr>
      <vt:lpstr>FE-Uso de Solventes</vt:lpstr>
      <vt:lpstr>Dados</vt:lpstr>
      <vt:lpstr>Emissão Comb Gás Natural</vt:lpstr>
      <vt:lpstr>Emissão Comb GLP</vt:lpstr>
      <vt:lpstr>Emissão Uso de Solventes</vt:lpstr>
      <vt:lpstr>Resumo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Aarão Gonçalves</dc:creator>
  <cp:lastModifiedBy>Vanessa Brusco Filete</cp:lastModifiedBy>
  <dcterms:created xsi:type="dcterms:W3CDTF">2018-12-08T12:01:33Z</dcterms:created>
  <dcterms:modified xsi:type="dcterms:W3CDTF">2019-06-06T20:35:19Z</dcterms:modified>
</cp:coreProperties>
</file>