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Rodoareia\"/>
    </mc:Choice>
  </mc:AlternateContent>
  <bookViews>
    <workbookView xWindow="0" yWindow="0" windowWidth="24000" windowHeight="9135" activeTab="5"/>
  </bookViews>
  <sheets>
    <sheet name="Dados" sheetId="9" r:id="rId1"/>
    <sheet name="FE-Transferências" sheetId="17" r:id="rId2"/>
    <sheet name="FE-Maq e Equip" sheetId="23" r:id="rId3"/>
    <sheet name="Emissão Maq e Equip" sheetId="24" r:id="rId4"/>
    <sheet name="Emissão Transferências" sheetId="27" r:id="rId5"/>
    <sheet name="Resumo" sheetId="28" r:id="rId6"/>
    <sheet name="ppm to mg.m-3" sheetId="6" state="hidden" r:id="rId7"/>
  </sheets>
  <definedNames>
    <definedName name="FE_Maq_Equip">'FE-Maq e Equip'!$B$4:$I$18</definedName>
    <definedName name="Pot_Equip">'FE-Maq e Equip'!$B$4:$B$18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8" l="1"/>
  <c r="E6" i="28"/>
  <c r="C6" i="28"/>
  <c r="J5" i="27"/>
  <c r="D4" i="27" l="1"/>
  <c r="D3" i="27" l="1"/>
  <c r="I4" i="27" l="1"/>
  <c r="H4" i="27"/>
  <c r="K4" i="27" s="1"/>
  <c r="H3" i="27"/>
  <c r="G4" i="27"/>
  <c r="J4" i="27" s="1"/>
  <c r="G3" i="27"/>
  <c r="J3" i="27" s="1"/>
  <c r="F4" i="27"/>
  <c r="F3" i="27"/>
  <c r="I3" i="27" s="1"/>
  <c r="K3" i="27" l="1"/>
  <c r="K5" i="27" l="1"/>
  <c r="D3" i="28" s="1"/>
  <c r="C3" i="28"/>
  <c r="I5" i="27"/>
  <c r="B3" i="28" s="1"/>
  <c r="L4" i="24" l="1"/>
  <c r="M4" i="24"/>
  <c r="N4" i="24"/>
  <c r="K4" i="24"/>
  <c r="H4" i="24"/>
  <c r="M3" i="24"/>
  <c r="H3" i="24"/>
  <c r="N3" i="24"/>
  <c r="L3" i="24"/>
  <c r="K3" i="24"/>
  <c r="M5" i="24" l="1"/>
  <c r="G4" i="28" s="1"/>
  <c r="G6" i="28" s="1"/>
  <c r="H5" i="24"/>
  <c r="B4" i="28" s="1"/>
  <c r="B6" i="28" s="1"/>
  <c r="J4" i="24"/>
  <c r="I4" i="24"/>
  <c r="N5" i="24"/>
  <c r="H4" i="28" s="1"/>
  <c r="H6" i="28" s="1"/>
  <c r="L5" i="24"/>
  <c r="F4" i="28" s="1"/>
  <c r="J3" i="24"/>
  <c r="I3" i="24"/>
  <c r="K5" i="24"/>
  <c r="E4" i="28" s="1"/>
  <c r="I5" i="24" l="1"/>
  <c r="C4" i="28" s="1"/>
  <c r="J5" i="24"/>
  <c r="D4" i="28" s="1"/>
  <c r="D6" i="28" s="1"/>
  <c r="F13" i="6"/>
  <c r="F21" i="6" l="1"/>
  <c r="F20" i="6"/>
  <c r="F14" i="6"/>
  <c r="F18" i="6"/>
  <c r="F17" i="6"/>
  <c r="F15" i="6"/>
  <c r="F16" i="6"/>
  <c r="F19" i="6"/>
  <c r="G17" i="6" l="1"/>
  <c r="H17" i="6" s="1"/>
  <c r="J17" i="6" s="1"/>
  <c r="G13" i="6"/>
  <c r="H13" i="6" s="1"/>
  <c r="J13" i="6" s="1"/>
  <c r="G20" i="6"/>
  <c r="H20" i="6" s="1"/>
  <c r="J20" i="6" s="1"/>
  <c r="G18" i="6"/>
  <c r="H18" i="6" s="1"/>
  <c r="J18" i="6" s="1"/>
  <c r="G16" i="6"/>
  <c r="H16" i="6" s="1"/>
  <c r="J16" i="6" s="1"/>
  <c r="G15" i="6"/>
  <c r="H15" i="6" s="1"/>
  <c r="J15" i="6" s="1"/>
  <c r="G14" i="6"/>
  <c r="H14" i="6" s="1"/>
  <c r="J14" i="6" s="1"/>
  <c r="G21" i="6"/>
  <c r="H21" i="6" s="1"/>
  <c r="J21" i="6" s="1"/>
  <c r="G19" i="6"/>
  <c r="H19" i="6" s="1"/>
  <c r="J19" i="6" s="1"/>
</calcChain>
</file>

<file path=xl/comments1.xml><?xml version="1.0" encoding="utf-8"?>
<comments xmlns="http://schemas.openxmlformats.org/spreadsheetml/2006/main">
  <authors>
    <author>Alinie Rossi dos Santos</author>
  </authors>
  <commentList>
    <comment ref="B3" authorId="0" shapeId="0">
      <text>
        <r>
          <rPr>
            <sz val="9"/>
            <color indexed="81"/>
            <rFont val="Segoe UI"/>
            <family val="2"/>
          </rPr>
          <t>8 horas de trabalho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8" authorId="0" shapeId="0">
      <text>
        <r>
          <rPr>
            <sz val="9"/>
            <color indexed="81"/>
            <rFont val="Segoe UI"/>
            <family val="2"/>
          </rPr>
          <t>Fonte: MENOSSI, 2004
https://repositorio.unesp.br/bitstream/handle/11449/90740/menossi_rt_me_ilha.pdf?sequence</t>
        </r>
      </text>
    </comment>
  </commentList>
</comments>
</file>

<file path=xl/comments2.xml><?xml version="1.0" encoding="utf-8"?>
<comments xmlns="http://schemas.openxmlformats.org/spreadsheetml/2006/main">
  <authors>
    <author>Gabriel Aarão Gonçalves</author>
  </authors>
  <commentList>
    <comment ref="B2" authorId="0" shapeId="0">
      <text>
        <r>
          <rPr>
            <sz val="9"/>
            <color indexed="81"/>
            <rFont val="Segoe UI"/>
            <family val="2"/>
          </rPr>
          <t>Ano de fabricação das máquinas não fornecida. Portanto, considerou-se o ano de cenário mais conservador (2007)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</authors>
  <commentList>
    <comment ref="I2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J2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L2" authorId="0" shapeId="0">
      <text>
        <r>
          <rPr>
            <sz val="9"/>
            <color indexed="81"/>
            <rFont val="Segoe UI"/>
            <family val="2"/>
          </rPr>
          <t>Devido à inexistência de fator para SO2, foi considerado fator de SOx para SO2.</t>
        </r>
      </text>
    </comment>
    <comment ref="N2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o fator de emissão de ROG. Pois, a maioria dos componentes de ROG são COV (https://www.arb.ca.gov/ei/speciate/voc_rog_dfn_1_09.pdf).</t>
        </r>
      </text>
    </comment>
  </commentList>
</comments>
</file>

<file path=xl/comments4.xml><?xml version="1.0" encoding="utf-8"?>
<comments xmlns="http://schemas.openxmlformats.org/spreadsheetml/2006/main">
  <authors>
    <author>Alinie Rossi dos Santos</author>
  </authors>
  <commentList>
    <comment ref="E1" authorId="0" shapeId="0">
      <text>
        <r>
          <rPr>
            <sz val="9"/>
            <color indexed="81"/>
            <rFont val="Segoe UI"/>
            <family val="2"/>
          </rPr>
          <t xml:space="preserve">Table 13.2.4-1 Typical Silt and Moisture Contents of Materials at various industries - Sand
</t>
        </r>
      </text>
    </comment>
    <comment ref="A7" authorId="0" shapeId="0">
      <text>
        <r>
          <rPr>
            <sz val="9"/>
            <color indexed="81"/>
            <rFont val="Segoe UI"/>
            <family val="2"/>
          </rPr>
          <t>Velocidade média do ano de 2015 da Estação Aeroporto</t>
        </r>
      </text>
    </comment>
  </commentList>
</comments>
</file>

<file path=xl/sharedStrings.xml><?xml version="1.0" encoding="utf-8"?>
<sst xmlns="http://schemas.openxmlformats.org/spreadsheetml/2006/main" count="134" uniqueCount="105">
  <si>
    <t>Fonte Emissora</t>
  </si>
  <si>
    <t>Taxa de Emissão [kg/h]</t>
  </si>
  <si>
    <t>PM</t>
  </si>
  <si>
    <r>
      <t>PM</t>
    </r>
    <r>
      <rPr>
        <b/>
        <vertAlign val="subscript"/>
        <sz val="8"/>
        <color theme="0"/>
        <rFont val="Arial"/>
        <family val="2"/>
      </rPr>
      <t>10</t>
    </r>
  </si>
  <si>
    <t>CO</t>
  </si>
  <si>
    <r>
      <t>NO</t>
    </r>
    <r>
      <rPr>
        <b/>
        <vertAlign val="subscript"/>
        <sz val="8"/>
        <color theme="0"/>
        <rFont val="Arial"/>
        <family val="2"/>
      </rPr>
      <t>X</t>
    </r>
  </si>
  <si>
    <r>
      <t>SO</t>
    </r>
    <r>
      <rPr>
        <b/>
        <vertAlign val="subscript"/>
        <sz val="8"/>
        <color theme="0"/>
        <rFont val="Arial"/>
        <family val="2"/>
      </rPr>
      <t>2</t>
    </r>
  </si>
  <si>
    <t>Chaminé do Secador de Borra</t>
  </si>
  <si>
    <t>Chaminé do Silo de Borra Úmida</t>
  </si>
  <si>
    <t>Chaminé da Caldeira Bremmer</t>
  </si>
  <si>
    <t>Chaminé do Multiciclone da Torre I</t>
  </si>
  <si>
    <t>Chaminé do Multiciclone da Torre II</t>
  </si>
  <si>
    <t>Chaminé do Torrador I</t>
  </si>
  <si>
    <t>Chaminé do Torrador II</t>
  </si>
  <si>
    <t>Chaminé do Gerador I</t>
  </si>
  <si>
    <t>Chaminé do Gerador II</t>
  </si>
  <si>
    <t>Equação Geral:</t>
  </si>
  <si>
    <t>Conversão ppm para mg/m³:</t>
  </si>
  <si>
    <t>NO2</t>
  </si>
  <si>
    <t>NO</t>
  </si>
  <si>
    <t>O3</t>
  </si>
  <si>
    <t>H2S</t>
  </si>
  <si>
    <t>SO2</t>
  </si>
  <si>
    <t>HCl</t>
  </si>
  <si>
    <t>HF</t>
  </si>
  <si>
    <t>C3H8</t>
  </si>
  <si>
    <t>Benzeno</t>
  </si>
  <si>
    <t>CO2</t>
  </si>
  <si>
    <t>Concentração CO [ppm]</t>
  </si>
  <si>
    <t>Pressão [atm]</t>
  </si>
  <si>
    <t>Concentração CO [mg/m³]</t>
  </si>
  <si>
    <t xml:space="preserve">Temperatura [K] </t>
  </si>
  <si>
    <t xml:space="preserve">Temperatura [ºC] </t>
  </si>
  <si>
    <t>Fonte</t>
  </si>
  <si>
    <r>
      <t>Onde:
MW (g/mol) - massa molar
P (atm) - pressão do gás
P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 xml:space="preserve"> - 1 atm (CNTP)
T (K) - temperatura do gás 
T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 xml:space="preserve"> - 298,15 K (25 ºC) (CNTP) </t>
    </r>
  </si>
  <si>
    <t>Massa Molar - MW [g/mol]</t>
  </si>
  <si>
    <t>Total</t>
  </si>
  <si>
    <t>Quantidade</t>
  </si>
  <si>
    <t>Pá Carregadeira</t>
  </si>
  <si>
    <t>Potência [hp]</t>
  </si>
  <si>
    <t>Equipamento [hp]</t>
  </si>
  <si>
    <t>Horas/dia</t>
  </si>
  <si>
    <r>
      <t>PM</t>
    </r>
    <r>
      <rPr>
        <b/>
        <vertAlign val="subscript"/>
        <sz val="8"/>
        <color theme="0"/>
        <rFont val="Arial"/>
        <family val="2"/>
      </rPr>
      <t>2.5</t>
    </r>
  </si>
  <si>
    <t>Fonte: AQMD (2016) - http://www.aqmd.gov/home/regulations/ceqa/air-quality-analysis-handbook/off-road-mobile-source-emission-factors</t>
  </si>
  <si>
    <t>Equipment</t>
  </si>
  <si>
    <t>MaxHP</t>
  </si>
  <si>
    <t>PM [kg/h]</t>
  </si>
  <si>
    <r>
      <t>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[kg/h]</t>
    </r>
  </si>
  <si>
    <r>
      <t>SO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[kg/h]</t>
    </r>
  </si>
  <si>
    <t>CO [kg/h]</t>
  </si>
  <si>
    <t>ROG [kg/h]</t>
  </si>
  <si>
    <r>
      <t>CO</t>
    </r>
    <r>
      <rPr>
        <vertAlign val="subscript"/>
        <sz val="8"/>
        <rFont val="Arial"/>
        <family val="2"/>
      </rPr>
      <t xml:space="preserve">2 </t>
    </r>
    <r>
      <rPr>
        <sz val="8"/>
        <rFont val="Arial"/>
        <family val="2"/>
      </rPr>
      <t>[kg/h]</t>
    </r>
  </si>
  <si>
    <r>
      <t>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[kg/h]</t>
    </r>
  </si>
  <si>
    <t>Rubber Tired Loaders
(Pá Carregadeira)</t>
  </si>
  <si>
    <t>Rubber Tired Loaders - 25</t>
  </si>
  <si>
    <t>Rubber Tired Loaders - 50</t>
  </si>
  <si>
    <t>Rubber Tired Loaders - 120</t>
  </si>
  <si>
    <t>Rubber Tired Loaders - 175</t>
  </si>
  <si>
    <t>Rubber Tired Loaders - 250</t>
  </si>
  <si>
    <t>Rubber Tired Loaders - 500</t>
  </si>
  <si>
    <t>Rubber Tired Loaders - 750</t>
  </si>
  <si>
    <t>Rubber Tired Loaders - 1000</t>
  </si>
  <si>
    <t>-</t>
  </si>
  <si>
    <t>Fonte: USEPA (2006) - https://www3.epa.gov/ttn/chief/ap42/ch13/final/c13s0204.pdf</t>
  </si>
  <si>
    <r>
      <t>PM</t>
    </r>
    <r>
      <rPr>
        <vertAlign val="subscript"/>
        <sz val="8"/>
        <color theme="1"/>
        <rFont val="Arial"/>
        <family val="2"/>
      </rPr>
      <t>10</t>
    </r>
  </si>
  <si>
    <r>
      <t>PM</t>
    </r>
    <r>
      <rPr>
        <vertAlign val="subscript"/>
        <sz val="8"/>
        <color theme="1"/>
        <rFont val="Arial"/>
        <family val="2"/>
      </rPr>
      <t>2,5</t>
    </r>
  </si>
  <si>
    <t>Aerodynamic Particle Size Multiplier (k)</t>
  </si>
  <si>
    <t>Onde:
E - emissão (kg/t)
k -constante de tamanho das partículas com diâmetro aerodinâmico ≤ i μm
U - velocidade do vento (m/s)
M - teor de umidade do material (%)</t>
  </si>
  <si>
    <t>Fonte: Informações enviadas pelo empreendimento através dos Ofícios IEMA N° 094/2017</t>
  </si>
  <si>
    <t>Escavadeira</t>
  </si>
  <si>
    <t>Ano de fabricação considerado:</t>
  </si>
  <si>
    <t>Excavators
(Escavadeira)</t>
  </si>
  <si>
    <t>Excavators - 25</t>
  </si>
  <si>
    <t>Excavators - 50</t>
  </si>
  <si>
    <t>Excavators - 120</t>
  </si>
  <si>
    <t>Excavators - 175</t>
  </si>
  <si>
    <t>Excavators - 250</t>
  </si>
  <si>
    <t>Excavators - 500</t>
  </si>
  <si>
    <t>Excavators - 750</t>
  </si>
  <si>
    <t>Quantidade de areia comprada (m³)</t>
  </si>
  <si>
    <t>Quantidade de areia vendida (m³)</t>
  </si>
  <si>
    <t>Horário de Funcionamento</t>
  </si>
  <si>
    <t>Segunda a sexta</t>
  </si>
  <si>
    <t>07:00 às 16:00</t>
  </si>
  <si>
    <t>Movimentação material [t/h]</t>
  </si>
  <si>
    <t>Umidade do Material [%]</t>
  </si>
  <si>
    <t>Fator de Emissão [kg/t]</t>
  </si>
  <si>
    <t xml:space="preserve">PM </t>
  </si>
  <si>
    <r>
      <t>PM</t>
    </r>
    <r>
      <rPr>
        <b/>
        <vertAlign val="subscript"/>
        <sz val="8"/>
        <color theme="0"/>
        <rFont val="Arial"/>
        <family val="2"/>
      </rPr>
      <t>10</t>
    </r>
    <r>
      <rPr>
        <b/>
        <sz val="8"/>
        <color theme="0"/>
        <rFont val="Arial"/>
        <family val="2"/>
      </rPr>
      <t xml:space="preserve"> </t>
    </r>
  </si>
  <si>
    <r>
      <t>PM</t>
    </r>
    <r>
      <rPr>
        <b/>
        <vertAlign val="subscript"/>
        <sz val="8"/>
        <color theme="0"/>
        <rFont val="Arial"/>
        <family val="2"/>
      </rPr>
      <t>2,5</t>
    </r>
    <r>
      <rPr>
        <b/>
        <sz val="8"/>
        <color theme="0"/>
        <rFont val="Arial"/>
        <family val="2"/>
      </rPr>
      <t xml:space="preserve"> </t>
    </r>
  </si>
  <si>
    <t>TR - Car. Caminhão</t>
  </si>
  <si>
    <t>Velocidade do Vento (m/s)</t>
  </si>
  <si>
    <t>Compra/venda</t>
  </si>
  <si>
    <t>TR - Desc. Caminhão</t>
  </si>
  <si>
    <t>Massa específica da areia (t/m³)</t>
  </si>
  <si>
    <t>Fontes Emissoras</t>
  </si>
  <si>
    <t>Transferências</t>
  </si>
  <si>
    <t>Máquinas e Equipamentos</t>
  </si>
  <si>
    <t>Erosão Eólica</t>
  </si>
  <si>
    <t>Onde:
E - emissão (lb/dia)
n - número de equipamentos de cada categoria
H - número de horas diárias de operação do equipamento
EF - fator de emissão (lb/h)</t>
  </si>
  <si>
    <t>TOTAL</t>
  </si>
  <si>
    <t>VOC</t>
  </si>
  <si>
    <t>Latitude [º]</t>
  </si>
  <si>
    <t>Longitude [º]</t>
  </si>
  <si>
    <t>Nota: "Erosão Eólica" foi calculada na Planilha: Erosão Eólica_Rodoareia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</si>
</sst>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"/>
    <numFmt numFmtId="165" formatCode="0.000"/>
    <numFmt numFmtId="166" formatCode="0.00000"/>
    <numFmt numFmtId="167" formatCode="[&gt;=0.005]\ #,##0.00;[&lt;0.005]&quot;&lt;0,01&quot;"/>
    <numFmt numFmtId="168" formatCode="#,##0.00000"/>
    <numFmt numFmtId="169" formatCode="0.000000"/>
    <numFmt numFmtId="170" formatCode="0.0"/>
    <numFmt numFmtId="171" formatCode="#,##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9"/>
      <color indexed="81"/>
      <name val="Segoe UI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sz val="8"/>
      <name val="Arial"/>
      <family val="2"/>
    </font>
    <font>
      <b/>
      <i/>
      <sz val="8"/>
      <color theme="1"/>
      <name val="Arial"/>
      <family val="2"/>
    </font>
    <font>
      <vertAlign val="subscript"/>
      <sz val="8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theme="0"/>
      </right>
      <top/>
      <bottom/>
      <diagonal/>
    </border>
    <border>
      <left style="thin">
        <color rgb="FFDEDAC4"/>
      </left>
      <right style="thin">
        <color rgb="FFDEDAC4"/>
      </right>
      <top style="thin">
        <color rgb="FFDEDAC4"/>
      </top>
      <bottom style="thin">
        <color rgb="FFDEDAC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64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4" borderId="9" xfId="0" applyFont="1" applyFill="1" applyBorder="1" applyAlignment="1"/>
    <xf numFmtId="0" fontId="1" fillId="4" borderId="13" xfId="0" applyFont="1" applyFill="1" applyBorder="1" applyAlignment="1"/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0" xfId="0" applyFont="1" applyFill="1" applyBorder="1" applyAlignment="1"/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2" borderId="4" xfId="0" applyFont="1" applyFill="1" applyBorder="1" applyAlignment="1">
      <alignment horizontal="center" vertical="center"/>
    </xf>
    <xf numFmtId="0" fontId="10" fillId="0" borderId="0" xfId="0" applyFont="1"/>
    <xf numFmtId="0" fontId="1" fillId="3" borderId="1" xfId="0" applyFont="1" applyFill="1" applyBorder="1" applyAlignment="1">
      <alignment vertical="center"/>
    </xf>
    <xf numFmtId="0" fontId="0" fillId="0" borderId="0" xfId="0" applyFill="1"/>
    <xf numFmtId="171" fontId="1" fillId="0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7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1" fontId="1" fillId="0" borderId="18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169" fontId="1" fillId="0" borderId="1" xfId="0" applyNumberFormat="1" applyFont="1" applyFill="1" applyBorder="1" applyAlignment="1">
      <alignment horizontal="center" vertical="center"/>
    </xf>
    <xf numFmtId="168" fontId="1" fillId="0" borderId="1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170" fontId="1" fillId="0" borderId="0" xfId="0" applyNumberFormat="1" applyFont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142876</xdr:colOff>
      <xdr:row>4</xdr:row>
      <xdr:rowOff>100012</xdr:rowOff>
    </xdr:from>
    <xdr:ext cx="2400300" cy="3726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="" id="{00000000-0008-0000-0200-000002000000}"/>
                </a:ext>
              </a:extLst>
            </xdr:cNvPr>
            <xdr:cNvSpPr txBox="1"/>
          </xdr:nvSpPr>
          <xdr:spPr>
            <a:xfrm>
              <a:off x="2019301" y="862012"/>
              <a:ext cx="2400300" cy="372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× 0,0016×</m:t>
                    </m:r>
                    <m:f>
                      <m:fPr>
                        <m:type m:val="lin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𝑈</m:t>
                                    </m:r>
                                  </m:num>
                                  <m:den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2,2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1,3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𝑀</m:t>
                                    </m:r>
                                  </m:num>
                                  <m:den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1,4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200-000002000000}"/>
                </a:ext>
              </a:extLst>
            </xdr:cNvPr>
            <xdr:cNvSpPr txBox="1"/>
          </xdr:nvSpPr>
          <xdr:spPr>
            <a:xfrm>
              <a:off x="2019301" y="862012"/>
              <a:ext cx="2400300" cy="372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𝐸=𝑘 × 0,0016×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(𝑈/2,2)^1,3∕(𝑀/2)^1,4  </a:t>
              </a:r>
              <a:r>
                <a:rPr lang="pt-BR" sz="1100" b="0" i="0">
                  <a:latin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676275</xdr:colOff>
      <xdr:row>20</xdr:row>
      <xdr:rowOff>14287</xdr:rowOff>
    </xdr:from>
    <xdr:ext cx="16097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=""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286000" y="5348287"/>
              <a:ext cx="16097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𝐸𝐹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02000000}"/>
                </a:ext>
              </a:extLst>
            </xdr:cNvPr>
            <xdr:cNvSpPr txBox="1"/>
          </xdr:nvSpPr>
          <xdr:spPr>
            <a:xfrm>
              <a:off x="2286000" y="5348287"/>
              <a:ext cx="16097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𝐸=𝑛 𝑥 𝐻 𝑥 𝐸𝐹 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1</xdr:row>
      <xdr:rowOff>119062</xdr:rowOff>
    </xdr:from>
    <xdr:ext cx="269557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1819275" y="309562"/>
              <a:ext cx="269557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𝑚𝑔</m:t>
                        </m:r>
                      </m:num>
                      <m:den>
                        <m:sSup>
                          <m:sSup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𝑝𝑝𝑚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. 0,04087 .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. 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  <m:t>𝑃</m:t>
                                    </m:r>
                                  </m:e>
                                  <m:sub>
                                    <m:r>
                                      <a:rPr lang="pt-BR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. </m:t>
                        </m:r>
                        <m:d>
                          <m:d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1819275" y="309562"/>
              <a:ext cx="269557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𝑚𝑔/𝑚^3 =𝑝𝑝𝑚 . 0,04087 . 𝑀𝑊 . [(𝑃/𝑃_0 ).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𝑇_0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A25" sqref="A25"/>
    </sheetView>
  </sheetViews>
  <sheetFormatPr defaultRowHeight="15" x14ac:dyDescent="0.25"/>
  <cols>
    <col min="1" max="1" width="44" customWidth="1"/>
    <col min="2" max="2" width="30.85546875" customWidth="1"/>
    <col min="3" max="3" width="16.7109375" bestFit="1" customWidth="1"/>
    <col min="4" max="4" width="21.5703125" customWidth="1"/>
    <col min="5" max="5" width="15.42578125" customWidth="1"/>
    <col min="6" max="6" width="16.7109375" bestFit="1" customWidth="1"/>
    <col min="7" max="7" width="36.7109375" customWidth="1"/>
    <col min="8" max="8" width="24.28515625" customWidth="1"/>
    <col min="9" max="9" width="25.5703125" customWidth="1"/>
    <col min="10" max="10" width="26.140625" customWidth="1"/>
    <col min="11" max="11" width="21" customWidth="1"/>
    <col min="12" max="12" width="33.5703125" customWidth="1"/>
  </cols>
  <sheetData>
    <row r="1" spans="1:4" x14ac:dyDescent="0.25">
      <c r="A1" s="3" t="s">
        <v>68</v>
      </c>
    </row>
    <row r="2" spans="1:4" x14ac:dyDescent="0.25">
      <c r="A2" s="63" t="s">
        <v>81</v>
      </c>
      <c r="B2" s="63"/>
    </row>
    <row r="3" spans="1:4" x14ac:dyDescent="0.25">
      <c r="A3" s="2" t="s">
        <v>82</v>
      </c>
      <c r="B3" s="31" t="s">
        <v>83</v>
      </c>
    </row>
    <row r="5" spans="1:4" x14ac:dyDescent="0.25">
      <c r="A5" s="63" t="s">
        <v>92</v>
      </c>
      <c r="B5" s="63"/>
    </row>
    <row r="6" spans="1:4" x14ac:dyDescent="0.25">
      <c r="A6" s="2" t="s">
        <v>79</v>
      </c>
      <c r="B6" s="31">
        <v>600</v>
      </c>
    </row>
    <row r="7" spans="1:4" x14ac:dyDescent="0.25">
      <c r="A7" s="30" t="s">
        <v>80</v>
      </c>
      <c r="B7" s="6">
        <v>600</v>
      </c>
    </row>
    <row r="8" spans="1:4" x14ac:dyDescent="0.25">
      <c r="A8" s="40" t="s">
        <v>94</v>
      </c>
      <c r="B8" s="6">
        <v>1.52</v>
      </c>
    </row>
    <row r="9" spans="1:4" x14ac:dyDescent="0.25">
      <c r="A9" s="30"/>
      <c r="B9" s="6"/>
      <c r="C9" s="34"/>
      <c r="D9" s="34"/>
    </row>
    <row r="23" spans="1:3" x14ac:dyDescent="0.25">
      <c r="A23" s="62"/>
      <c r="B23" s="62"/>
      <c r="C23" s="29"/>
    </row>
  </sheetData>
  <sheetProtection password="B056" sheet="1" objects="1" scenarios="1"/>
  <mergeCells count="3">
    <mergeCell ref="A23:B23"/>
    <mergeCell ref="A2:B2"/>
    <mergeCell ref="A5:B5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0" sqref="C30"/>
    </sheetView>
  </sheetViews>
  <sheetFormatPr defaultRowHeight="15" x14ac:dyDescent="0.25"/>
  <cols>
    <col min="1" max="1" width="28.140625" bestFit="1" customWidth="1"/>
    <col min="2" max="7" width="14.5703125" customWidth="1"/>
  </cols>
  <sheetData>
    <row r="1" spans="1:5" x14ac:dyDescent="0.25">
      <c r="A1" s="64" t="s">
        <v>63</v>
      </c>
      <c r="B1" s="65"/>
      <c r="C1" s="65"/>
      <c r="D1" s="65"/>
    </row>
    <row r="2" spans="1:5" x14ac:dyDescent="0.25">
      <c r="A2" s="13"/>
      <c r="B2" s="13" t="s">
        <v>2</v>
      </c>
      <c r="C2" s="13" t="s">
        <v>64</v>
      </c>
      <c r="D2" s="13" t="s">
        <v>65</v>
      </c>
    </row>
    <row r="3" spans="1:5" x14ac:dyDescent="0.25">
      <c r="A3" s="18" t="s">
        <v>66</v>
      </c>
      <c r="B3" s="19">
        <v>0.74</v>
      </c>
      <c r="C3" s="19">
        <v>0.35</v>
      </c>
      <c r="D3" s="19">
        <v>5.2999999999999999E-2</v>
      </c>
    </row>
    <row r="5" spans="1:5" x14ac:dyDescent="0.25">
      <c r="A5" s="66" t="s">
        <v>16</v>
      </c>
      <c r="B5" s="20"/>
      <c r="C5" s="21"/>
      <c r="D5" s="21"/>
      <c r="E5" s="22"/>
    </row>
    <row r="6" spans="1:5" x14ac:dyDescent="0.25">
      <c r="A6" s="67"/>
      <c r="B6" s="23"/>
      <c r="C6" s="24"/>
      <c r="D6" s="24"/>
      <c r="E6" s="22"/>
    </row>
    <row r="7" spans="1:5" x14ac:dyDescent="0.25">
      <c r="A7" s="67"/>
      <c r="B7" s="25"/>
      <c r="C7" s="26"/>
      <c r="D7" s="26"/>
      <c r="E7" s="22"/>
    </row>
    <row r="8" spans="1:5" ht="15" customHeight="1" x14ac:dyDescent="0.25">
      <c r="A8" s="67"/>
      <c r="B8" s="69" t="s">
        <v>67</v>
      </c>
      <c r="C8" s="70"/>
      <c r="D8" s="70"/>
      <c r="E8" s="27"/>
    </row>
    <row r="9" spans="1:5" x14ac:dyDescent="0.25">
      <c r="A9" s="67"/>
      <c r="B9" s="71"/>
      <c r="C9" s="72"/>
      <c r="D9" s="72"/>
      <c r="E9" s="27"/>
    </row>
    <row r="10" spans="1:5" ht="17.25" customHeight="1" x14ac:dyDescent="0.25">
      <c r="A10" s="67"/>
      <c r="B10" s="71"/>
      <c r="C10" s="72"/>
      <c r="D10" s="72"/>
      <c r="E10" s="27"/>
    </row>
    <row r="11" spans="1:5" ht="19.5" customHeight="1" x14ac:dyDescent="0.25">
      <c r="A11" s="68"/>
      <c r="B11" s="73"/>
      <c r="C11" s="74"/>
      <c r="D11" s="74"/>
      <c r="E11" s="27"/>
    </row>
  </sheetData>
  <sheetProtection password="B056" sheet="1" objects="1" scenarios="1"/>
  <mergeCells count="3">
    <mergeCell ref="A1:D1"/>
    <mergeCell ref="A5:A11"/>
    <mergeCell ref="B8:D1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4" sqref="E24"/>
    </sheetView>
  </sheetViews>
  <sheetFormatPr defaultRowHeight="15" x14ac:dyDescent="0.25"/>
  <cols>
    <col min="1" max="1" width="34.7109375" customWidth="1"/>
    <col min="2" max="2" width="35.7109375" customWidth="1"/>
    <col min="3" max="7" width="11.7109375" bestFit="1" customWidth="1"/>
    <col min="8" max="8" width="13.5703125" bestFit="1" customWidth="1"/>
    <col min="9" max="9" width="11.7109375" bestFit="1" customWidth="1"/>
  </cols>
  <sheetData>
    <row r="1" spans="1:14" x14ac:dyDescent="0.25">
      <c r="A1" s="2" t="s">
        <v>43</v>
      </c>
    </row>
    <row r="2" spans="1:14" x14ac:dyDescent="0.25">
      <c r="A2" s="2" t="s">
        <v>70</v>
      </c>
      <c r="B2" s="48">
        <v>2007</v>
      </c>
    </row>
    <row r="3" spans="1:14" x14ac:dyDescent="0.25">
      <c r="A3" s="28" t="s">
        <v>44</v>
      </c>
      <c r="B3" s="28" t="s">
        <v>45</v>
      </c>
      <c r="C3" s="28" t="s">
        <v>46</v>
      </c>
      <c r="D3" s="28" t="s">
        <v>47</v>
      </c>
      <c r="E3" s="28" t="s">
        <v>48</v>
      </c>
      <c r="F3" s="28" t="s">
        <v>49</v>
      </c>
      <c r="G3" s="28" t="s">
        <v>50</v>
      </c>
      <c r="H3" s="28" t="s">
        <v>51</v>
      </c>
      <c r="I3" s="28" t="s">
        <v>52</v>
      </c>
    </row>
    <row r="4" spans="1:14" ht="15" customHeight="1" x14ac:dyDescent="0.25">
      <c r="A4" s="75" t="s">
        <v>53</v>
      </c>
      <c r="B4" s="17" t="s">
        <v>54</v>
      </c>
      <c r="C4" s="50">
        <v>4.1647481574952775E-3</v>
      </c>
      <c r="D4" s="50">
        <v>6.5318933034944765E-2</v>
      </c>
      <c r="E4" s="50">
        <v>9.7431139391112798E-5</v>
      </c>
      <c r="F4" s="50">
        <v>3.2117661168667613E-2</v>
      </c>
      <c r="G4" s="50">
        <v>1.0013560541894806E-2</v>
      </c>
      <c r="H4" s="50">
        <v>7.6789363702976381</v>
      </c>
      <c r="I4" s="50">
        <v>9.0350737078986789E-4</v>
      </c>
      <c r="N4" s="16"/>
    </row>
    <row r="5" spans="1:14" x14ac:dyDescent="0.25">
      <c r="A5" s="76"/>
      <c r="B5" s="17" t="s">
        <v>55</v>
      </c>
      <c r="C5" s="50">
        <v>1.9389461005136124E-2</v>
      </c>
      <c r="D5" s="50">
        <v>0.15850781980120351</v>
      </c>
      <c r="E5" s="50">
        <v>1.8265581631205882E-4</v>
      </c>
      <c r="F5" s="50">
        <v>0.19953638186759515</v>
      </c>
      <c r="G5" s="50">
        <v>8.7889870552575564E-2</v>
      </c>
      <c r="H5" s="50">
        <v>14.129238189499569</v>
      </c>
      <c r="I5" s="50">
        <v>7.9301638618412291E-3</v>
      </c>
      <c r="N5" s="16"/>
    </row>
    <row r="6" spans="1:14" x14ac:dyDescent="0.25">
      <c r="A6" s="76"/>
      <c r="B6" s="17" t="s">
        <v>56</v>
      </c>
      <c r="C6" s="50">
        <v>3.5159649405128737E-2</v>
      </c>
      <c r="D6" s="50">
        <v>0.39013010201093185</v>
      </c>
      <c r="E6" s="50">
        <v>3.1347091665644508E-4</v>
      </c>
      <c r="F6" s="50">
        <v>0.2004419223709539</v>
      </c>
      <c r="G6" s="50">
        <v>6.7138814469940591E-2</v>
      </c>
      <c r="H6" s="50">
        <v>26.722695910514073</v>
      </c>
      <c r="I6" s="50">
        <v>6.0578280967871325E-3</v>
      </c>
      <c r="K6" s="16"/>
      <c r="N6" s="16"/>
    </row>
    <row r="7" spans="1:14" x14ac:dyDescent="0.25">
      <c r="A7" s="76"/>
      <c r="B7" s="17" t="s">
        <v>57</v>
      </c>
      <c r="C7" s="50">
        <v>3.4873730864910753E-2</v>
      </c>
      <c r="D7" s="50">
        <v>0.62819014565488085</v>
      </c>
      <c r="E7" s="50">
        <v>5.4259968788077681E-4</v>
      </c>
      <c r="F7" s="50">
        <v>0.29143683660988179</v>
      </c>
      <c r="G7" s="50">
        <v>7.9806989940830519E-2</v>
      </c>
      <c r="H7" s="50">
        <v>48.223729179933819</v>
      </c>
      <c r="I7" s="50">
        <v>7.2008552575325378E-3</v>
      </c>
      <c r="N7" s="16"/>
    </row>
    <row r="8" spans="1:14" x14ac:dyDescent="0.25">
      <c r="A8" s="76"/>
      <c r="B8" s="17" t="s">
        <v>58</v>
      </c>
      <c r="C8" s="50">
        <v>3.101083119228833E-2</v>
      </c>
      <c r="D8" s="50">
        <v>0.83698143551687265</v>
      </c>
      <c r="E8" s="50">
        <v>7.6033040375300068E-4</v>
      </c>
      <c r="F8" s="50">
        <v>0.22495851814724077</v>
      </c>
      <c r="G8" s="50">
        <v>8.0781384871570633E-2</v>
      </c>
      <c r="H8" s="50">
        <v>67.57462749683539</v>
      </c>
      <c r="I8" s="50">
        <v>7.2887737155482657E-3</v>
      </c>
      <c r="N8" s="16"/>
    </row>
    <row r="9" spans="1:14" x14ac:dyDescent="0.25">
      <c r="A9" s="76"/>
      <c r="B9" s="17" t="s">
        <v>59</v>
      </c>
      <c r="C9" s="50">
        <v>4.4312637095619792E-2</v>
      </c>
      <c r="D9" s="50">
        <v>1.1811178567160983</v>
      </c>
      <c r="E9" s="50">
        <v>1.0551972934755545E-3</v>
      </c>
      <c r="F9" s="50">
        <v>0.44023160723795168</v>
      </c>
      <c r="G9" s="50">
        <v>0.11468313954524458</v>
      </c>
      <c r="H9" s="50">
        <v>107.50511325477065</v>
      </c>
      <c r="I9" s="50">
        <v>1.0347677695252593E-2</v>
      </c>
    </row>
    <row r="10" spans="1:14" x14ac:dyDescent="0.25">
      <c r="A10" s="76"/>
      <c r="B10" s="17" t="s">
        <v>60</v>
      </c>
      <c r="C10" s="50">
        <v>9.1699292295937748E-2</v>
      </c>
      <c r="D10" s="50">
        <v>2.4816495823931239</v>
      </c>
      <c r="E10" s="50">
        <v>2.2143711863278365E-3</v>
      </c>
      <c r="F10" s="50">
        <v>0.8977989810489746</v>
      </c>
      <c r="G10" s="50">
        <v>0.2376690359121682</v>
      </c>
      <c r="H10" s="50">
        <v>220.23193257962103</v>
      </c>
      <c r="I10" s="50">
        <v>2.1444490325478866E-2</v>
      </c>
    </row>
    <row r="11" spans="1:14" x14ac:dyDescent="0.25">
      <c r="A11" s="76"/>
      <c r="B11" s="17" t="s">
        <v>61</v>
      </c>
      <c r="C11" s="50">
        <v>0.11281698418835924</v>
      </c>
      <c r="D11" s="50">
        <v>3.6320533542247149</v>
      </c>
      <c r="E11" s="50">
        <v>2.708513011176045E-3</v>
      </c>
      <c r="F11" s="50">
        <v>1.2834306373108464</v>
      </c>
      <c r="G11" s="50">
        <v>0.33188731556128104</v>
      </c>
      <c r="H11" s="50">
        <v>269.37717766866973</v>
      </c>
      <c r="I11" s="50">
        <v>2.9945664738985911E-2</v>
      </c>
    </row>
    <row r="12" spans="1:14" x14ac:dyDescent="0.25">
      <c r="A12" s="77" t="s">
        <v>71</v>
      </c>
      <c r="B12" s="51" t="s">
        <v>72</v>
      </c>
      <c r="C12" s="50">
        <v>3.9890165496478201E-3</v>
      </c>
      <c r="D12" s="50">
        <v>6.1369251319822266E-2</v>
      </c>
      <c r="E12" s="50">
        <v>9.4616446621996876E-5</v>
      </c>
      <c r="F12" s="50">
        <v>3.0704922620167548E-2</v>
      </c>
      <c r="G12" s="50">
        <v>9.325230578523698E-3</v>
      </c>
      <c r="H12" s="50">
        <v>7.457099806976653</v>
      </c>
      <c r="I12" s="50">
        <v>8.117046606638523E-4</v>
      </c>
    </row>
    <row r="13" spans="1:14" x14ac:dyDescent="0.25">
      <c r="A13" s="77"/>
      <c r="B13" s="52" t="s">
        <v>73</v>
      </c>
      <c r="C13" s="50">
        <v>1.5482138027073926E-2</v>
      </c>
      <c r="D13" s="50">
        <v>0.12602279653815557</v>
      </c>
      <c r="E13" s="50">
        <v>1.4669823419588148E-4</v>
      </c>
      <c r="F13" s="50">
        <v>0.15992567973540345</v>
      </c>
      <c r="G13" s="50">
        <v>6.8514240153494874E-2</v>
      </c>
      <c r="H13" s="50">
        <v>11.347758712300134</v>
      </c>
      <c r="I13" s="50">
        <v>2.6587094619290592E-3</v>
      </c>
    </row>
    <row r="14" spans="1:14" x14ac:dyDescent="0.25">
      <c r="A14" s="77"/>
      <c r="B14" s="52" t="s">
        <v>74</v>
      </c>
      <c r="C14" s="50">
        <v>4.3689955953397884E-2</v>
      </c>
      <c r="D14" s="50">
        <v>0.46744735992116221</v>
      </c>
      <c r="E14" s="50">
        <v>3.9173850602458582E-4</v>
      </c>
      <c r="F14" s="50">
        <v>0.24966648844319658</v>
      </c>
      <c r="G14" s="50">
        <v>8.1017998911048009E-2</v>
      </c>
      <c r="H14" s="50">
        <v>33.394845893218637</v>
      </c>
      <c r="I14" s="50">
        <v>3.7327608528814451E-3</v>
      </c>
    </row>
    <row r="15" spans="1:14" x14ac:dyDescent="0.25">
      <c r="A15" s="77"/>
      <c r="B15" s="52" t="s">
        <v>75</v>
      </c>
      <c r="C15" s="50">
        <v>3.6023154684608628E-2</v>
      </c>
      <c r="D15" s="50">
        <v>0.63034815463312366</v>
      </c>
      <c r="E15" s="50">
        <v>5.7274397999067218E-4</v>
      </c>
      <c r="F15" s="50">
        <v>0.30652652990664653</v>
      </c>
      <c r="G15" s="50">
        <v>8.1297557226803041E-2</v>
      </c>
      <c r="H15" s="50">
        <v>50.902815294680558</v>
      </c>
      <c r="I15" s="50">
        <v>4.3041648795943584E-3</v>
      </c>
    </row>
    <row r="16" spans="1:14" x14ac:dyDescent="0.25">
      <c r="A16" s="77"/>
      <c r="B16" s="52" t="s">
        <v>76</v>
      </c>
      <c r="C16" s="50">
        <v>2.9088427954342536E-2</v>
      </c>
      <c r="D16" s="50">
        <v>0.84182054273419638</v>
      </c>
      <c r="E16" s="50">
        <v>8.0986730271663749E-4</v>
      </c>
      <c r="F16" s="50">
        <v>0.21055843242538708</v>
      </c>
      <c r="G16" s="50">
        <v>7.8277754706101627E-2</v>
      </c>
      <c r="H16" s="50">
        <v>71.977228727755175</v>
      </c>
      <c r="I16" s="50">
        <v>4.5709831289511577E-3</v>
      </c>
    </row>
    <row r="17" spans="1:9" x14ac:dyDescent="0.25">
      <c r="A17" s="77"/>
      <c r="B17" s="52" t="s">
        <v>77</v>
      </c>
      <c r="C17" s="50">
        <v>3.8897927506608358E-2</v>
      </c>
      <c r="D17" s="50">
        <v>1.0799749312549003</v>
      </c>
      <c r="E17" s="50">
        <v>1.0406255490298018E-3</v>
      </c>
      <c r="F17" s="50">
        <v>0.34712417522482392</v>
      </c>
      <c r="G17" s="50">
        <v>0.1040828387327908</v>
      </c>
      <c r="H17" s="50">
        <v>106.02047565434025</v>
      </c>
      <c r="I17" s="50">
        <v>6.4536722558673279E-3</v>
      </c>
    </row>
    <row r="18" spans="1:9" x14ac:dyDescent="0.25">
      <c r="A18" s="77"/>
      <c r="B18" s="52" t="s">
        <v>78</v>
      </c>
      <c r="C18" s="50">
        <v>6.5509575064624348E-2</v>
      </c>
      <c r="D18" s="50">
        <v>1.848764979398662</v>
      </c>
      <c r="E18" s="50">
        <v>1.7668986494167919E-3</v>
      </c>
      <c r="F18" s="50">
        <v>0.57357271429451673</v>
      </c>
      <c r="G18" s="50">
        <v>0.17421540945270575</v>
      </c>
      <c r="H18" s="50">
        <v>175.72821301579947</v>
      </c>
      <c r="I18" s="50">
        <v>1.0763581840245583E-2</v>
      </c>
    </row>
    <row r="20" spans="1:9" x14ac:dyDescent="0.25">
      <c r="A20" s="66" t="s">
        <v>16</v>
      </c>
      <c r="B20" s="20"/>
      <c r="C20" s="22"/>
      <c r="D20" s="22"/>
      <c r="E20" s="22"/>
    </row>
    <row r="21" spans="1:9" x14ac:dyDescent="0.25">
      <c r="A21" s="67"/>
      <c r="B21" s="23"/>
      <c r="C21" s="22"/>
      <c r="D21" s="22"/>
      <c r="E21" s="22"/>
    </row>
    <row r="22" spans="1:9" x14ac:dyDescent="0.25">
      <c r="A22" s="67"/>
      <c r="B22" s="25"/>
      <c r="C22" s="22"/>
      <c r="D22" s="22"/>
      <c r="E22" s="22"/>
    </row>
    <row r="23" spans="1:9" ht="15" customHeight="1" x14ac:dyDescent="0.25">
      <c r="A23" s="67"/>
      <c r="B23" s="69" t="s">
        <v>99</v>
      </c>
      <c r="C23" s="27"/>
      <c r="D23" s="27"/>
      <c r="E23" s="27"/>
    </row>
    <row r="24" spans="1:9" x14ac:dyDescent="0.25">
      <c r="A24" s="67"/>
      <c r="B24" s="71"/>
      <c r="C24" s="27"/>
      <c r="D24" s="27"/>
      <c r="E24" s="27"/>
    </row>
    <row r="25" spans="1:9" x14ac:dyDescent="0.25">
      <c r="A25" s="67"/>
      <c r="B25" s="71"/>
      <c r="C25" s="27"/>
      <c r="D25" s="27"/>
      <c r="E25" s="27"/>
    </row>
    <row r="26" spans="1:9" ht="26.25" customHeight="1" x14ac:dyDescent="0.25">
      <c r="A26" s="68"/>
      <c r="B26" s="73"/>
      <c r="C26" s="27"/>
      <c r="D26" s="27"/>
      <c r="E26" s="27"/>
    </row>
  </sheetData>
  <sheetProtection password="B056" sheet="1" objects="1" scenarios="1"/>
  <mergeCells count="4">
    <mergeCell ref="B23:B26"/>
    <mergeCell ref="A4:A11"/>
    <mergeCell ref="A12:A18"/>
    <mergeCell ref="A20:A26"/>
  </mergeCell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workbookViewId="0">
      <selection activeCell="C16" sqref="C16"/>
    </sheetView>
  </sheetViews>
  <sheetFormatPr defaultRowHeight="15" customHeight="1" x14ac:dyDescent="0.2"/>
  <cols>
    <col min="1" max="1" width="30.42578125" style="1" bestFit="1" customWidth="1"/>
    <col min="2" max="2" width="13.7109375" style="1" customWidth="1"/>
    <col min="3" max="3" width="30.7109375" style="1" customWidth="1"/>
    <col min="4" max="7" width="13.7109375" style="1" customWidth="1"/>
    <col min="8" max="13" width="8.7109375" style="1" customWidth="1"/>
    <col min="14" max="14" width="10.42578125" style="1" bestFit="1" customWidth="1"/>
    <col min="15" max="16384" width="9.140625" style="1"/>
  </cols>
  <sheetData>
    <row r="1" spans="1:14" ht="15" customHeight="1" x14ac:dyDescent="0.2">
      <c r="A1" s="79" t="s">
        <v>0</v>
      </c>
      <c r="B1" s="79" t="s">
        <v>39</v>
      </c>
      <c r="C1" s="79" t="s">
        <v>40</v>
      </c>
      <c r="D1" s="83" t="s">
        <v>102</v>
      </c>
      <c r="E1" s="83" t="s">
        <v>103</v>
      </c>
      <c r="F1" s="79" t="s">
        <v>37</v>
      </c>
      <c r="G1" s="79" t="s">
        <v>41</v>
      </c>
      <c r="H1" s="81" t="s">
        <v>1</v>
      </c>
      <c r="I1" s="82"/>
      <c r="J1" s="82"/>
      <c r="K1" s="82"/>
      <c r="L1" s="82"/>
      <c r="M1" s="82"/>
      <c r="N1" s="82"/>
    </row>
    <row r="2" spans="1:14" ht="15" customHeight="1" x14ac:dyDescent="0.2">
      <c r="A2" s="80"/>
      <c r="B2" s="80"/>
      <c r="C2" s="80"/>
      <c r="D2" s="83"/>
      <c r="E2" s="83"/>
      <c r="F2" s="80"/>
      <c r="G2" s="80"/>
      <c r="H2" s="4" t="s">
        <v>2</v>
      </c>
      <c r="I2" s="4" t="s">
        <v>3</v>
      </c>
      <c r="J2" s="4" t="s">
        <v>42</v>
      </c>
      <c r="K2" s="4" t="s">
        <v>5</v>
      </c>
      <c r="L2" s="4" t="s">
        <v>6</v>
      </c>
      <c r="M2" s="4" t="s">
        <v>4</v>
      </c>
      <c r="N2" s="4" t="s">
        <v>101</v>
      </c>
    </row>
    <row r="3" spans="1:14" ht="15" customHeight="1" x14ac:dyDescent="0.2">
      <c r="A3" s="46" t="s">
        <v>38</v>
      </c>
      <c r="B3" s="45">
        <v>241</v>
      </c>
      <c r="C3" s="46" t="s">
        <v>58</v>
      </c>
      <c r="D3" s="43">
        <v>-20.420016</v>
      </c>
      <c r="E3" s="43">
        <v>-40.329363999999998</v>
      </c>
      <c r="F3" s="43">
        <v>2</v>
      </c>
      <c r="G3" s="43">
        <v>8</v>
      </c>
      <c r="H3" s="49">
        <f>(INDEX(FE_Maq_Equip,MATCH($C3,Pot_Equip,0),2))*F3*G3/24</f>
        <v>2.0673887461525552E-2</v>
      </c>
      <c r="I3" s="49">
        <f t="shared" ref="I3:I4" si="0">H3</f>
        <v>2.0673887461525552E-2</v>
      </c>
      <c r="J3" s="49">
        <f t="shared" ref="J3:J4" si="1">H3</f>
        <v>2.0673887461525552E-2</v>
      </c>
      <c r="K3" s="49">
        <f>(INDEX(FE_Maq_Equip,MATCH($C3,Pot_Equip,0),3))*F3*G3/24</f>
        <v>0.5579876236779151</v>
      </c>
      <c r="L3" s="49">
        <f>(INDEX(FE_Maq_Equip,MATCH($C3,Pot_Equip,0),4))*F3*G3/24</f>
        <v>5.0688693583533383E-4</v>
      </c>
      <c r="M3" s="49">
        <f>(INDEX(FE_Maq_Equip,MATCH($C3,Pot_Equip,0),5))*F3*G3/24</f>
        <v>0.14997234543149385</v>
      </c>
      <c r="N3" s="49">
        <f>(INDEX(FE_Maq_Equip,MATCH($C3,Pot_Equip,0),6))*F3*G3/24</f>
        <v>5.3854256581047089E-2</v>
      </c>
    </row>
    <row r="4" spans="1:14" ht="15" customHeight="1" x14ac:dyDescent="0.2">
      <c r="A4" s="46" t="s">
        <v>69</v>
      </c>
      <c r="B4" s="45">
        <v>282</v>
      </c>
      <c r="C4" s="46" t="s">
        <v>77</v>
      </c>
      <c r="D4" s="43">
        <v>-20.420016</v>
      </c>
      <c r="E4" s="43">
        <v>-40.329363999999998</v>
      </c>
      <c r="F4" s="43">
        <v>1</v>
      </c>
      <c r="G4" s="43">
        <v>8</v>
      </c>
      <c r="H4" s="49">
        <f>(INDEX(FE_Maq_Equip,MATCH($C4,Pot_Equip,0),2))*F4*G4/24</f>
        <v>1.2965975835536119E-2</v>
      </c>
      <c r="I4" s="49">
        <f t="shared" si="0"/>
        <v>1.2965975835536119E-2</v>
      </c>
      <c r="J4" s="49">
        <f t="shared" si="1"/>
        <v>1.2965975835536119E-2</v>
      </c>
      <c r="K4" s="49">
        <f>(INDEX(FE_Maq_Equip,MATCH($C4,Pot_Equip,0),3))*F4*G4/24</f>
        <v>0.35999164375163345</v>
      </c>
      <c r="L4" s="49">
        <f>(INDEX(FE_Maq_Equip,MATCH($C4,Pot_Equip,0),4))*F4*G4/24</f>
        <v>3.4687518300993394E-4</v>
      </c>
      <c r="M4" s="49">
        <f>(INDEX(FE_Maq_Equip,MATCH($C4,Pot_Equip,0),5))*F4*G4/24</f>
        <v>0.11570805840827464</v>
      </c>
      <c r="N4" s="49">
        <f>(INDEX(FE_Maq_Equip,MATCH($C4,Pot_Equip,0),6))*F4*G4/24</f>
        <v>3.469427957759693E-2</v>
      </c>
    </row>
    <row r="5" spans="1:14" ht="15" customHeight="1" x14ac:dyDescent="0.2">
      <c r="A5" s="78" t="s">
        <v>36</v>
      </c>
      <c r="B5" s="78"/>
      <c r="C5" s="78"/>
      <c r="D5" s="78"/>
      <c r="E5" s="78"/>
      <c r="F5" s="78"/>
      <c r="G5" s="78"/>
      <c r="H5" s="8">
        <f t="shared" ref="H5:N5" si="2">SUM(H3:H4)</f>
        <v>3.3639863297061673E-2</v>
      </c>
      <c r="I5" s="8">
        <f t="shared" si="2"/>
        <v>3.3639863297061673E-2</v>
      </c>
      <c r="J5" s="8">
        <f t="shared" si="2"/>
        <v>3.3639863297061673E-2</v>
      </c>
      <c r="K5" s="8">
        <f t="shared" si="2"/>
        <v>0.91797926742954861</v>
      </c>
      <c r="L5" s="41">
        <f t="shared" si="2"/>
        <v>8.5376211884526771E-4</v>
      </c>
      <c r="M5" s="8">
        <f t="shared" si="2"/>
        <v>0.26568040383976849</v>
      </c>
      <c r="N5" s="8">
        <f t="shared" si="2"/>
        <v>8.8548536158644026E-2</v>
      </c>
    </row>
    <row r="6" spans="1:14" ht="15" customHeight="1" x14ac:dyDescent="0.2">
      <c r="H6" s="14"/>
      <c r="I6" s="14"/>
      <c r="J6" s="14"/>
      <c r="K6" s="14"/>
      <c r="L6" s="15"/>
      <c r="M6" s="14"/>
      <c r="N6" s="14"/>
    </row>
    <row r="7" spans="1:14" ht="15" customHeight="1" x14ac:dyDescent="0.2">
      <c r="D7" s="12"/>
      <c r="E7" s="12"/>
      <c r="G7" s="12"/>
      <c r="H7" s="12"/>
      <c r="I7" s="12"/>
      <c r="J7" s="12"/>
      <c r="K7" s="12"/>
      <c r="L7" s="12"/>
      <c r="M7" s="12"/>
      <c r="N7" s="12"/>
    </row>
    <row r="8" spans="1:14" ht="15" customHeight="1" x14ac:dyDescent="0.2">
      <c r="D8" s="12"/>
      <c r="E8" s="12"/>
      <c r="G8" s="12"/>
      <c r="H8" s="12"/>
      <c r="I8" s="12"/>
      <c r="J8" s="12"/>
      <c r="K8" s="12"/>
      <c r="L8" s="12"/>
      <c r="M8" s="12"/>
      <c r="N8" s="12"/>
    </row>
    <row r="9" spans="1:14" ht="15" customHeight="1" x14ac:dyDescent="0.2">
      <c r="D9" s="12"/>
      <c r="E9" s="12"/>
      <c r="G9" s="12"/>
      <c r="H9" s="12"/>
      <c r="I9" s="12"/>
      <c r="J9" s="12"/>
      <c r="K9" s="12"/>
      <c r="L9" s="12"/>
      <c r="M9" s="12"/>
      <c r="N9" s="12"/>
    </row>
    <row r="10" spans="1:14" ht="15" customHeight="1" x14ac:dyDescent="0.2">
      <c r="D10" s="12"/>
      <c r="E10" s="12"/>
      <c r="G10" s="12"/>
      <c r="H10" s="12"/>
      <c r="I10" s="12"/>
      <c r="J10" s="12"/>
      <c r="K10" s="12"/>
      <c r="L10" s="12"/>
      <c r="M10" s="12"/>
      <c r="N10" s="12"/>
    </row>
    <row r="11" spans="1:14" ht="15" customHeight="1" x14ac:dyDescent="0.2">
      <c r="D11" s="12"/>
      <c r="E11" s="12"/>
      <c r="G11" s="12"/>
      <c r="H11" s="12"/>
      <c r="I11" s="12"/>
      <c r="J11" s="12"/>
      <c r="K11" s="12"/>
      <c r="L11" s="12"/>
      <c r="M11" s="12"/>
      <c r="N11" s="12"/>
    </row>
    <row r="12" spans="1:14" ht="15" customHeight="1" x14ac:dyDescent="0.2">
      <c r="D12" s="12"/>
      <c r="E12" s="12"/>
      <c r="G12" s="12"/>
      <c r="H12" s="12"/>
      <c r="I12" s="12"/>
      <c r="J12" s="12"/>
      <c r="K12" s="12"/>
      <c r="L12" s="12"/>
      <c r="M12" s="12"/>
      <c r="N12" s="12"/>
    </row>
    <row r="13" spans="1:14" ht="15" customHeight="1" x14ac:dyDescent="0.2">
      <c r="D13" s="12"/>
      <c r="E13" s="12"/>
      <c r="G13" s="12"/>
      <c r="H13" s="12"/>
      <c r="I13" s="12"/>
      <c r="J13" s="12"/>
      <c r="K13" s="12"/>
      <c r="L13" s="12"/>
      <c r="M13" s="12"/>
      <c r="N13" s="12"/>
    </row>
    <row r="14" spans="1:14" ht="15" customHeight="1" x14ac:dyDescent="0.2">
      <c r="D14" s="12"/>
      <c r="E14" s="12"/>
      <c r="F14" s="11"/>
      <c r="G14" s="12"/>
      <c r="H14" s="12"/>
      <c r="I14" s="12"/>
      <c r="J14" s="12"/>
      <c r="K14" s="12"/>
      <c r="L14" s="12"/>
      <c r="M14" s="12"/>
      <c r="N14" s="12"/>
    </row>
    <row r="15" spans="1:14" ht="15" customHeight="1" x14ac:dyDescent="0.2">
      <c r="H15" s="14"/>
      <c r="I15" s="14"/>
      <c r="J15" s="14"/>
      <c r="K15" s="14"/>
      <c r="L15" s="14"/>
      <c r="M15" s="14"/>
      <c r="N15" s="14"/>
    </row>
  </sheetData>
  <sheetProtection password="B056" sheet="1" objects="1" scenarios="1"/>
  <mergeCells count="9">
    <mergeCell ref="A5:G5"/>
    <mergeCell ref="G1:G2"/>
    <mergeCell ref="H1:N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C3:C4">
      <formula1>Pot_Equip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workbookViewId="0">
      <selection activeCell="B13" sqref="B13"/>
    </sheetView>
  </sheetViews>
  <sheetFormatPr defaultRowHeight="15" x14ac:dyDescent="0.25"/>
  <cols>
    <col min="1" max="1" width="33.5703125" bestFit="1" customWidth="1"/>
    <col min="2" max="2" width="14.7109375" customWidth="1"/>
    <col min="3" max="3" width="14.140625" customWidth="1"/>
    <col min="4" max="4" width="23.28515625" bestFit="1" customWidth="1"/>
    <col min="5" max="5" width="20.140625" bestFit="1" customWidth="1"/>
    <col min="6" max="8" width="10.5703125" customWidth="1"/>
    <col min="9" max="11" width="10.42578125" customWidth="1"/>
  </cols>
  <sheetData>
    <row r="1" spans="1:11" x14ac:dyDescent="0.25">
      <c r="A1" s="88" t="s">
        <v>0</v>
      </c>
      <c r="B1" s="83" t="s">
        <v>102</v>
      </c>
      <c r="C1" s="83" t="s">
        <v>103</v>
      </c>
      <c r="D1" s="89" t="s">
        <v>84</v>
      </c>
      <c r="E1" s="90" t="s">
        <v>85</v>
      </c>
      <c r="F1" s="84" t="s">
        <v>86</v>
      </c>
      <c r="G1" s="84"/>
      <c r="H1" s="85"/>
      <c r="I1" s="86" t="s">
        <v>1</v>
      </c>
      <c r="J1" s="84"/>
      <c r="K1" s="85"/>
    </row>
    <row r="2" spans="1:11" x14ac:dyDescent="0.25">
      <c r="A2" s="88"/>
      <c r="B2" s="83"/>
      <c r="C2" s="83"/>
      <c r="D2" s="89"/>
      <c r="E2" s="90"/>
      <c r="F2" s="35" t="s">
        <v>87</v>
      </c>
      <c r="G2" s="32" t="s">
        <v>88</v>
      </c>
      <c r="H2" s="32" t="s">
        <v>89</v>
      </c>
      <c r="I2" s="32" t="s">
        <v>87</v>
      </c>
      <c r="J2" s="32" t="s">
        <v>88</v>
      </c>
      <c r="K2" s="32" t="s">
        <v>89</v>
      </c>
    </row>
    <row r="3" spans="1:11" x14ac:dyDescent="0.25">
      <c r="A3" s="57" t="s">
        <v>93</v>
      </c>
      <c r="B3" s="47">
        <v>-20.420016</v>
      </c>
      <c r="C3" s="47">
        <v>-40.329363999999998</v>
      </c>
      <c r="D3" s="33">
        <f>Dados!$B$6*Dados!$B$8/8760</f>
        <v>0.10410958904109589</v>
      </c>
      <c r="E3" s="44">
        <v>7.4</v>
      </c>
      <c r="F3" s="53">
        <f>'FE-Transferências'!$B$3*0.0016*(($B$7/2.2)^1.3)/(($E3/2)^1.4)</f>
        <v>4.3863978330987145E-4</v>
      </c>
      <c r="G3" s="53">
        <f>'FE-Transferências'!$C$3*0.0016*(($B$7/2.2)^1.3)/(($E3/2)^1.4)</f>
        <v>2.0746476237629049E-4</v>
      </c>
      <c r="H3" s="53">
        <f>'FE-Transferências'!$D$3*0.0016*(($B$7/2.2)^1.3)/(($E3/2)^1.4)</f>
        <v>3.1416092588409709E-5</v>
      </c>
      <c r="I3" s="54">
        <f t="shared" ref="I3:K4" si="0">F3*$D3</f>
        <v>4.5666607577466067E-5</v>
      </c>
      <c r="J3" s="54">
        <f t="shared" si="0"/>
        <v>2.1599071151504215E-5</v>
      </c>
      <c r="K3" s="55">
        <f t="shared" si="0"/>
        <v>3.2707164886563535E-6</v>
      </c>
    </row>
    <row r="4" spans="1:11" x14ac:dyDescent="0.25">
      <c r="A4" s="58" t="s">
        <v>90</v>
      </c>
      <c r="B4" s="47">
        <v>-20.420016</v>
      </c>
      <c r="C4" s="47">
        <v>-40.329363999999998</v>
      </c>
      <c r="D4" s="33">
        <f>Dados!$B$7*Dados!$B$8/8760</f>
        <v>0.10410958904109589</v>
      </c>
      <c r="E4" s="39">
        <v>7.4</v>
      </c>
      <c r="F4" s="56">
        <f>'FE-Transferências'!$B$3*0.0016*(($B$7/2.2)^1.3)/(($E4/2)^1.4)</f>
        <v>4.3863978330987145E-4</v>
      </c>
      <c r="G4" s="53">
        <f>'FE-Transferências'!$C$3*0.0016*(($B$7/2.2)^1.3)/(($E4/2)^1.4)</f>
        <v>2.0746476237629049E-4</v>
      </c>
      <c r="H4" s="53">
        <f>'FE-Transferências'!$D$3*0.0016*(($B$7/2.2)^1.3)/(($E4/2)^1.4)</f>
        <v>3.1416092588409709E-5</v>
      </c>
      <c r="I4" s="54">
        <f t="shared" si="0"/>
        <v>4.5666607577466067E-5</v>
      </c>
      <c r="J4" s="54">
        <f t="shared" si="0"/>
        <v>2.1599071151504215E-5</v>
      </c>
      <c r="K4" s="55">
        <f t="shared" si="0"/>
        <v>3.2707164886563535E-6</v>
      </c>
    </row>
    <row r="5" spans="1:11" x14ac:dyDescent="0.25">
      <c r="A5" s="87" t="s">
        <v>100</v>
      </c>
      <c r="B5" s="87"/>
      <c r="C5" s="87"/>
      <c r="D5" s="87"/>
      <c r="E5" s="87"/>
      <c r="F5" s="87"/>
      <c r="G5" s="87"/>
      <c r="H5" s="87"/>
      <c r="I5" s="41">
        <f>SUM(I3:I4)</f>
        <v>9.1333215154932134E-5</v>
      </c>
      <c r="J5" s="41">
        <f>SUM(J3:J4)</f>
        <v>4.3198142303008429E-5</v>
      </c>
      <c r="K5" s="41">
        <f>SUM(K3:K4)</f>
        <v>6.541432977312707E-6</v>
      </c>
    </row>
    <row r="6" spans="1:11" x14ac:dyDescent="0.25">
      <c r="C6" s="36"/>
      <c r="D6" s="36"/>
      <c r="E6" s="36"/>
    </row>
    <row r="7" spans="1:11" x14ac:dyDescent="0.25">
      <c r="A7" s="37" t="s">
        <v>91</v>
      </c>
      <c r="B7" s="59">
        <v>4.1937865160171146</v>
      </c>
      <c r="D7" s="38"/>
    </row>
  </sheetData>
  <sheetProtection password="B056" sheet="1" objects="1" scenarios="1"/>
  <mergeCells count="8">
    <mergeCell ref="F1:H1"/>
    <mergeCell ref="I1:K1"/>
    <mergeCell ref="A5:H5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20" sqref="F20"/>
    </sheetView>
  </sheetViews>
  <sheetFormatPr defaultRowHeight="15" x14ac:dyDescent="0.25"/>
  <cols>
    <col min="1" max="1" width="19.140625" bestFit="1" customWidth="1"/>
  </cols>
  <sheetData>
    <row r="1" spans="1:8" x14ac:dyDescent="0.25">
      <c r="A1" s="91" t="s">
        <v>95</v>
      </c>
      <c r="B1" s="81" t="s">
        <v>1</v>
      </c>
      <c r="C1" s="82"/>
      <c r="D1" s="82"/>
      <c r="E1" s="82"/>
      <c r="F1" s="82"/>
      <c r="G1" s="82"/>
      <c r="H1" s="82"/>
    </row>
    <row r="2" spans="1:8" x14ac:dyDescent="0.25">
      <c r="A2" s="91"/>
      <c r="B2" s="4" t="s">
        <v>2</v>
      </c>
      <c r="C2" s="4" t="s">
        <v>3</v>
      </c>
      <c r="D2" s="4" t="s">
        <v>42</v>
      </c>
      <c r="E2" s="4" t="s">
        <v>5</v>
      </c>
      <c r="F2" s="4" t="s">
        <v>6</v>
      </c>
      <c r="G2" s="4" t="s">
        <v>4</v>
      </c>
      <c r="H2" s="4" t="s">
        <v>101</v>
      </c>
    </row>
    <row r="3" spans="1:8" x14ac:dyDescent="0.25">
      <c r="A3" s="2" t="s">
        <v>96</v>
      </c>
      <c r="B3" s="60">
        <f>'Emissão Transferências'!I5</f>
        <v>9.1333215154932134E-5</v>
      </c>
      <c r="C3" s="60">
        <f>'Emissão Transferências'!J5</f>
        <v>4.3198142303008429E-5</v>
      </c>
      <c r="D3" s="60">
        <f>'Emissão Transferências'!K5</f>
        <v>6.541432977312707E-6</v>
      </c>
      <c r="E3" s="47" t="s">
        <v>62</v>
      </c>
      <c r="F3" s="47" t="s">
        <v>62</v>
      </c>
      <c r="G3" s="47" t="s">
        <v>62</v>
      </c>
      <c r="H3" s="47" t="s">
        <v>62</v>
      </c>
    </row>
    <row r="4" spans="1:8" x14ac:dyDescent="0.25">
      <c r="A4" s="2" t="s">
        <v>97</v>
      </c>
      <c r="B4" s="10">
        <f>'Emissão Maq e Equip'!H5</f>
        <v>3.3639863297061673E-2</v>
      </c>
      <c r="C4" s="10">
        <f>'Emissão Maq e Equip'!I5</f>
        <v>3.3639863297061673E-2</v>
      </c>
      <c r="D4" s="10">
        <f>'Emissão Maq e Equip'!J5</f>
        <v>3.3639863297061673E-2</v>
      </c>
      <c r="E4" s="10">
        <f>'Emissão Maq e Equip'!K5</f>
        <v>0.91797926742954861</v>
      </c>
      <c r="F4" s="60">
        <f>'Emissão Maq e Equip'!L5</f>
        <v>8.5376211884526771E-4</v>
      </c>
      <c r="G4" s="10">
        <f>'Emissão Maq e Equip'!M5</f>
        <v>0.26568040383976849</v>
      </c>
      <c r="H4" s="10">
        <f>'Emissão Maq e Equip'!N5</f>
        <v>8.8548536158644026E-2</v>
      </c>
    </row>
    <row r="5" spans="1:8" x14ac:dyDescent="0.25">
      <c r="A5" s="2" t="s">
        <v>98</v>
      </c>
      <c r="B5" s="61">
        <v>0.47263689851372592</v>
      </c>
      <c r="C5" s="61">
        <v>0.23631844925686296</v>
      </c>
      <c r="D5" s="61">
        <v>3.5447767388529443E-2</v>
      </c>
      <c r="E5" s="47" t="s">
        <v>62</v>
      </c>
      <c r="F5" s="47" t="s">
        <v>62</v>
      </c>
      <c r="G5" s="47" t="s">
        <v>62</v>
      </c>
      <c r="H5" s="47" t="s">
        <v>62</v>
      </c>
    </row>
    <row r="6" spans="1:8" x14ac:dyDescent="0.25">
      <c r="A6" s="42" t="s">
        <v>100</v>
      </c>
      <c r="B6" s="41">
        <f t="shared" ref="B6:H6" si="0">SUM(B3:B5)</f>
        <v>0.50636809502594249</v>
      </c>
      <c r="C6" s="41">
        <f>SUM(C3:C5)</f>
        <v>0.27000151069622763</v>
      </c>
      <c r="D6" s="41">
        <f t="shared" si="0"/>
        <v>6.9094172118568428E-2</v>
      </c>
      <c r="E6" s="41">
        <f>SUM(E3:E5)</f>
        <v>0.91797926742954861</v>
      </c>
      <c r="F6" s="41">
        <f>SUM(F3:F5)</f>
        <v>8.5376211884526771E-4</v>
      </c>
      <c r="G6" s="41">
        <f t="shared" si="0"/>
        <v>0.26568040383976849</v>
      </c>
      <c r="H6" s="41">
        <f t="shared" si="0"/>
        <v>8.8548536158644026E-2</v>
      </c>
    </row>
    <row r="8" spans="1:8" x14ac:dyDescent="0.25">
      <c r="A8" s="38"/>
    </row>
    <row r="9" spans="1:8" x14ac:dyDescent="0.25">
      <c r="A9" s="2" t="s">
        <v>104</v>
      </c>
    </row>
  </sheetData>
  <sheetProtection password="B056" sheet="1" objects="1" scenarios="1"/>
  <mergeCells count="2">
    <mergeCell ref="A1:A2"/>
    <mergeCell ref="B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K6" sqref="K6"/>
    </sheetView>
  </sheetViews>
  <sheetFormatPr defaultRowHeight="15" x14ac:dyDescent="0.25"/>
  <cols>
    <col min="1" max="1" width="18.28515625" customWidth="1"/>
    <col min="5" max="5" width="25" bestFit="1" customWidth="1"/>
    <col min="6" max="6" width="20" bestFit="1" customWidth="1"/>
    <col min="7" max="7" width="15.140625" bestFit="1" customWidth="1"/>
    <col min="8" max="8" width="14.42578125" bestFit="1" customWidth="1"/>
    <col min="9" max="9" width="12.140625" bestFit="1" customWidth="1"/>
    <col min="10" max="10" width="21.7109375" bestFit="1" customWidth="1"/>
  </cols>
  <sheetData>
    <row r="1" spans="1:10" x14ac:dyDescent="0.25">
      <c r="A1" s="92" t="s">
        <v>17</v>
      </c>
      <c r="B1" s="93"/>
      <c r="C1" s="93"/>
      <c r="D1" s="93"/>
      <c r="E1" s="94"/>
    </row>
    <row r="2" spans="1:10" x14ac:dyDescent="0.25">
      <c r="A2" s="66" t="s">
        <v>16</v>
      </c>
      <c r="B2" s="96"/>
      <c r="C2" s="97"/>
      <c r="D2" s="97"/>
      <c r="E2" s="98"/>
    </row>
    <row r="3" spans="1:10" x14ac:dyDescent="0.25">
      <c r="A3" s="67"/>
      <c r="B3" s="99"/>
      <c r="C3" s="100"/>
      <c r="D3" s="100"/>
      <c r="E3" s="101"/>
    </row>
    <row r="4" spans="1:10" x14ac:dyDescent="0.25">
      <c r="A4" s="67"/>
      <c r="B4" s="102"/>
      <c r="C4" s="103"/>
      <c r="D4" s="103"/>
      <c r="E4" s="104"/>
    </row>
    <row r="5" spans="1:10" ht="15" customHeight="1" x14ac:dyDescent="0.25">
      <c r="A5" s="67"/>
      <c r="B5" s="69" t="s">
        <v>34</v>
      </c>
      <c r="C5" s="70"/>
      <c r="D5" s="70"/>
      <c r="E5" s="105"/>
    </row>
    <row r="6" spans="1:10" x14ac:dyDescent="0.25">
      <c r="A6" s="67"/>
      <c r="B6" s="71"/>
      <c r="C6" s="72"/>
      <c r="D6" s="72"/>
      <c r="E6" s="106"/>
    </row>
    <row r="7" spans="1:10" x14ac:dyDescent="0.25">
      <c r="A7" s="67"/>
      <c r="B7" s="71"/>
      <c r="C7" s="72"/>
      <c r="D7" s="72"/>
      <c r="E7" s="106"/>
    </row>
    <row r="8" spans="1:10" x14ac:dyDescent="0.25">
      <c r="A8" s="67"/>
      <c r="B8" s="71"/>
      <c r="C8" s="72"/>
      <c r="D8" s="72"/>
      <c r="E8" s="106"/>
    </row>
    <row r="9" spans="1:10" x14ac:dyDescent="0.25">
      <c r="A9" s="68"/>
      <c r="B9" s="73"/>
      <c r="C9" s="74"/>
      <c r="D9" s="74"/>
      <c r="E9" s="107"/>
    </row>
    <row r="12" spans="1:10" x14ac:dyDescent="0.25">
      <c r="A12" s="108" t="s">
        <v>35</v>
      </c>
      <c r="B12" s="108"/>
      <c r="C12" s="1"/>
      <c r="D12" s="1"/>
      <c r="E12" s="7" t="s">
        <v>33</v>
      </c>
      <c r="F12" s="7" t="s">
        <v>28</v>
      </c>
      <c r="G12" s="7" t="s">
        <v>32</v>
      </c>
      <c r="H12" s="7" t="s">
        <v>31</v>
      </c>
      <c r="I12" s="7" t="s">
        <v>29</v>
      </c>
      <c r="J12" s="7" t="s">
        <v>30</v>
      </c>
    </row>
    <row r="13" spans="1:10" x14ac:dyDescent="0.25">
      <c r="A13" s="2" t="s">
        <v>18</v>
      </c>
      <c r="B13" s="10">
        <v>46.005499999999998</v>
      </c>
      <c r="C13" s="1"/>
      <c r="D13" s="1"/>
      <c r="E13" s="2" t="s">
        <v>12</v>
      </c>
      <c r="F13" s="9" t="e">
        <f>#REF!</f>
        <v>#REF!</v>
      </c>
      <c r="G13" s="5" t="e">
        <f>#REF!</f>
        <v>#REF!</v>
      </c>
      <c r="H13" s="5" t="e">
        <f>G13+273.15</f>
        <v>#REF!</v>
      </c>
      <c r="I13" s="95">
        <v>1</v>
      </c>
      <c r="J13" s="10" t="e">
        <f>F13*0.04087*$B$15*(($I$13/1)*(298.15/H13))</f>
        <v>#REF!</v>
      </c>
    </row>
    <row r="14" spans="1:10" x14ac:dyDescent="0.25">
      <c r="A14" s="2" t="s">
        <v>19</v>
      </c>
      <c r="B14" s="10">
        <v>30.01</v>
      </c>
      <c r="C14" s="1"/>
      <c r="D14" s="1"/>
      <c r="E14" s="2" t="s">
        <v>13</v>
      </c>
      <c r="F14" s="9" t="e">
        <f>#REF!</f>
        <v>#REF!</v>
      </c>
      <c r="G14" s="5" t="e">
        <f>#REF!</f>
        <v>#REF!</v>
      </c>
      <c r="H14" s="5" t="e">
        <f t="shared" ref="H14:H21" si="0">G14+273.15</f>
        <v>#REF!</v>
      </c>
      <c r="I14" s="95"/>
      <c r="J14" s="10" t="e">
        <f t="shared" ref="J14:J21" si="1">F14*0.04087*$B$15*(($I$13/1)*(298.15/H14))</f>
        <v>#REF!</v>
      </c>
    </row>
    <row r="15" spans="1:10" x14ac:dyDescent="0.25">
      <c r="A15" s="2" t="s">
        <v>4</v>
      </c>
      <c r="B15" s="10">
        <v>28.01</v>
      </c>
      <c r="C15" s="1"/>
      <c r="D15" s="1"/>
      <c r="E15" s="2" t="s">
        <v>9</v>
      </c>
      <c r="F15" s="9" t="e">
        <f>#REF!</f>
        <v>#REF!</v>
      </c>
      <c r="G15" s="5" t="e">
        <f>#REF!</f>
        <v>#REF!</v>
      </c>
      <c r="H15" s="5" t="e">
        <f t="shared" si="0"/>
        <v>#REF!</v>
      </c>
      <c r="I15" s="95"/>
      <c r="J15" s="10" t="e">
        <f t="shared" si="1"/>
        <v>#REF!</v>
      </c>
    </row>
    <row r="16" spans="1:10" x14ac:dyDescent="0.25">
      <c r="A16" s="2" t="s">
        <v>20</v>
      </c>
      <c r="B16" s="10">
        <v>48</v>
      </c>
      <c r="C16" s="1"/>
      <c r="D16" s="1"/>
      <c r="E16" s="2" t="s">
        <v>8</v>
      </c>
      <c r="F16" s="9" t="e">
        <f>#REF!</f>
        <v>#REF!</v>
      </c>
      <c r="G16" s="5" t="e">
        <f>#REF!</f>
        <v>#REF!</v>
      </c>
      <c r="H16" s="5" t="e">
        <f t="shared" si="0"/>
        <v>#REF!</v>
      </c>
      <c r="I16" s="95"/>
      <c r="J16" s="10" t="e">
        <f t="shared" si="1"/>
        <v>#REF!</v>
      </c>
    </row>
    <row r="17" spans="1:10" x14ac:dyDescent="0.25">
      <c r="A17" s="2" t="s">
        <v>21</v>
      </c>
      <c r="B17" s="10">
        <v>34.1</v>
      </c>
      <c r="C17" s="1"/>
      <c r="D17" s="1"/>
      <c r="E17" s="2" t="s">
        <v>10</v>
      </c>
      <c r="F17" s="9" t="e">
        <f>#REF!</f>
        <v>#REF!</v>
      </c>
      <c r="G17" s="5" t="e">
        <f>#REF!</f>
        <v>#REF!</v>
      </c>
      <c r="H17" s="5" t="e">
        <f t="shared" si="0"/>
        <v>#REF!</v>
      </c>
      <c r="I17" s="95"/>
      <c r="J17" s="10" t="e">
        <f t="shared" si="1"/>
        <v>#REF!</v>
      </c>
    </row>
    <row r="18" spans="1:10" x14ac:dyDescent="0.25">
      <c r="A18" s="2" t="s">
        <v>22</v>
      </c>
      <c r="B18" s="10">
        <v>64.066000000000003</v>
      </c>
      <c r="C18" s="1"/>
      <c r="D18" s="1"/>
      <c r="E18" s="2" t="s">
        <v>11</v>
      </c>
      <c r="F18" s="9" t="e">
        <f>#REF!</f>
        <v>#REF!</v>
      </c>
      <c r="G18" s="5" t="e">
        <f>#REF!</f>
        <v>#REF!</v>
      </c>
      <c r="H18" s="5" t="e">
        <f t="shared" si="0"/>
        <v>#REF!</v>
      </c>
      <c r="I18" s="95"/>
      <c r="J18" s="10" t="e">
        <f t="shared" si="1"/>
        <v>#REF!</v>
      </c>
    </row>
    <row r="19" spans="1:10" x14ac:dyDescent="0.25">
      <c r="A19" s="2" t="s">
        <v>23</v>
      </c>
      <c r="B19" s="10">
        <v>36.46</v>
      </c>
      <c r="C19" s="1"/>
      <c r="D19" s="1"/>
      <c r="E19" s="3" t="s">
        <v>7</v>
      </c>
      <c r="F19" s="9" t="e">
        <f>#REF!</f>
        <v>#REF!</v>
      </c>
      <c r="G19" s="5" t="e">
        <f>#REF!</f>
        <v>#REF!</v>
      </c>
      <c r="H19" s="5" t="e">
        <f t="shared" si="0"/>
        <v>#REF!</v>
      </c>
      <c r="I19" s="95"/>
      <c r="J19" s="10" t="e">
        <f t="shared" si="1"/>
        <v>#REF!</v>
      </c>
    </row>
    <row r="20" spans="1:10" x14ac:dyDescent="0.25">
      <c r="A20" s="2" t="s">
        <v>24</v>
      </c>
      <c r="B20" s="10">
        <v>20.0063</v>
      </c>
      <c r="C20" s="1"/>
      <c r="D20" s="1"/>
      <c r="E20" s="2" t="s">
        <v>14</v>
      </c>
      <c r="F20" s="9" t="e">
        <f>#REF!</f>
        <v>#REF!</v>
      </c>
      <c r="G20" s="5" t="e">
        <f>#REF!</f>
        <v>#REF!</v>
      </c>
      <c r="H20" s="5" t="e">
        <f t="shared" si="0"/>
        <v>#REF!</v>
      </c>
      <c r="I20" s="95"/>
      <c r="J20" s="10" t="e">
        <f t="shared" si="1"/>
        <v>#REF!</v>
      </c>
    </row>
    <row r="21" spans="1:10" x14ac:dyDescent="0.25">
      <c r="A21" s="2" t="s">
        <v>25</v>
      </c>
      <c r="B21" s="10">
        <v>44.1</v>
      </c>
      <c r="C21" s="1"/>
      <c r="D21" s="1"/>
      <c r="E21" s="2" t="s">
        <v>15</v>
      </c>
      <c r="F21" s="9" t="e">
        <f>#REF!</f>
        <v>#REF!</v>
      </c>
      <c r="G21" s="5" t="e">
        <f>#REF!</f>
        <v>#REF!</v>
      </c>
      <c r="H21" s="5" t="e">
        <f t="shared" si="0"/>
        <v>#REF!</v>
      </c>
      <c r="I21" s="95"/>
      <c r="J21" s="10" t="e">
        <f t="shared" si="1"/>
        <v>#REF!</v>
      </c>
    </row>
    <row r="22" spans="1:10" x14ac:dyDescent="0.25">
      <c r="A22" s="2" t="s">
        <v>26</v>
      </c>
      <c r="B22" s="10">
        <v>78.11</v>
      </c>
      <c r="C22" s="1"/>
      <c r="D22" s="1"/>
      <c r="E22" s="1"/>
      <c r="F22" s="1"/>
      <c r="G22" s="1"/>
      <c r="H22" s="1"/>
      <c r="I22" s="1"/>
    </row>
    <row r="23" spans="1:10" x14ac:dyDescent="0.25">
      <c r="A23" s="2" t="s">
        <v>27</v>
      </c>
      <c r="B23" s="10">
        <v>44.01</v>
      </c>
      <c r="C23" s="1"/>
      <c r="D23" s="1"/>
      <c r="E23" s="1"/>
      <c r="F23" s="1"/>
      <c r="G23" s="1"/>
      <c r="H23" s="1"/>
      <c r="I23" s="1"/>
    </row>
  </sheetData>
  <mergeCells count="6">
    <mergeCell ref="A1:E1"/>
    <mergeCell ref="I13:I21"/>
    <mergeCell ref="A2:A9"/>
    <mergeCell ref="B2:E4"/>
    <mergeCell ref="B5:E9"/>
    <mergeCell ref="A12:B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Dados</vt:lpstr>
      <vt:lpstr>FE-Transferências</vt:lpstr>
      <vt:lpstr>FE-Maq e Equip</vt:lpstr>
      <vt:lpstr>Emissão Maq e Equip</vt:lpstr>
      <vt:lpstr>Emissão Transferências</vt:lpstr>
      <vt:lpstr>Resumo</vt:lpstr>
      <vt:lpstr>ppm to mg.m-3</vt:lpstr>
      <vt:lpstr>FE_Maq_Equip</vt:lpstr>
      <vt:lpstr>Pot_Equip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2016-12-13T12:13:55Z</dcterms:created>
  <dcterms:modified xsi:type="dcterms:W3CDTF">2019-06-06T20:28:55Z</dcterms:modified>
</cp:coreProperties>
</file>