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Torres e Cia\"/>
    </mc:Choice>
  </mc:AlternateContent>
  <bookViews>
    <workbookView xWindow="0" yWindow="75" windowWidth="9435" windowHeight="7935" tabRatio="817" activeTab="4"/>
  </bookViews>
  <sheets>
    <sheet name="Dados" sheetId="10" r:id="rId1"/>
    <sheet name="FE-Combustão" sheetId="13" r:id="rId2"/>
    <sheet name="Emissão Cabine de Pintura" sheetId="9" r:id="rId3"/>
    <sheet name="Emissão Chaminés" sheetId="12" r:id="rId4"/>
    <sheet name="Resumo" sheetId="15" r:id="rId5"/>
  </sheets>
  <externalReferences>
    <externalReference r:id="rId6"/>
  </externalReferences>
  <definedNames>
    <definedName name="Ind_Silte">[1]FatorEmis_Vias!$I$12:$I$21</definedName>
    <definedName name="Info_Caminhões">[1]Dados!$A$7:$A$17</definedName>
    <definedName name="Tabela_Caminhões">[1]Dados!$A$7:$C$17</definedName>
    <definedName name="Tabela_Fator_Veic">[1]FatorEmis_Vias!$A$4:$G$16</definedName>
    <definedName name="Tabela_Silte">[1]FatorEmis_Vias!$I$12:$O$21</definedName>
    <definedName name="Tipo_Veic">[1]FatorEmis_Vias!$A$4:$A$16</definedName>
  </definedNames>
  <calcPr calcId="152511"/>
</workbook>
</file>

<file path=xl/calcChain.xml><?xml version="1.0" encoding="utf-8"?>
<calcChain xmlns="http://schemas.openxmlformats.org/spreadsheetml/2006/main">
  <c r="I11" i="12" l="1"/>
  <c r="I12" i="12"/>
  <c r="I9" i="12"/>
  <c r="I10" i="12"/>
  <c r="I7" i="12"/>
  <c r="I8" i="12"/>
  <c r="I6" i="12"/>
  <c r="N27" i="10"/>
  <c r="N28" i="10"/>
  <c r="N29" i="10"/>
  <c r="N30" i="10"/>
  <c r="N31" i="10"/>
  <c r="N32" i="10"/>
  <c r="N26" i="10"/>
  <c r="J16" i="12" l="1"/>
  <c r="J15" i="12"/>
  <c r="J14" i="12"/>
  <c r="J13" i="12"/>
  <c r="G5" i="9" l="1"/>
  <c r="I5" i="9" s="1"/>
  <c r="P16" i="12" l="1"/>
  <c r="P15" i="12"/>
  <c r="P14" i="12"/>
  <c r="P13" i="12"/>
  <c r="O16" i="12"/>
  <c r="O15" i="12"/>
  <c r="O14" i="12"/>
  <c r="O13" i="12"/>
  <c r="M16" i="12"/>
  <c r="M15" i="12"/>
  <c r="M14" i="12"/>
  <c r="M13" i="12"/>
  <c r="N14" i="12"/>
  <c r="N15" i="12"/>
  <c r="N16" i="12"/>
  <c r="N13" i="12"/>
  <c r="L16" i="12"/>
  <c r="L15" i="12"/>
  <c r="L14" i="12"/>
  <c r="L13" i="12"/>
  <c r="K16" i="12"/>
  <c r="K15" i="12"/>
  <c r="K14" i="12"/>
  <c r="K13" i="12"/>
  <c r="D45" i="13"/>
  <c r="D44" i="13"/>
  <c r="D43" i="13"/>
  <c r="C34" i="13"/>
  <c r="K26" i="13"/>
  <c r="H26" i="13"/>
  <c r="E26" i="13"/>
  <c r="U16" i="12" l="1"/>
  <c r="R16" i="12"/>
  <c r="S16" i="12"/>
  <c r="T16" i="12"/>
  <c r="V16" i="12"/>
  <c r="W16" i="12"/>
  <c r="I16" i="12"/>
  <c r="Q16" i="12" s="1"/>
  <c r="I15" i="12"/>
  <c r="Q15" i="12" s="1"/>
  <c r="I14" i="12"/>
  <c r="Q14" i="12" s="1"/>
  <c r="I13" i="12"/>
  <c r="Q13" i="12" s="1"/>
  <c r="C17" i="13"/>
  <c r="C16" i="13"/>
  <c r="C15" i="13"/>
  <c r="J12" i="12" s="1"/>
  <c r="C14" i="13"/>
  <c r="P12" i="12" s="1"/>
  <c r="W12" i="12" s="1"/>
  <c r="C13" i="13"/>
  <c r="N10" i="12" s="1"/>
  <c r="D6" i="13"/>
  <c r="O10" i="12" s="1"/>
  <c r="D5" i="13"/>
  <c r="M12" i="12" s="1"/>
  <c r="T14" i="12" l="1"/>
  <c r="T13" i="12"/>
  <c r="V15" i="12"/>
  <c r="V14" i="12"/>
  <c r="S14" i="12"/>
  <c r="U13" i="12"/>
  <c r="T15" i="12"/>
  <c r="R15" i="12"/>
  <c r="R14" i="12"/>
  <c r="R13" i="12"/>
  <c r="U15" i="12"/>
  <c r="V13" i="12"/>
  <c r="U14" i="12"/>
  <c r="W14" i="12"/>
  <c r="W13" i="12"/>
  <c r="W15" i="12"/>
  <c r="S15" i="12"/>
  <c r="S13" i="12"/>
  <c r="T12" i="12"/>
  <c r="Q12" i="12"/>
  <c r="S12" i="12" s="1"/>
  <c r="U10" i="12"/>
  <c r="V10" i="12"/>
  <c r="P9" i="12"/>
  <c r="W9" i="12" s="1"/>
  <c r="M9" i="12"/>
  <c r="T9" i="12" s="1"/>
  <c r="O7" i="12"/>
  <c r="V7" i="12" s="1"/>
  <c r="J9" i="12"/>
  <c r="Q9" i="12" s="1"/>
  <c r="R9" i="12" s="1"/>
  <c r="O6" i="12"/>
  <c r="V6" i="12" s="1"/>
  <c r="O11" i="12"/>
  <c r="V11" i="12" s="1"/>
  <c r="J6" i="12"/>
  <c r="Q6" i="12" s="1"/>
  <c r="P6" i="12"/>
  <c r="W6" i="12" s="1"/>
  <c r="J10" i="12"/>
  <c r="Q10" i="12" s="1"/>
  <c r="N8" i="12"/>
  <c r="U8" i="12" s="1"/>
  <c r="N12" i="12"/>
  <c r="U12" i="12" s="1"/>
  <c r="M10" i="12"/>
  <c r="T10" i="12" s="1"/>
  <c r="O8" i="12"/>
  <c r="V8" i="12" s="1"/>
  <c r="O12" i="12"/>
  <c r="V12" i="12" s="1"/>
  <c r="P10" i="12"/>
  <c r="W10" i="12" s="1"/>
  <c r="N7" i="12"/>
  <c r="U7" i="12" s="1"/>
  <c r="N6" i="12"/>
  <c r="U6" i="12" s="1"/>
  <c r="U17" i="12" s="1"/>
  <c r="J7" i="12"/>
  <c r="Q7" i="12" s="1"/>
  <c r="J11" i="12"/>
  <c r="Q11" i="12" s="1"/>
  <c r="N9" i="12"/>
  <c r="U9" i="12" s="1"/>
  <c r="M7" i="12"/>
  <c r="T7" i="12" s="1"/>
  <c r="M11" i="12"/>
  <c r="T11" i="12" s="1"/>
  <c r="O9" i="12"/>
  <c r="V9" i="12" s="1"/>
  <c r="P7" i="12"/>
  <c r="W7" i="12" s="1"/>
  <c r="P11" i="12"/>
  <c r="W11" i="12" s="1"/>
  <c r="N11" i="12"/>
  <c r="U11" i="12" s="1"/>
  <c r="M6" i="12"/>
  <c r="T6" i="12" s="1"/>
  <c r="T17" i="12" s="1"/>
  <c r="J8" i="12"/>
  <c r="Q8" i="12" s="1"/>
  <c r="M8" i="12"/>
  <c r="T8" i="12" s="1"/>
  <c r="P8" i="12"/>
  <c r="W8" i="12" s="1"/>
  <c r="Q17" i="12" l="1"/>
  <c r="B4" i="15" s="1"/>
  <c r="B5" i="15" s="1"/>
  <c r="V17" i="12"/>
  <c r="W17" i="12"/>
  <c r="R12" i="12"/>
  <c r="S9" i="12"/>
  <c r="S10" i="12"/>
  <c r="R10" i="12"/>
  <c r="R7" i="12"/>
  <c r="S7" i="12"/>
  <c r="S8" i="12"/>
  <c r="R8" i="12"/>
  <c r="S11" i="12"/>
  <c r="R11" i="12"/>
  <c r="S6" i="12"/>
  <c r="R6" i="12"/>
  <c r="F4" i="15" l="1"/>
  <c r="F5" i="15" s="1"/>
  <c r="H4" i="15"/>
  <c r="H5" i="15" s="1"/>
  <c r="E4" i="15"/>
  <c r="E5" i="15" s="1"/>
  <c r="G4" i="15"/>
  <c r="G5" i="15" s="1"/>
  <c r="S17" i="12"/>
  <c r="R17" i="12"/>
  <c r="I6" i="9"/>
  <c r="H3" i="15" s="1"/>
  <c r="C4" i="15" l="1"/>
  <c r="C5" i="15" s="1"/>
  <c r="D4" i="15"/>
  <c r="D5" i="15" s="1"/>
</calcChain>
</file>

<file path=xl/comments1.xml><?xml version="1.0" encoding="utf-8"?>
<comments xmlns="http://schemas.openxmlformats.org/spreadsheetml/2006/main">
  <authors>
    <author>Julius</author>
    <author>Andrielly Moutinho Knupp</author>
  </authors>
  <commentList>
    <comment ref="D4" authorId="0" shapeId="0">
      <text>
        <r>
          <rPr>
            <sz val="9"/>
            <color indexed="81"/>
            <rFont val="Tahoma"/>
            <family val="2"/>
          </rPr>
          <t xml:space="preserve">15 ºC e 1 atm
</t>
        </r>
        <r>
          <rPr>
            <sz val="9"/>
            <color indexed="81"/>
            <rFont val="Tahoma"/>
            <family val="2"/>
          </rPr>
          <t xml:space="preserve">
fator de conversão de lb/106 sfc para kg/106 m³ = 16
</t>
        </r>
      </text>
    </comment>
    <comment ref="B5" authorId="1" shapeId="0">
      <text>
        <r>
          <rPr>
            <sz val="9"/>
            <color indexed="81"/>
            <rFont val="Segoe UI"/>
            <family val="2"/>
          </rPr>
          <t>Expresso como NO2</t>
        </r>
      </text>
    </comment>
    <comment ref="C12" authorId="1" shapeId="0">
      <text>
        <r>
          <rPr>
            <sz val="9"/>
            <color indexed="81"/>
            <rFont val="Segoe UI"/>
            <family val="2"/>
          </rPr>
          <t>15 ºC e 1 atm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>fator de conversão de lb/106 sfc para kg/106 m³ = 16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Tatiane Jardim Morais</author>
  </authors>
  <commentList>
    <comment ref="H3" authorId="0" shapeId="0">
      <text>
        <r>
          <rPr>
            <sz val="9"/>
            <color indexed="81"/>
            <rFont val="Segoe UI"/>
            <family val="2"/>
          </rPr>
          <t xml:space="preserve">Segundo a FISPQ da tinta o percentual de voláteis do VOC é de 86%.
</t>
        </r>
      </text>
    </comment>
  </commentList>
</comments>
</file>

<file path=xl/comments3.xml><?xml version="1.0" encoding="utf-8"?>
<comments xmlns="http://schemas.openxmlformats.org/spreadsheetml/2006/main">
  <authors>
    <author>Andrielly Moutinho Knupp</author>
    <author>Tatiane Jardim Morais</author>
  </authors>
  <commentList>
    <comment ref="A1" authorId="0" shapeId="0">
      <text>
        <r>
          <rPr>
            <sz val="9"/>
            <color indexed="81"/>
            <rFont val="Segoe UI"/>
            <family val="2"/>
          </rPr>
          <t>Considerado com óleo diesel S1800, pois no site da ANP é informado que este é utilizado para geração de energia elétrica (http://www.anp.gov.br/petroleo-derivados/155-combustiveis/1857-oleo-diesel).</t>
        </r>
      </text>
    </comment>
    <comment ref="R6" authorId="1" shapeId="0">
      <text>
        <r>
          <rPr>
            <sz val="9"/>
            <color indexed="81"/>
            <rFont val="Segoe UI"/>
            <family val="2"/>
          </rPr>
          <t>PM=PM10=PM2.5 (Table 1.4-2. Emission Factors for Criteria Pollutants and Greenhouse Gases from Natural Gas Combustion)</t>
        </r>
      </text>
    </comment>
    <comment ref="S6" authorId="1" shapeId="0">
      <text>
        <r>
          <rPr>
            <sz val="9"/>
            <color indexed="81"/>
            <rFont val="Segoe UI"/>
            <family val="2"/>
          </rPr>
          <t>PM=PM10=PM2.5 (Table 1.4-2. Emission Factors for Criteria Pollutants and Greenhouse Gases from Natural Gas Combustion)</t>
        </r>
      </text>
    </comment>
    <comment ref="R7" authorId="1" shapeId="0">
      <text>
        <r>
          <rPr>
            <sz val="9"/>
            <color indexed="81"/>
            <rFont val="Segoe UI"/>
            <family val="2"/>
          </rPr>
          <t>PM=PM10=PM2.5 (Table 1.4-2. Emission Factors for Criteria Pollutants and Greenhouse Gases from Natural Gas Combustion)</t>
        </r>
      </text>
    </comment>
    <comment ref="S7" authorId="1" shapeId="0">
      <text>
        <r>
          <rPr>
            <sz val="9"/>
            <color indexed="81"/>
            <rFont val="Segoe UI"/>
            <family val="2"/>
          </rPr>
          <t>PM=PM10=PM2.5 (Table 1.4-2. Emission Factors for Criteria Pollutants and Greenhouse Gases from Natural Gas Combustion)</t>
        </r>
      </text>
    </comment>
    <comment ref="R8" authorId="1" shapeId="0">
      <text>
        <r>
          <rPr>
            <sz val="9"/>
            <color indexed="81"/>
            <rFont val="Segoe UI"/>
            <family val="2"/>
          </rPr>
          <t>PM=PM10=PM2.5 (Table 1.4-2. Emission Factors for Criteria Pollutants and Greenhouse Gases from Natural Gas Combustion)</t>
        </r>
      </text>
    </comment>
    <comment ref="S8" authorId="1" shapeId="0">
      <text>
        <r>
          <rPr>
            <sz val="9"/>
            <color indexed="81"/>
            <rFont val="Segoe UI"/>
            <family val="2"/>
          </rPr>
          <t>PM=PM10=PM2.5 (Table 1.4-2. Emission Factors for Criteria Pollutants and Greenhouse Gases from Natural Gas Combustion)</t>
        </r>
      </text>
    </comment>
    <comment ref="R9" authorId="1" shapeId="0">
      <text>
        <r>
          <rPr>
            <sz val="9"/>
            <color indexed="81"/>
            <rFont val="Segoe UI"/>
            <family val="2"/>
          </rPr>
          <t>PM=PM10=PM2.5 (Table 1.4-2. Emission Factors for Criteria Pollutants and Greenhouse Gases from Natural Gas Combustion)</t>
        </r>
      </text>
    </comment>
    <comment ref="S9" authorId="1" shapeId="0">
      <text>
        <r>
          <rPr>
            <sz val="9"/>
            <color indexed="81"/>
            <rFont val="Segoe UI"/>
            <family val="2"/>
          </rPr>
          <t>PM=PM10=PM2.5 (Table 1.4-2. Emission Factors for Criteria Pollutants and Greenhouse Gases from Natural Gas Combustion)</t>
        </r>
      </text>
    </comment>
    <comment ref="R10" authorId="1" shapeId="0">
      <text>
        <r>
          <rPr>
            <sz val="9"/>
            <color indexed="81"/>
            <rFont val="Segoe UI"/>
            <family val="2"/>
          </rPr>
          <t>PM=PM10=PM2.5 (Table 1.4-2. Emission Factors for Criteria Pollutants and Greenhouse Gases from Natural Gas Combustion)</t>
        </r>
      </text>
    </comment>
    <comment ref="S10" authorId="1" shapeId="0">
      <text>
        <r>
          <rPr>
            <sz val="9"/>
            <color indexed="81"/>
            <rFont val="Segoe UI"/>
            <family val="2"/>
          </rPr>
          <t>PM=PM10=PM2.5 (Table 1.4-2. Emission Factors for Criteria Pollutants and Greenhouse Gases from Natural Gas Combustion)</t>
        </r>
      </text>
    </comment>
    <comment ref="R11" authorId="1" shapeId="0">
      <text>
        <r>
          <rPr>
            <sz val="9"/>
            <color indexed="81"/>
            <rFont val="Segoe UI"/>
            <family val="2"/>
          </rPr>
          <t>PM=PM10=PM2.5 (Table 1.4-2. Emission Factors for Criteria Pollutants and Greenhouse Gases from Natural Gas Combustion)</t>
        </r>
      </text>
    </comment>
    <comment ref="S11" authorId="1" shapeId="0">
      <text>
        <r>
          <rPr>
            <sz val="9"/>
            <color indexed="81"/>
            <rFont val="Segoe UI"/>
            <family val="2"/>
          </rPr>
          <t>PM=PM10=PM2.5 (Table 1.4-2. Emission Factors for Criteria Pollutants and Greenhouse Gases from Natural Gas Combustion)</t>
        </r>
      </text>
    </comment>
    <comment ref="R12" authorId="1" shapeId="0">
      <text>
        <r>
          <rPr>
            <sz val="9"/>
            <color indexed="81"/>
            <rFont val="Segoe UI"/>
            <family val="2"/>
          </rPr>
          <t>PM=PM10=PM2.5 (Table 1.4-2. Emission Factors for Criteria Pollutants and Greenhouse Gases from Natural Gas Combustion)</t>
        </r>
      </text>
    </comment>
    <comment ref="S12" authorId="1" shapeId="0">
      <text>
        <r>
          <rPr>
            <sz val="9"/>
            <color indexed="81"/>
            <rFont val="Segoe UI"/>
            <family val="2"/>
          </rPr>
          <t>PM=PM10=PM2.5 (Table 1.4-2. Emission Factors for Criteria Pollutants and Greenhouse Gases from Natural Gas Combustion)</t>
        </r>
      </text>
    </comment>
  </commentList>
</comments>
</file>

<file path=xl/sharedStrings.xml><?xml version="1.0" encoding="utf-8"?>
<sst xmlns="http://schemas.openxmlformats.org/spreadsheetml/2006/main" count="247" uniqueCount="136">
  <si>
    <t>Fonte Emissora</t>
  </si>
  <si>
    <t>Taxas de Emissão [kg/h]</t>
  </si>
  <si>
    <t>Chaminé das Cabines de Pinturas</t>
  </si>
  <si>
    <t>Tipo de Combustível</t>
  </si>
  <si>
    <t>Aplicação</t>
  </si>
  <si>
    <t>Unidade</t>
  </si>
  <si>
    <t>Consumo</t>
  </si>
  <si>
    <t>Gás Natural</t>
  </si>
  <si>
    <t>Óleo Diesel</t>
  </si>
  <si>
    <t>GLP</t>
  </si>
  <si>
    <t>Produção (PCV e PE)</t>
  </si>
  <si>
    <t>Grupos Geradores</t>
  </si>
  <si>
    <t>Empilhadeiras</t>
  </si>
  <si>
    <t>m³</t>
  </si>
  <si>
    <t>L</t>
  </si>
  <si>
    <t>kg</t>
  </si>
  <si>
    <t>Tipo de Combustível Utilizados no Ano de 2015</t>
  </si>
  <si>
    <t>Quantidade</t>
  </si>
  <si>
    <t>Consumo MP + Insumos</t>
  </si>
  <si>
    <t>Tintas: pigmentos e tinta para impressoras</t>
  </si>
  <si>
    <t>Tubo Flexível (corrugado)</t>
  </si>
  <si>
    <t>Consumo de matéria prima e insumos por segmento referência ano 2015</t>
  </si>
  <si>
    <t>Tubo Rígido</t>
  </si>
  <si>
    <t>Total PVC</t>
  </si>
  <si>
    <t>Polietileno</t>
  </si>
  <si>
    <t>Composto PE</t>
  </si>
  <si>
    <t>SMC</t>
  </si>
  <si>
    <t>Composto SMC</t>
  </si>
  <si>
    <t>Fibra</t>
  </si>
  <si>
    <t>Roving: Fibra de Vidro</t>
  </si>
  <si>
    <t>Quantidade (t/ano)</t>
  </si>
  <si>
    <t>Tipo de Material</t>
  </si>
  <si>
    <t>Material</t>
  </si>
  <si>
    <t>Volume de Produção Mensal Ref. 2015</t>
  </si>
  <si>
    <t>CONSUMO SEGREGADO MENSAL (M³/ANO) POR EQUIPAMENTO - ANO REFERÊNCIA 2015</t>
  </si>
  <si>
    <t>CONSUMO</t>
  </si>
  <si>
    <t>MÁQUINA /MÊS</t>
  </si>
  <si>
    <t>TOTAL</t>
  </si>
  <si>
    <t>Ferry I</t>
  </si>
  <si>
    <t>Ferry II</t>
  </si>
  <si>
    <t>Ferry III</t>
  </si>
  <si>
    <t>Rotoline I</t>
  </si>
  <si>
    <t>Rotoline II</t>
  </si>
  <si>
    <t>Rotolline IV</t>
  </si>
  <si>
    <t>Rotoline V</t>
  </si>
  <si>
    <t>Chaminés</t>
  </si>
  <si>
    <t>Unidade Operacional</t>
  </si>
  <si>
    <t>Rotoline IV</t>
  </si>
  <si>
    <t>Gerador I</t>
  </si>
  <si>
    <t>Gerador II</t>
  </si>
  <si>
    <t>Gerador III</t>
  </si>
  <si>
    <t>Gerador IV</t>
  </si>
  <si>
    <t>Rotomoldagem</t>
  </si>
  <si>
    <t>Grupo Gerador</t>
  </si>
  <si>
    <r>
      <t>Composto PVC</t>
    </r>
    <r>
      <rPr>
        <vertAlign val="superscript"/>
        <sz val="8"/>
        <color theme="1"/>
        <rFont val="Arial"/>
        <family val="2"/>
      </rPr>
      <t>a</t>
    </r>
  </si>
  <si>
    <t>a. Composto PVC: (Resina PVC, Estabilizantes e Carbonato de Cálcio)</t>
  </si>
  <si>
    <r>
      <t>Resinas</t>
    </r>
    <r>
      <rPr>
        <vertAlign val="superscript"/>
        <sz val="8"/>
        <color theme="1"/>
        <rFont val="Arial"/>
        <family val="2"/>
      </rPr>
      <t>b</t>
    </r>
  </si>
  <si>
    <t>b. Resinas: carbosil, catalizador, gel (301), gel (302), pigmentos, resina</t>
  </si>
  <si>
    <t>Em 2015 a máquina Rotoline III estava desligada em função do cenário econômico.</t>
  </si>
  <si>
    <t xml:space="preserve">Consumo de Combustível </t>
  </si>
  <si>
    <t>AP-42 (EPA, 1998): https://www3.epa.gov/ttn/chief/ap42/ch01/final/c01s04.pdf</t>
  </si>
  <si>
    <t>(AP42) Table 1.4-1 - Emission Factors for NOx and CO from Natural Gas Combustion</t>
  </si>
  <si>
    <t>Uncontrolled</t>
  </si>
  <si>
    <t>Pollutant</t>
  </si>
  <si>
    <t>Small Boilers (&lt;100)</t>
  </si>
  <si>
    <r>
      <t>(lb/10</t>
    </r>
    <r>
      <rPr>
        <vertAlign val="superscript"/>
        <sz val="8"/>
        <rFont val="Arial"/>
        <family val="2"/>
      </rPr>
      <t xml:space="preserve">6 </t>
    </r>
    <r>
      <rPr>
        <sz val="8"/>
        <rFont val="Arial"/>
        <family val="2"/>
      </rPr>
      <t>scf)</t>
    </r>
  </si>
  <si>
    <r>
      <t>kg/10</t>
    </r>
    <r>
      <rPr>
        <vertAlign val="superscript"/>
        <sz val="8"/>
        <rFont val="Arial"/>
        <family val="2"/>
      </rPr>
      <t>6</t>
    </r>
    <r>
      <rPr>
        <sz val="8"/>
        <rFont val="Arial"/>
        <family val="2"/>
      </rPr>
      <t>m³</t>
    </r>
  </si>
  <si>
    <t>Emission Factor Rating</t>
  </si>
  <si>
    <t>NOx</t>
  </si>
  <si>
    <t>B</t>
  </si>
  <si>
    <t>CO</t>
  </si>
  <si>
    <t>(AP42) Table 1.4-2 - Emission Factors for Criteria Pollutants and GHG from natural gas combustion</t>
  </si>
  <si>
    <r>
      <t>(lb/10</t>
    </r>
    <r>
      <rPr>
        <vertAlign val="superscript"/>
        <sz val="8"/>
        <color theme="1"/>
        <rFont val="Arial"/>
        <family val="2"/>
      </rPr>
      <t>6</t>
    </r>
    <r>
      <rPr>
        <sz val="8"/>
        <color theme="1"/>
        <rFont val="Arial"/>
        <family val="2"/>
      </rPr>
      <t xml:space="preserve"> scf)</t>
    </r>
  </si>
  <si>
    <r>
      <t>kg/10</t>
    </r>
    <r>
      <rPr>
        <vertAlign val="superscript"/>
        <sz val="8"/>
        <color theme="1"/>
        <rFont val="Arial"/>
        <family val="2"/>
      </rPr>
      <t>6</t>
    </r>
    <r>
      <rPr>
        <sz val="8"/>
        <color theme="1"/>
        <rFont val="Arial"/>
        <family val="2"/>
      </rPr>
      <t>m³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</si>
  <si>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</si>
  <si>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A</t>
  </si>
  <si>
    <t>VOC</t>
  </si>
  <si>
    <t>C</t>
  </si>
  <si>
    <t>PM (Total)</t>
  </si>
  <si>
    <t>D</t>
  </si>
  <si>
    <t>PM (filterable)</t>
  </si>
  <si>
    <t>PM (Condensable)</t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</si>
  <si>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</si>
  <si>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</si>
  <si>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t>m³/h</t>
  </si>
  <si>
    <t>L/h</t>
  </si>
  <si>
    <t>GN</t>
  </si>
  <si>
    <t>Referência: AP-42 (USEPA, 2010) - https://www3.epa.gov/ttn/chief/ap42/ch01/final/c01s03.pdf</t>
  </si>
  <si>
    <t>Table 1.3-1. CRITERIA POLLUTANT EMISSION FACTORS FOR FUEL OIL COMBUSTION</t>
  </si>
  <si>
    <t>Firing Configuration</t>
  </si>
  <si>
    <r>
      <t>NO</t>
    </r>
    <r>
      <rPr>
        <vertAlign val="subscript"/>
        <sz val="8"/>
        <color theme="1"/>
        <rFont val="Arial"/>
        <family val="2"/>
      </rPr>
      <t>X</t>
    </r>
  </si>
  <si>
    <t>Filterable PM</t>
  </si>
  <si>
    <t>Emission Factor (lb/10³ gal)</t>
  </si>
  <si>
    <t>EMISSION FACTOR RATING</t>
  </si>
  <si>
    <t>Emission Factor (kg/10³ L)</t>
  </si>
  <si>
    <t>142S</t>
  </si>
  <si>
    <t>Boilers &lt; 100 Million Btu/hr</t>
  </si>
  <si>
    <t>Distillate oil fired</t>
  </si>
  <si>
    <t xml:space="preserve">To convert from lb/10³ gal to kg/10³ L, multiply by 0,120. 
S indicates that the weight % of sulfur in the oil should be multiplied by the value given. For example, if the fuel is 1% sulfur, then S = 1. </t>
  </si>
  <si>
    <r>
      <t xml:space="preserve">TOC Emission Factor (lb/10³ gal) </t>
    </r>
    <r>
      <rPr>
        <vertAlign val="superscript"/>
        <sz val="8"/>
        <color theme="1"/>
        <rFont val="Arial"/>
        <family val="2"/>
      </rPr>
      <t>b</t>
    </r>
  </si>
  <si>
    <t>TOC Emission Factor (kg/10³ L)</t>
  </si>
  <si>
    <r>
      <rPr>
        <vertAlign val="superscript"/>
        <sz val="8"/>
        <color theme="1"/>
        <rFont val="Arial"/>
        <family val="2"/>
      </rPr>
      <t xml:space="preserve">b </t>
    </r>
    <r>
      <rPr>
        <sz val="8"/>
        <color theme="1"/>
        <rFont val="Arial"/>
        <family val="2"/>
      </rPr>
      <t>References 29-32. Volatile organic compound emissions can increase by several orders of magnitude if the boiler is improperly operated or is not well maintained.</t>
    </r>
  </si>
  <si>
    <t>Table 1.3-3. Emission Factors for Total Organic Compounds (TOC) from uncontrolled fuel oil combustion</t>
  </si>
  <si>
    <t>Emission Factor Rating: A</t>
  </si>
  <si>
    <r>
      <t>Particle Size (</t>
    </r>
    <r>
      <rPr>
        <sz val="8"/>
        <color theme="1"/>
        <rFont val="Calibri"/>
        <family val="2"/>
      </rPr>
      <t>µ</t>
    </r>
    <r>
      <rPr>
        <sz val="8"/>
        <color theme="1"/>
        <rFont val="Arial"/>
        <family val="2"/>
      </rPr>
      <t>m)</t>
    </r>
  </si>
  <si>
    <t>Cumulative Mass % Stated Size</t>
  </si>
  <si>
    <t>Cumulative Emission Factor (lb/10³ gal)</t>
  </si>
  <si>
    <t>Cumulative Emission Factor (kg/10³ L)</t>
  </si>
  <si>
    <t>2.5</t>
  </si>
  <si>
    <t>To convert from lb/10³ gal to kg/m³, multiply by 0.120</t>
  </si>
  <si>
    <t>Table 1.3-6. Cumulative Particle Size Distribution and Size-Specific Emission Factors for Uncontrolled Industrial Boilers Firing Distillate Oil</t>
  </si>
  <si>
    <t>Emission Factor Rating: E</t>
  </si>
  <si>
    <t xml:space="preserve">Teor Enxofre Diesel (%): </t>
  </si>
  <si>
    <r>
      <t>Fator de Emissão - GN [kg/10</t>
    </r>
    <r>
      <rPr>
        <b/>
        <vertAlign val="superscript"/>
        <sz val="8"/>
        <color theme="0"/>
        <rFont val="Arial"/>
        <family val="2"/>
      </rPr>
      <t>6</t>
    </r>
    <r>
      <rPr>
        <b/>
        <sz val="8"/>
        <color theme="0"/>
        <rFont val="Arial"/>
        <family val="2"/>
      </rPr>
      <t>m³] / Óleo Diesel [kg/10³ L]</t>
    </r>
  </si>
  <si>
    <t>ton</t>
  </si>
  <si>
    <t>Tintas</t>
  </si>
  <si>
    <t>Taxa de Emissão [kg/h]</t>
  </si>
  <si>
    <t>PM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</si>
  <si>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</si>
  <si>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r>
      <t>PM</t>
    </r>
    <r>
      <rPr>
        <b/>
        <vertAlign val="subscript"/>
        <sz val="8"/>
        <color theme="0"/>
        <rFont val="Arial"/>
        <family val="2"/>
      </rPr>
      <t>2.5</t>
    </r>
  </si>
  <si>
    <t>Chaminé</t>
  </si>
  <si>
    <t xml:space="preserve"> </t>
  </si>
  <si>
    <t>Cabine de Pintura</t>
  </si>
  <si>
    <t>-</t>
  </si>
  <si>
    <t>Fonte: Informações fornecidos pelo empreendimento através do Ofício N° 497/2016</t>
  </si>
  <si>
    <t>Altura [m]</t>
  </si>
  <si>
    <t>Diâmetro [m]</t>
  </si>
  <si>
    <t>T [ºC]</t>
  </si>
  <si>
    <t>Consumo de tinta [kg/ano]</t>
  </si>
  <si>
    <t>Fração de voláteis [%]</t>
  </si>
  <si>
    <t>Taxas de Emissão VOC [kg/h]</t>
  </si>
  <si>
    <t>Latitude [º]</t>
  </si>
  <si>
    <t>Longitude [º]</t>
  </si>
  <si>
    <t xml:space="preserve">A Torres e Cia utiliza o processo de Rotomoldagem na produção de caixas d'água e tanques. Para isto é utilizado o polietileno (esfera de cor azulada). </t>
  </si>
  <si>
    <t>As caixas d'água não são mais pintadas, apenas estampa-se o nome da empresa nos produtos, o que justifica o baixo consumo de tinta e consequente baixa emissão de COV.</t>
  </si>
  <si>
    <t>Nota: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</si>
</sst>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[&gt;0.005]#,##0.00;&quot;&lt; 0,01&quot;"/>
    <numFmt numFmtId="166" formatCode="[&gt;0.005]#,##0;&quot;&lt; 0,01&quot;"/>
    <numFmt numFmtId="167" formatCode="#,##0.000000"/>
    <numFmt numFmtId="168" formatCode="#,##0.0"/>
    <numFmt numFmtId="169" formatCode="0.0000"/>
    <numFmt numFmtId="170" formatCode="0.000"/>
  </numFmts>
  <fonts count="26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name val="ＭＳ Ｐゴシック"/>
      <family val="2"/>
      <charset val="128"/>
    </font>
    <font>
      <sz val="8"/>
      <name val="Arial"/>
      <family val="2"/>
    </font>
    <font>
      <b/>
      <sz val="8"/>
      <name val="Arial"/>
      <family val="2"/>
    </font>
    <font>
      <b/>
      <sz val="8"/>
      <color theme="0"/>
      <name val="Arial"/>
      <family val="2"/>
    </font>
    <font>
      <sz val="9"/>
      <color indexed="81"/>
      <name val="Segoe UI"/>
      <family val="2"/>
    </font>
    <font>
      <sz val="8"/>
      <color rgb="FFFF0000"/>
      <name val="Arial"/>
      <family val="2"/>
    </font>
    <font>
      <sz val="11"/>
      <color theme="1"/>
      <name val="Arial"/>
      <family val="2"/>
    </font>
    <font>
      <vertAlign val="superscript"/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i/>
      <sz val="8"/>
      <color rgb="FF000000"/>
      <name val="Arial"/>
      <family val="2"/>
    </font>
    <font>
      <vertAlign val="superscript"/>
      <sz val="8"/>
      <name val="Arial"/>
      <family val="2"/>
    </font>
    <font>
      <vertAlign val="subscript"/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Segoe UI"/>
      <family val="2"/>
    </font>
    <font>
      <b/>
      <vertAlign val="superscript"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sz val="12"/>
      <color theme="1"/>
      <name val="Humnst777 Lt BT"/>
    </font>
    <font>
      <sz val="12"/>
      <color rgb="FF000000"/>
      <name val="Humnst777 Lt BT"/>
    </font>
    <font>
      <sz val="12"/>
      <color rgb="FFFF0000"/>
      <name val="Humnst777 Lt BT"/>
    </font>
    <font>
      <b/>
      <sz val="8"/>
      <color theme="1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/>
      <top style="thin">
        <color theme="0" tint="-0.14996795556505021"/>
      </top>
      <bottom style="thin">
        <color rgb="FFD9D9D9"/>
      </bottom>
      <diagonal/>
    </border>
    <border>
      <left/>
      <right/>
      <top style="thin">
        <color theme="0" tint="-0.14996795556505021"/>
      </top>
      <bottom style="thin">
        <color rgb="FFD9D9D9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rgb="FFD9D9D9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rgb="FFD9D9D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DEDAC4"/>
      </left>
      <right style="thin">
        <color rgb="FFDEDAC4"/>
      </right>
      <top style="thin">
        <color rgb="FFDEDAC4"/>
      </top>
      <bottom style="thin">
        <color rgb="FFDEDAC4"/>
      </bottom>
      <diagonal/>
    </border>
    <border>
      <left/>
      <right/>
      <top style="thin">
        <color theme="0" tint="-0.14993743705557422"/>
      </top>
      <bottom/>
      <diagonal/>
    </border>
  </borders>
  <cellStyleXfs count="2">
    <xf numFmtId="0" fontId="0" fillId="0" borderId="0"/>
    <xf numFmtId="0" fontId="2" fillId="0" borderId="0"/>
  </cellStyleXfs>
  <cellXfs count="151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3" fillId="0" borderId="3" xfId="0" applyFont="1" applyFill="1" applyBorder="1" applyAlignment="1">
      <alignment horizontal="left" vertical="center"/>
    </xf>
    <xf numFmtId="3" fontId="3" fillId="0" borderId="3" xfId="0" applyNumberFormat="1" applyFont="1" applyFill="1" applyBorder="1" applyAlignment="1">
      <alignment horizontal="center" vertical="center"/>
    </xf>
    <xf numFmtId="4" fontId="3" fillId="0" borderId="3" xfId="0" applyNumberFormat="1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165" fontId="1" fillId="0" borderId="3" xfId="0" quotePrefix="1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166" fontId="1" fillId="0" borderId="3" xfId="0" applyNumberFormat="1" applyFont="1" applyFill="1" applyBorder="1" applyAlignment="1">
      <alignment horizontal="center" vertical="center"/>
    </xf>
    <xf numFmtId="167" fontId="3" fillId="0" borderId="3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3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3" fontId="11" fillId="4" borderId="17" xfId="0" applyNumberFormat="1" applyFont="1" applyFill="1" applyBorder="1" applyAlignment="1">
      <alignment horizontal="center" vertical="center"/>
    </xf>
    <xf numFmtId="3" fontId="11" fillId="4" borderId="18" xfId="0" applyNumberFormat="1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12" fillId="5" borderId="20" xfId="0" applyFont="1" applyFill="1" applyBorder="1" applyAlignment="1">
      <alignment horizontal="center" vertical="center"/>
    </xf>
    <xf numFmtId="3" fontId="10" fillId="0" borderId="21" xfId="0" applyNumberFormat="1" applyFont="1" applyBorder="1" applyAlignment="1">
      <alignment horizontal="center" vertical="center"/>
    </xf>
    <xf numFmtId="3" fontId="10" fillId="0" borderId="22" xfId="0" applyNumberFormat="1" applyFont="1" applyBorder="1" applyAlignment="1">
      <alignment horizontal="center" vertical="center"/>
    </xf>
    <xf numFmtId="3" fontId="10" fillId="0" borderId="23" xfId="0" applyNumberFormat="1" applyFont="1" applyBorder="1" applyAlignment="1">
      <alignment horizontal="center" vertical="center"/>
    </xf>
    <xf numFmtId="0" fontId="12" fillId="5" borderId="24" xfId="0" applyFont="1" applyFill="1" applyBorder="1" applyAlignment="1">
      <alignment horizontal="center" vertical="center"/>
    </xf>
    <xf numFmtId="3" fontId="10" fillId="0" borderId="25" xfId="0" applyNumberFormat="1" applyFont="1" applyBorder="1" applyAlignment="1">
      <alignment horizontal="center" vertical="center"/>
    </xf>
    <xf numFmtId="3" fontId="10" fillId="0" borderId="26" xfId="0" applyNumberFormat="1" applyFont="1" applyBorder="1" applyAlignment="1">
      <alignment horizontal="center" vertical="center"/>
    </xf>
    <xf numFmtId="3" fontId="10" fillId="0" borderId="27" xfId="0" applyNumberFormat="1" applyFont="1" applyBorder="1" applyAlignment="1">
      <alignment horizontal="center" vertical="center"/>
    </xf>
    <xf numFmtId="0" fontId="12" fillId="5" borderId="28" xfId="0" applyFont="1" applyFill="1" applyBorder="1" applyAlignment="1">
      <alignment horizontal="center" vertical="center"/>
    </xf>
    <xf numFmtId="3" fontId="10" fillId="0" borderId="29" xfId="0" applyNumberFormat="1" applyFont="1" applyBorder="1" applyAlignment="1">
      <alignment horizontal="center" vertical="center"/>
    </xf>
    <xf numFmtId="3" fontId="10" fillId="0" borderId="30" xfId="0" applyNumberFormat="1" applyFont="1" applyBorder="1" applyAlignment="1">
      <alignment horizontal="center" vertical="center"/>
    </xf>
    <xf numFmtId="3" fontId="10" fillId="0" borderId="31" xfId="0" applyNumberFormat="1" applyFont="1" applyBorder="1" applyAlignment="1">
      <alignment horizontal="center" vertical="center"/>
    </xf>
    <xf numFmtId="17" fontId="12" fillId="5" borderId="32" xfId="0" applyNumberFormat="1" applyFont="1" applyFill="1" applyBorder="1" applyAlignment="1">
      <alignment horizontal="center" vertical="center"/>
    </xf>
    <xf numFmtId="17" fontId="12" fillId="5" borderId="33" xfId="0" applyNumberFormat="1" applyFont="1" applyFill="1" applyBorder="1" applyAlignment="1">
      <alignment horizontal="center" vertical="center"/>
    </xf>
    <xf numFmtId="17" fontId="12" fillId="5" borderId="34" xfId="0" applyNumberFormat="1" applyFont="1" applyFill="1" applyBorder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1" fontId="3" fillId="6" borderId="1" xfId="0" applyNumberFormat="1" applyFont="1" applyFill="1" applyBorder="1" applyAlignment="1">
      <alignment horizontal="center" vertical="center"/>
    </xf>
    <xf numFmtId="168" fontId="3" fillId="6" borderId="1" xfId="0" applyNumberFormat="1" applyFont="1" applyFill="1" applyBorder="1" applyAlignment="1">
      <alignment horizontal="center" vertical="center"/>
    </xf>
    <xf numFmtId="0" fontId="3" fillId="6" borderId="40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/>
    </xf>
    <xf numFmtId="168" fontId="1" fillId="6" borderId="1" xfId="0" applyNumberFormat="1" applyFont="1" applyFill="1" applyBorder="1" applyAlignment="1">
      <alignment horizontal="center" vertical="center"/>
    </xf>
    <xf numFmtId="168" fontId="3" fillId="0" borderId="0" xfId="0" applyNumberFormat="1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0" fillId="0" borderId="0" xfId="0" applyAlignment="1"/>
    <xf numFmtId="0" fontId="1" fillId="0" borderId="0" xfId="0" applyFont="1" applyAlignment="1">
      <alignment horizontal="left" vertical="center"/>
    </xf>
    <xf numFmtId="0" fontId="20" fillId="0" borderId="0" xfId="0" applyFont="1" applyAlignment="1">
      <alignment horizontal="justify" vertical="center"/>
    </xf>
    <xf numFmtId="0" fontId="21" fillId="0" borderId="0" xfId="0" applyFont="1" applyAlignment="1">
      <alignment horizontal="justify" vertical="center"/>
    </xf>
    <xf numFmtId="0" fontId="21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2" fontId="24" fillId="0" borderId="0" xfId="0" applyNumberFormat="1" applyFont="1" applyAlignment="1">
      <alignment horizontal="center" vertical="center"/>
    </xf>
    <xf numFmtId="0" fontId="12" fillId="5" borderId="52" xfId="0" applyFont="1" applyFill="1" applyBorder="1" applyAlignment="1">
      <alignment horizontal="center" vertical="center"/>
    </xf>
    <xf numFmtId="3" fontId="11" fillId="0" borderId="53" xfId="0" applyNumberFormat="1" applyFont="1" applyBorder="1" applyAlignment="1">
      <alignment horizontal="center" vertical="center"/>
    </xf>
    <xf numFmtId="3" fontId="11" fillId="0" borderId="54" xfId="0" applyNumberFormat="1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41" xfId="0" applyFont="1" applyBorder="1" applyAlignment="1">
      <alignment horizontal="left" vertical="center"/>
    </xf>
    <xf numFmtId="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4" fontId="3" fillId="3" borderId="7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70" fontId="1" fillId="0" borderId="0" xfId="0" applyNumberFormat="1" applyFont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5" fillId="2" borderId="1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5" fillId="2" borderId="15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39" xfId="0" applyFont="1" applyFill="1" applyBorder="1" applyAlignment="1">
      <alignment horizontal="center" vertical="center" wrapText="1"/>
    </xf>
    <xf numFmtId="0" fontId="3" fillId="6" borderId="40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40" xfId="0" applyFont="1" applyFill="1" applyBorder="1" applyAlignment="1">
      <alignment horizontal="center" vertical="center"/>
    </xf>
    <xf numFmtId="0" fontId="3" fillId="6" borderId="36" xfId="0" applyFont="1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1" fillId="3" borderId="42" xfId="0" applyFont="1" applyFill="1" applyBorder="1" applyAlignment="1">
      <alignment horizontal="center" vertical="center"/>
    </xf>
    <xf numFmtId="0" fontId="1" fillId="3" borderId="44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left" vertical="center"/>
    </xf>
    <xf numFmtId="0" fontId="1" fillId="0" borderId="44" xfId="0" applyFont="1" applyBorder="1" applyAlignment="1">
      <alignment horizontal="left" vertical="center"/>
    </xf>
    <xf numFmtId="0" fontId="1" fillId="0" borderId="43" xfId="0" applyFont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1" fillId="3" borderId="45" xfId="0" applyFont="1" applyFill="1" applyBorder="1" applyAlignment="1">
      <alignment horizontal="center" vertical="center" wrapText="1"/>
    </xf>
    <xf numFmtId="0" fontId="1" fillId="3" borderId="46" xfId="0" applyFont="1" applyFill="1" applyBorder="1" applyAlignment="1">
      <alignment horizontal="center" vertical="center" wrapText="1"/>
    </xf>
    <xf numFmtId="0" fontId="1" fillId="3" borderId="45" xfId="0" applyFont="1" applyFill="1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5" fillId="2" borderId="50" xfId="0" applyFont="1" applyFill="1" applyBorder="1" applyAlignment="1">
      <alignment horizontal="center" vertical="center" wrapText="1"/>
    </xf>
    <xf numFmtId="0" fontId="5" fillId="2" borderId="51" xfId="0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 applyProtection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60" xfId="0" applyNumberFormat="1" applyFont="1" applyFill="1" applyBorder="1" applyAlignment="1" applyProtection="1">
      <alignment horizontal="center" vertical="center" wrapText="1"/>
    </xf>
    <xf numFmtId="0" fontId="1" fillId="0" borderId="61" xfId="0" applyFont="1" applyBorder="1" applyAlignment="1">
      <alignment horizontal="left" vertical="center"/>
    </xf>
    <xf numFmtId="0" fontId="5" fillId="2" borderId="57" xfId="0" applyFont="1" applyFill="1" applyBorder="1" applyAlignment="1">
      <alignment horizontal="center" vertical="center" wrapText="1"/>
    </xf>
    <xf numFmtId="0" fontId="5" fillId="2" borderId="58" xfId="0" applyFont="1" applyFill="1" applyBorder="1" applyAlignment="1">
      <alignment horizontal="center" vertical="center" wrapText="1"/>
    </xf>
    <xf numFmtId="0" fontId="5" fillId="2" borderId="59" xfId="0" applyFont="1" applyFill="1" applyBorder="1" applyAlignment="1">
      <alignment horizontal="center" vertical="center" wrapText="1"/>
    </xf>
    <xf numFmtId="4" fontId="3" fillId="3" borderId="47" xfId="0" applyNumberFormat="1" applyFont="1" applyFill="1" applyBorder="1" applyAlignment="1">
      <alignment horizontal="center" vertical="center"/>
    </xf>
    <xf numFmtId="4" fontId="3" fillId="3" borderId="48" xfId="0" applyNumberFormat="1" applyFont="1" applyFill="1" applyBorder="1" applyAlignment="1">
      <alignment horizontal="center" vertical="center"/>
    </xf>
    <xf numFmtId="4" fontId="3" fillId="3" borderId="49" xfId="0" applyNumberFormat="1" applyFont="1" applyFill="1" applyBorder="1" applyAlignment="1">
      <alignment horizontal="center" vertical="center"/>
    </xf>
    <xf numFmtId="0" fontId="5" fillId="2" borderId="55" xfId="0" applyNumberFormat="1" applyFont="1" applyFill="1" applyBorder="1" applyAlignment="1" applyProtection="1">
      <alignment horizontal="center" vertical="center" wrapText="1"/>
    </xf>
    <xf numFmtId="0" fontId="5" fillId="2" borderId="56" xfId="0" applyNumberFormat="1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FF00"/>
      <color rgb="FFD9D9D9"/>
      <color rgb="FFDCE6F1"/>
      <color rgb="FF4F81BD"/>
      <color rgb="FF3366FF"/>
      <color rgb="FF0066FF"/>
      <color rgb="FF0066CC"/>
      <color rgb="FFFF66FF"/>
      <color rgb="FFCC0099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es/VLI/PRJ1401148-Programas%20QAr/06-Invent&#225;rio/6-4_Unidades%20Operacionais_FCA/Terminal%20de%20Araguari/Memorial_Araguari_F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orEmis_Grãos"/>
      <sheetName val="FatorEmis_Vias"/>
      <sheetName val="FatorEmiss_Equip"/>
      <sheetName val="FatorLoco_Carreg"/>
      <sheetName val="Dados"/>
      <sheetName val="TR's"/>
      <sheetName val="Fontes Pontuais"/>
      <sheetName val="Carreg-Descarg"/>
      <sheetName val="Equipamentos"/>
      <sheetName val="Vias"/>
      <sheetName val="Loco-Parada"/>
      <sheetName val="Bloco - Total"/>
    </sheetNames>
    <sheetDataSet>
      <sheetData sheetId="0"/>
      <sheetData sheetId="1">
        <row r="4">
          <cell r="A4" t="str">
            <v>Tubo de escapamento</v>
          </cell>
          <cell r="G4">
            <v>0</v>
          </cell>
        </row>
        <row r="5">
          <cell r="A5" t="str">
            <v xml:space="preserve">     Gasolina C</v>
          </cell>
          <cell r="B5">
            <v>0.08</v>
          </cell>
          <cell r="C5">
            <v>7.0000000000000007E-2</v>
          </cell>
          <cell r="D5">
            <v>0.75</v>
          </cell>
          <cell r="E5">
            <v>11.4</v>
          </cell>
          <cell r="F5">
            <v>1.17</v>
          </cell>
          <cell r="G5" t="str">
            <v>-</v>
          </cell>
        </row>
        <row r="6">
          <cell r="A6" t="str">
            <v xml:space="preserve">     Álcool</v>
          </cell>
          <cell r="B6" t="str">
            <v>-</v>
          </cell>
          <cell r="C6" t="str">
            <v>-</v>
          </cell>
          <cell r="D6">
            <v>1.3</v>
          </cell>
          <cell r="E6">
            <v>20.100000000000001</v>
          </cell>
          <cell r="F6">
            <v>2.17</v>
          </cell>
          <cell r="G6" t="str">
            <v>-</v>
          </cell>
        </row>
        <row r="7">
          <cell r="A7" t="str">
            <v xml:space="preserve">     Flex (álcool)</v>
          </cell>
          <cell r="B7" t="str">
            <v>-</v>
          </cell>
          <cell r="C7" t="str">
            <v>-</v>
          </cell>
          <cell r="D7">
            <v>0.06</v>
          </cell>
          <cell r="E7">
            <v>0.62</v>
          </cell>
          <cell r="F7">
            <v>0.1</v>
          </cell>
          <cell r="G7" t="str">
            <v>-</v>
          </cell>
        </row>
        <row r="8">
          <cell r="A8" t="str">
            <v xml:space="preserve">     Diesel</v>
          </cell>
          <cell r="B8">
            <v>0.47</v>
          </cell>
          <cell r="C8">
            <v>0.13</v>
          </cell>
          <cell r="D8">
            <v>9.81</v>
          </cell>
          <cell r="E8">
            <v>13.4</v>
          </cell>
          <cell r="F8">
            <v>2.0499999999999998</v>
          </cell>
          <cell r="G8">
            <v>285</v>
          </cell>
        </row>
        <row r="9">
          <cell r="A9" t="str">
            <v xml:space="preserve">     Táxi</v>
          </cell>
          <cell r="B9" t="str">
            <v>-</v>
          </cell>
          <cell r="C9" t="str">
            <v>-</v>
          </cell>
          <cell r="D9">
            <v>0.9</v>
          </cell>
          <cell r="E9">
            <v>0.8</v>
          </cell>
          <cell r="F9">
            <v>0.44</v>
          </cell>
          <cell r="G9">
            <v>0</v>
          </cell>
        </row>
        <row r="10">
          <cell r="A10" t="str">
            <v xml:space="preserve">     Motocicletas e similiares</v>
          </cell>
          <cell r="B10">
            <v>0.05</v>
          </cell>
          <cell r="C10">
            <v>0.02</v>
          </cell>
          <cell r="D10">
            <v>0.12</v>
          </cell>
          <cell r="E10">
            <v>10.4</v>
          </cell>
          <cell r="F10">
            <v>1.41</v>
          </cell>
          <cell r="G10">
            <v>0</v>
          </cell>
        </row>
        <row r="11">
          <cell r="A11" t="str">
            <v>Emissão do carter evaporativa</v>
          </cell>
          <cell r="G11">
            <v>0</v>
          </cell>
        </row>
        <row r="12">
          <cell r="A12" t="str">
            <v xml:space="preserve">     Gasolina C</v>
          </cell>
          <cell r="B12" t="str">
            <v>-</v>
          </cell>
          <cell r="C12" t="str">
            <v>-</v>
          </cell>
          <cell r="D12" t="str">
            <v>-</v>
          </cell>
          <cell r="E12" t="str">
            <v>-</v>
          </cell>
          <cell r="F12">
            <v>2</v>
          </cell>
          <cell r="G12" t="str">
            <v>-</v>
          </cell>
          <cell r="I12" t="str">
            <v>Copper smelting</v>
          </cell>
          <cell r="J12">
            <v>1</v>
          </cell>
          <cell r="K12">
            <v>3</v>
          </cell>
          <cell r="L12" t="str">
            <v>15,4-21,7</v>
          </cell>
          <cell r="M12">
            <v>19</v>
          </cell>
          <cell r="N12" t="str">
            <v>188-400</v>
          </cell>
          <cell r="O12">
            <v>292</v>
          </cell>
        </row>
        <row r="13">
          <cell r="A13" t="str">
            <v xml:space="preserve">     Álcool</v>
          </cell>
          <cell r="B13" t="str">
            <v>-</v>
          </cell>
          <cell r="C13" t="str">
            <v>-</v>
          </cell>
          <cell r="D13" t="str">
            <v>-</v>
          </cell>
          <cell r="E13" t="str">
            <v>-</v>
          </cell>
          <cell r="F13">
            <v>1.5</v>
          </cell>
          <cell r="G13" t="str">
            <v>-</v>
          </cell>
          <cell r="I13" t="str">
            <v>Iron and steel production</v>
          </cell>
          <cell r="J13">
            <v>9</v>
          </cell>
          <cell r="K13">
            <v>48</v>
          </cell>
          <cell r="L13" t="str">
            <v>1,1-35,7</v>
          </cell>
          <cell r="M13">
            <v>12.5</v>
          </cell>
          <cell r="N13" t="str">
            <v>0,09-79</v>
          </cell>
          <cell r="O13">
            <v>9.6999999999999993</v>
          </cell>
        </row>
        <row r="14">
          <cell r="A14" t="str">
            <v xml:space="preserve">     Motocicletas e similiares</v>
          </cell>
          <cell r="B14" t="str">
            <v>-</v>
          </cell>
          <cell r="C14" t="str">
            <v>-</v>
          </cell>
          <cell r="D14" t="str">
            <v>-</v>
          </cell>
          <cell r="E14" t="str">
            <v>-</v>
          </cell>
          <cell r="F14">
            <v>1.2</v>
          </cell>
          <cell r="G14" t="str">
            <v>-</v>
          </cell>
          <cell r="I14" t="str">
            <v>Asphalt batching</v>
          </cell>
          <cell r="J14">
            <v>1</v>
          </cell>
          <cell r="K14">
            <v>3</v>
          </cell>
          <cell r="L14" t="str">
            <v>2,6-4,6</v>
          </cell>
          <cell r="M14">
            <v>3.3</v>
          </cell>
          <cell r="N14" t="str">
            <v>76-193</v>
          </cell>
          <cell r="O14">
            <v>120</v>
          </cell>
        </row>
        <row r="15">
          <cell r="A15" t="str">
            <v>Pneus</v>
          </cell>
          <cell r="G15">
            <v>0</v>
          </cell>
          <cell r="I15" t="str">
            <v>Concrete batching</v>
          </cell>
          <cell r="J15">
            <v>1</v>
          </cell>
          <cell r="K15">
            <v>3</v>
          </cell>
          <cell r="L15" t="str">
            <v>5,2-6,0</v>
          </cell>
          <cell r="M15">
            <v>5.5</v>
          </cell>
          <cell r="N15" t="str">
            <v>11,0-12,0</v>
          </cell>
          <cell r="O15">
            <v>12</v>
          </cell>
        </row>
        <row r="16">
          <cell r="A16" t="str">
            <v xml:space="preserve">     Todos os tipos</v>
          </cell>
          <cell r="B16">
            <v>7.0000000000000007E-2</v>
          </cell>
          <cell r="C16" t="str">
            <v>-</v>
          </cell>
          <cell r="D16" t="str">
            <v>-</v>
          </cell>
          <cell r="E16" t="str">
            <v>-</v>
          </cell>
          <cell r="F16" t="str">
            <v>-</v>
          </cell>
          <cell r="G16" t="str">
            <v>-</v>
          </cell>
          <cell r="I16" t="str">
            <v>Sand and gravel processing</v>
          </cell>
          <cell r="J16">
            <v>1</v>
          </cell>
          <cell r="K16">
            <v>3</v>
          </cell>
          <cell r="L16" t="str">
            <v>6,4-7,9</v>
          </cell>
          <cell r="M16">
            <v>7.1</v>
          </cell>
          <cell r="N16" t="str">
            <v>53-95</v>
          </cell>
          <cell r="O16">
            <v>70</v>
          </cell>
        </row>
        <row r="17">
          <cell r="I17" t="str">
            <v>Municipal solid waste landfill</v>
          </cell>
          <cell r="J17">
            <v>2</v>
          </cell>
          <cell r="K17">
            <v>7</v>
          </cell>
          <cell r="L17" t="str">
            <v>-</v>
          </cell>
          <cell r="M17" t="str">
            <v>-</v>
          </cell>
          <cell r="N17" t="str">
            <v>1,1-32</v>
          </cell>
          <cell r="O17">
            <v>7.4</v>
          </cell>
        </row>
        <row r="18">
          <cell r="I18" t="str">
            <v>Quarry</v>
          </cell>
          <cell r="J18">
            <v>1</v>
          </cell>
          <cell r="K18">
            <v>6</v>
          </cell>
          <cell r="L18" t="str">
            <v>-</v>
          </cell>
          <cell r="M18" t="str">
            <v>-</v>
          </cell>
          <cell r="N18" t="str">
            <v>2,4-14</v>
          </cell>
          <cell r="O18">
            <v>8.1999999999999993</v>
          </cell>
        </row>
        <row r="19">
          <cell r="I19" t="str">
            <v>Corn wet mills</v>
          </cell>
          <cell r="J19">
            <v>3</v>
          </cell>
          <cell r="K19">
            <v>15</v>
          </cell>
          <cell r="L19" t="str">
            <v>-</v>
          </cell>
          <cell r="M19" t="str">
            <v>-</v>
          </cell>
          <cell r="N19" t="str">
            <v>0,05-2,9</v>
          </cell>
          <cell r="O19">
            <v>1.1000000000000001</v>
          </cell>
        </row>
        <row r="20">
          <cell r="I20" t="str">
            <v>Vias mais sujas</v>
          </cell>
          <cell r="J20" t="str">
            <v>-</v>
          </cell>
          <cell r="K20" t="str">
            <v>-</v>
          </cell>
          <cell r="L20" t="str">
            <v>-</v>
          </cell>
          <cell r="M20" t="str">
            <v>-</v>
          </cell>
          <cell r="N20" t="str">
            <v>-</v>
          </cell>
          <cell r="O20">
            <v>5.5</v>
          </cell>
        </row>
        <row r="21">
          <cell r="I21" t="str">
            <v>Vias menos sujas</v>
          </cell>
          <cell r="J21" t="str">
            <v>-</v>
          </cell>
          <cell r="K21" t="str">
            <v>-</v>
          </cell>
          <cell r="L21" t="str">
            <v>-</v>
          </cell>
          <cell r="M21" t="str">
            <v>-</v>
          </cell>
          <cell r="N21" t="str">
            <v>-</v>
          </cell>
          <cell r="O21">
            <v>1.1000000000000001</v>
          </cell>
        </row>
      </sheetData>
      <sheetData sheetId="2"/>
      <sheetData sheetId="3"/>
      <sheetData sheetId="4">
        <row r="7">
          <cell r="A7" t="str">
            <v>Carreta LS - Grãos</v>
          </cell>
          <cell r="B7">
            <v>32</v>
          </cell>
          <cell r="C7" t="str">
            <v>NA</v>
          </cell>
        </row>
        <row r="8">
          <cell r="A8" t="str">
            <v>Rodotren - Grãos</v>
          </cell>
          <cell r="B8">
            <v>50</v>
          </cell>
          <cell r="C8" t="str">
            <v>NA</v>
          </cell>
        </row>
        <row r="9">
          <cell r="A9" t="str">
            <v>Bitren - Grãos</v>
          </cell>
          <cell r="B9">
            <v>37</v>
          </cell>
          <cell r="C9" t="str">
            <v>NA</v>
          </cell>
        </row>
        <row r="10">
          <cell r="A10" t="str">
            <v>Média - Grãos</v>
          </cell>
          <cell r="B10">
            <v>39.666666666666664</v>
          </cell>
          <cell r="C10">
            <v>330</v>
          </cell>
        </row>
        <row r="11">
          <cell r="A11" t="str">
            <v>Bicaçamba - Fertil</v>
          </cell>
          <cell r="B11">
            <v>36</v>
          </cell>
          <cell r="C11" t="str">
            <v>NA</v>
          </cell>
        </row>
        <row r="12">
          <cell r="A12" t="str">
            <v>Rodotren - Fertil</v>
          </cell>
          <cell r="B12">
            <v>46</v>
          </cell>
          <cell r="C12" t="str">
            <v>NA</v>
          </cell>
        </row>
        <row r="13">
          <cell r="A13" t="str">
            <v>Caçamba LS - Fertil</v>
          </cell>
          <cell r="B13">
            <v>28</v>
          </cell>
          <cell r="C13" t="str">
            <v>NA</v>
          </cell>
        </row>
        <row r="14">
          <cell r="A14" t="str">
            <v>Simples - Fertil</v>
          </cell>
          <cell r="B14">
            <v>25</v>
          </cell>
          <cell r="C14" t="str">
            <v>NA</v>
          </cell>
        </row>
        <row r="15">
          <cell r="A15" t="str">
            <v>Média - Fertil</v>
          </cell>
          <cell r="B15">
            <v>33.75</v>
          </cell>
          <cell r="C15">
            <v>30</v>
          </cell>
        </row>
        <row r="16">
          <cell r="A16" t="str">
            <v>Dado fornecido func - Fertil</v>
          </cell>
          <cell r="B16" t="str">
            <v>NA</v>
          </cell>
          <cell r="C16">
            <v>29</v>
          </cell>
        </row>
        <row r="17">
          <cell r="A17" t="str">
            <v>Grãos + Fertil</v>
          </cell>
          <cell r="B17">
            <v>39.173611111111114</v>
          </cell>
          <cell r="C17">
            <v>360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M17" sqref="M17"/>
    </sheetView>
  </sheetViews>
  <sheetFormatPr defaultRowHeight="15" customHeight="1"/>
  <cols>
    <col min="1" max="1" width="18.42578125" style="16" customWidth="1"/>
    <col min="2" max="2" width="15.5703125" style="16" customWidth="1"/>
    <col min="3" max="3" width="9.7109375" style="16" customWidth="1"/>
    <col min="4" max="4" width="10.28515625" style="16" customWidth="1"/>
    <col min="5" max="5" width="13.5703125" style="16" customWidth="1"/>
    <col min="6" max="6" width="20.5703125" style="16" customWidth="1"/>
    <col min="7" max="7" width="30.140625" style="16" customWidth="1"/>
    <col min="8" max="8" width="9.5703125" style="16" customWidth="1"/>
    <col min="9" max="9" width="11.140625" style="16" customWidth="1"/>
    <col min="10" max="13" width="9.28515625" style="16" bestFit="1" customWidth="1"/>
    <col min="14" max="14" width="10.140625" style="16" bestFit="1" customWidth="1"/>
    <col min="15" max="16384" width="9.140625" style="16"/>
  </cols>
  <sheetData>
    <row r="1" spans="1:9" s="84" customFormat="1" ht="15" customHeight="1">
      <c r="A1" s="86" t="s">
        <v>124</v>
      </c>
      <c r="I1" s="79"/>
    </row>
    <row r="2" spans="1:9" s="84" customFormat="1" ht="15" customHeight="1"/>
    <row r="3" spans="1:9" ht="23.25" customHeight="1">
      <c r="A3" s="98" t="s">
        <v>33</v>
      </c>
      <c r="B3" s="96"/>
      <c r="F3" s="96" t="s">
        <v>21</v>
      </c>
      <c r="G3" s="96"/>
      <c r="H3" s="96"/>
      <c r="I3" s="96"/>
    </row>
    <row r="4" spans="1:9" ht="15" customHeight="1">
      <c r="A4" s="10" t="s">
        <v>32</v>
      </c>
      <c r="B4" s="10" t="s">
        <v>30</v>
      </c>
      <c r="F4" s="10" t="s">
        <v>31</v>
      </c>
      <c r="G4" s="10" t="s">
        <v>18</v>
      </c>
      <c r="H4" s="10" t="s">
        <v>5</v>
      </c>
      <c r="I4" s="10" t="s">
        <v>17</v>
      </c>
    </row>
    <row r="5" spans="1:9" ht="15" customHeight="1">
      <c r="A5" s="16" t="s">
        <v>20</v>
      </c>
      <c r="B5" s="19">
        <v>124</v>
      </c>
      <c r="F5" s="99" t="s">
        <v>20</v>
      </c>
      <c r="G5" s="16" t="s">
        <v>54</v>
      </c>
      <c r="H5" s="19" t="s">
        <v>114</v>
      </c>
      <c r="I5" s="18">
        <v>1505</v>
      </c>
    </row>
    <row r="6" spans="1:9" ht="15" customHeight="1">
      <c r="A6" s="16" t="s">
        <v>22</v>
      </c>
      <c r="B6" s="19">
        <v>678</v>
      </c>
      <c r="F6" s="97"/>
      <c r="G6" s="16" t="s">
        <v>19</v>
      </c>
      <c r="H6" s="19" t="s">
        <v>15</v>
      </c>
      <c r="I6" s="19">
        <v>244</v>
      </c>
    </row>
    <row r="7" spans="1:9" ht="15" customHeight="1">
      <c r="A7" s="16" t="s">
        <v>23</v>
      </c>
      <c r="B7" s="19">
        <v>802</v>
      </c>
      <c r="F7" s="97" t="s">
        <v>22</v>
      </c>
      <c r="G7" s="16" t="s">
        <v>54</v>
      </c>
      <c r="H7" s="19" t="s">
        <v>114</v>
      </c>
      <c r="I7" s="18">
        <v>8192</v>
      </c>
    </row>
    <row r="8" spans="1:9" ht="15" customHeight="1">
      <c r="A8" s="16" t="s">
        <v>24</v>
      </c>
      <c r="B8" s="19">
        <v>2008</v>
      </c>
      <c r="F8" s="97"/>
      <c r="G8" s="16" t="s">
        <v>19</v>
      </c>
      <c r="H8" s="19" t="s">
        <v>15</v>
      </c>
      <c r="I8" s="19">
        <v>316</v>
      </c>
    </row>
    <row r="9" spans="1:9" ht="15" customHeight="1">
      <c r="A9" s="16" t="s">
        <v>26</v>
      </c>
      <c r="B9" s="19">
        <v>32</v>
      </c>
      <c r="F9" s="97" t="s">
        <v>23</v>
      </c>
      <c r="G9" s="16" t="s">
        <v>54</v>
      </c>
      <c r="H9" s="19" t="s">
        <v>114</v>
      </c>
      <c r="I9" s="18">
        <v>9697</v>
      </c>
    </row>
    <row r="10" spans="1:9" ht="15" customHeight="1">
      <c r="A10" s="16" t="s">
        <v>28</v>
      </c>
      <c r="B10" s="19">
        <v>248</v>
      </c>
      <c r="F10" s="97"/>
      <c r="G10" s="16" t="s">
        <v>19</v>
      </c>
      <c r="H10" s="19" t="s">
        <v>15</v>
      </c>
      <c r="I10" s="19">
        <v>560</v>
      </c>
    </row>
    <row r="11" spans="1:9" ht="15" customHeight="1">
      <c r="F11" s="95" t="s">
        <v>24</v>
      </c>
      <c r="G11" s="16" t="s">
        <v>25</v>
      </c>
      <c r="H11" s="19" t="s">
        <v>114</v>
      </c>
      <c r="I11" s="18">
        <v>24156</v>
      </c>
    </row>
    <row r="12" spans="1:9" ht="15" customHeight="1">
      <c r="F12" s="95"/>
      <c r="G12" s="16" t="s">
        <v>115</v>
      </c>
      <c r="H12" s="19" t="s">
        <v>15</v>
      </c>
      <c r="I12" s="18">
        <v>2564</v>
      </c>
    </row>
    <row r="13" spans="1:9" ht="15" customHeight="1">
      <c r="F13" s="16" t="s">
        <v>26</v>
      </c>
      <c r="G13" s="16" t="s">
        <v>27</v>
      </c>
      <c r="H13" s="19" t="s">
        <v>114</v>
      </c>
      <c r="I13" s="19">
        <v>396</v>
      </c>
    </row>
    <row r="14" spans="1:9" ht="15" customHeight="1">
      <c r="F14" s="97" t="s">
        <v>28</v>
      </c>
      <c r="G14" s="16" t="s">
        <v>29</v>
      </c>
      <c r="H14" s="19" t="s">
        <v>114</v>
      </c>
      <c r="I14" s="19">
        <v>848</v>
      </c>
    </row>
    <row r="15" spans="1:9" ht="15" customHeight="1">
      <c r="A15" s="100" t="s">
        <v>16</v>
      </c>
      <c r="B15" s="101"/>
      <c r="C15" s="101"/>
      <c r="D15" s="102"/>
      <c r="F15" s="97"/>
      <c r="G15" s="20" t="s">
        <v>56</v>
      </c>
      <c r="H15" s="19" t="s">
        <v>114</v>
      </c>
      <c r="I15" s="18">
        <v>2364</v>
      </c>
    </row>
    <row r="16" spans="1:9" ht="15" customHeight="1">
      <c r="A16" s="10" t="s">
        <v>3</v>
      </c>
      <c r="B16" s="10" t="s">
        <v>4</v>
      </c>
      <c r="C16" s="10" t="s">
        <v>5</v>
      </c>
      <c r="D16" s="10" t="s">
        <v>6</v>
      </c>
      <c r="F16" s="16" t="s">
        <v>55</v>
      </c>
    </row>
    <row r="17" spans="1:15" ht="15" customHeight="1">
      <c r="A17" s="16" t="s">
        <v>7</v>
      </c>
      <c r="B17" s="16" t="s">
        <v>10</v>
      </c>
      <c r="C17" s="19" t="s">
        <v>13</v>
      </c>
      <c r="D17" s="18">
        <v>4742425</v>
      </c>
      <c r="F17" s="16" t="s">
        <v>57</v>
      </c>
    </row>
    <row r="18" spans="1:15" ht="15" customHeight="1">
      <c r="A18" s="16" t="s">
        <v>8</v>
      </c>
      <c r="B18" s="16" t="s">
        <v>11</v>
      </c>
      <c r="C18" s="19" t="s">
        <v>14</v>
      </c>
      <c r="D18" s="18">
        <v>182606</v>
      </c>
      <c r="J18" s="17"/>
    </row>
    <row r="19" spans="1:15" ht="15" customHeight="1">
      <c r="A19" s="16" t="s">
        <v>9</v>
      </c>
      <c r="B19" s="16" t="s">
        <v>12</v>
      </c>
      <c r="C19" s="19" t="s">
        <v>15</v>
      </c>
      <c r="D19" s="18">
        <v>96843</v>
      </c>
      <c r="J19" s="17"/>
    </row>
    <row r="22" spans="1:15" ht="15" customHeight="1" thickBot="1"/>
    <row r="23" spans="1:15" ht="15" customHeight="1" thickBot="1">
      <c r="A23" s="92" t="s">
        <v>34</v>
      </c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4"/>
    </row>
    <row r="24" spans="1:15" ht="15" customHeight="1" thickBot="1">
      <c r="A24" s="24" t="s">
        <v>35</v>
      </c>
      <c r="B24" s="25">
        <v>389670</v>
      </c>
      <c r="C24" s="25">
        <v>430676</v>
      </c>
      <c r="D24" s="25">
        <v>475750</v>
      </c>
      <c r="E24" s="25">
        <v>443738</v>
      </c>
      <c r="F24" s="25">
        <v>420096</v>
      </c>
      <c r="G24" s="25">
        <v>286590</v>
      </c>
      <c r="H24" s="25">
        <v>381801</v>
      </c>
      <c r="I24" s="25">
        <v>385924</v>
      </c>
      <c r="J24" s="25">
        <v>377569</v>
      </c>
      <c r="K24" s="25">
        <v>418073</v>
      </c>
      <c r="L24" s="25">
        <v>402719</v>
      </c>
      <c r="M24" s="25">
        <v>262761</v>
      </c>
      <c r="N24" s="26">
        <v>4675367</v>
      </c>
      <c r="O24" s="17"/>
    </row>
    <row r="25" spans="1:15" ht="15" customHeight="1" thickBot="1">
      <c r="A25" s="27" t="s">
        <v>36</v>
      </c>
      <c r="B25" s="40">
        <v>42005</v>
      </c>
      <c r="C25" s="41">
        <v>42036</v>
      </c>
      <c r="D25" s="41">
        <v>42064</v>
      </c>
      <c r="E25" s="41">
        <v>42095</v>
      </c>
      <c r="F25" s="41">
        <v>42125</v>
      </c>
      <c r="G25" s="41">
        <v>42156</v>
      </c>
      <c r="H25" s="41">
        <v>42186</v>
      </c>
      <c r="I25" s="41">
        <v>42217</v>
      </c>
      <c r="J25" s="41">
        <v>42248</v>
      </c>
      <c r="K25" s="41">
        <v>42278</v>
      </c>
      <c r="L25" s="41">
        <v>42309</v>
      </c>
      <c r="M25" s="42">
        <v>42339</v>
      </c>
      <c r="N25" s="76" t="s">
        <v>37</v>
      </c>
    </row>
    <row r="26" spans="1:15" ht="15" customHeight="1">
      <c r="A26" s="28" t="s">
        <v>38</v>
      </c>
      <c r="B26" s="29">
        <v>27536</v>
      </c>
      <c r="C26" s="30">
        <v>30434</v>
      </c>
      <c r="D26" s="30">
        <v>33619</v>
      </c>
      <c r="E26" s="30">
        <v>31357</v>
      </c>
      <c r="F26" s="30">
        <v>29686</v>
      </c>
      <c r="G26" s="30">
        <v>20252</v>
      </c>
      <c r="H26" s="30">
        <v>26980</v>
      </c>
      <c r="I26" s="30">
        <v>27271</v>
      </c>
      <c r="J26" s="30">
        <v>26681</v>
      </c>
      <c r="K26" s="30">
        <v>29543</v>
      </c>
      <c r="L26" s="30">
        <v>28458</v>
      </c>
      <c r="M26" s="31">
        <v>18568</v>
      </c>
      <c r="N26" s="77">
        <f>SUM(B26:M26)</f>
        <v>330385</v>
      </c>
      <c r="O26" s="17"/>
    </row>
    <row r="27" spans="1:15" ht="15" customHeight="1">
      <c r="A27" s="32" t="s">
        <v>39</v>
      </c>
      <c r="B27" s="33">
        <v>49716</v>
      </c>
      <c r="C27" s="34">
        <v>54948</v>
      </c>
      <c r="D27" s="34">
        <v>60699</v>
      </c>
      <c r="E27" s="34">
        <v>56614</v>
      </c>
      <c r="F27" s="34">
        <v>53598</v>
      </c>
      <c r="G27" s="34">
        <v>36565</v>
      </c>
      <c r="H27" s="34">
        <v>48712</v>
      </c>
      <c r="I27" s="34">
        <v>49238</v>
      </c>
      <c r="J27" s="34">
        <v>48172</v>
      </c>
      <c r="K27" s="34">
        <v>53340</v>
      </c>
      <c r="L27" s="34">
        <v>51381</v>
      </c>
      <c r="M27" s="35">
        <v>33524</v>
      </c>
      <c r="N27" s="77">
        <f t="shared" ref="N27:N32" si="0">SUM(B27:M27)</f>
        <v>596507</v>
      </c>
      <c r="O27" s="17"/>
    </row>
    <row r="28" spans="1:15" ht="15" customHeight="1">
      <c r="A28" s="32" t="s">
        <v>40</v>
      </c>
      <c r="B28" s="33">
        <v>57174</v>
      </c>
      <c r="C28" s="34">
        <v>63191</v>
      </c>
      <c r="D28" s="34">
        <v>69804</v>
      </c>
      <c r="E28" s="34">
        <v>65107</v>
      </c>
      <c r="F28" s="34">
        <v>61638</v>
      </c>
      <c r="G28" s="34">
        <v>42050</v>
      </c>
      <c r="H28" s="34">
        <v>56020</v>
      </c>
      <c r="I28" s="34">
        <v>56625</v>
      </c>
      <c r="J28" s="34">
        <v>55399</v>
      </c>
      <c r="K28" s="34">
        <v>61342</v>
      </c>
      <c r="L28" s="34">
        <v>59089</v>
      </c>
      <c r="M28" s="35">
        <v>38553</v>
      </c>
      <c r="N28" s="77">
        <f t="shared" si="0"/>
        <v>685992</v>
      </c>
      <c r="O28" s="17"/>
    </row>
    <row r="29" spans="1:15" ht="15" customHeight="1">
      <c r="A29" s="32" t="s">
        <v>41</v>
      </c>
      <c r="B29" s="33">
        <v>30596</v>
      </c>
      <c r="C29" s="34">
        <v>33816</v>
      </c>
      <c r="D29" s="34">
        <v>37355</v>
      </c>
      <c r="E29" s="34">
        <v>34841</v>
      </c>
      <c r="F29" s="34">
        <v>32985</v>
      </c>
      <c r="G29" s="34">
        <v>22502</v>
      </c>
      <c r="H29" s="34">
        <v>29978</v>
      </c>
      <c r="I29" s="34">
        <v>30302</v>
      </c>
      <c r="J29" s="34">
        <v>29646</v>
      </c>
      <c r="K29" s="34">
        <v>32826</v>
      </c>
      <c r="L29" s="34">
        <v>31620</v>
      </c>
      <c r="M29" s="35">
        <v>20631</v>
      </c>
      <c r="N29" s="77">
        <f t="shared" si="0"/>
        <v>367098</v>
      </c>
      <c r="O29" s="17"/>
    </row>
    <row r="30" spans="1:15" ht="15" customHeight="1">
      <c r="A30" s="32" t="s">
        <v>42</v>
      </c>
      <c r="B30" s="33">
        <v>29034</v>
      </c>
      <c r="C30" s="34">
        <v>32089</v>
      </c>
      <c r="D30" s="34">
        <v>35447</v>
      </c>
      <c r="E30" s="34">
        <v>33062</v>
      </c>
      <c r="F30" s="34">
        <v>31301</v>
      </c>
      <c r="G30" s="34">
        <v>21353</v>
      </c>
      <c r="H30" s="34">
        <v>28447</v>
      </c>
      <c r="I30" s="34">
        <v>28755</v>
      </c>
      <c r="J30" s="34">
        <v>28132</v>
      </c>
      <c r="K30" s="34">
        <v>31150</v>
      </c>
      <c r="L30" s="34">
        <v>30006</v>
      </c>
      <c r="M30" s="35">
        <v>19578</v>
      </c>
      <c r="N30" s="77">
        <f t="shared" si="0"/>
        <v>348354</v>
      </c>
      <c r="O30" s="17"/>
    </row>
    <row r="31" spans="1:15" ht="15" customHeight="1">
      <c r="A31" s="32" t="s">
        <v>43</v>
      </c>
      <c r="B31" s="33">
        <v>37880</v>
      </c>
      <c r="C31" s="34">
        <v>41867</v>
      </c>
      <c r="D31" s="34">
        <v>46248</v>
      </c>
      <c r="E31" s="34">
        <v>43137</v>
      </c>
      <c r="F31" s="34">
        <v>40838</v>
      </c>
      <c r="G31" s="34">
        <v>27860</v>
      </c>
      <c r="H31" s="34">
        <v>37116</v>
      </c>
      <c r="I31" s="34">
        <v>37516</v>
      </c>
      <c r="J31" s="34">
        <v>36704</v>
      </c>
      <c r="K31" s="34">
        <v>40642</v>
      </c>
      <c r="L31" s="34">
        <v>39149</v>
      </c>
      <c r="M31" s="35">
        <v>25543</v>
      </c>
      <c r="N31" s="77">
        <f t="shared" si="0"/>
        <v>454500</v>
      </c>
      <c r="O31" s="17"/>
    </row>
    <row r="32" spans="1:15" ht="15" customHeight="1" thickBot="1">
      <c r="A32" s="36" t="s">
        <v>44</v>
      </c>
      <c r="B32" s="37">
        <v>43408</v>
      </c>
      <c r="C32" s="38">
        <v>47976</v>
      </c>
      <c r="D32" s="38">
        <v>52997</v>
      </c>
      <c r="E32" s="38">
        <v>49431</v>
      </c>
      <c r="F32" s="38">
        <v>46797</v>
      </c>
      <c r="G32" s="38">
        <v>31925</v>
      </c>
      <c r="H32" s="38">
        <v>42531</v>
      </c>
      <c r="I32" s="38">
        <v>42991</v>
      </c>
      <c r="J32" s="38">
        <v>42060</v>
      </c>
      <c r="K32" s="38">
        <v>46572</v>
      </c>
      <c r="L32" s="38">
        <v>44862</v>
      </c>
      <c r="M32" s="39">
        <v>29271</v>
      </c>
      <c r="N32" s="78">
        <f t="shared" si="0"/>
        <v>520821</v>
      </c>
      <c r="O32" s="17"/>
    </row>
    <row r="33" spans="1:15" ht="15" customHeight="1">
      <c r="A33" s="16" t="s">
        <v>58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</row>
    <row r="34" spans="1:15" ht="15" customHeight="1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</sheetData>
  <sheetProtection password="B056" sheet="1" objects="1" scenarios="1"/>
  <mergeCells count="9">
    <mergeCell ref="A23:N23"/>
    <mergeCell ref="F11:F12"/>
    <mergeCell ref="F3:I3"/>
    <mergeCell ref="F14:F15"/>
    <mergeCell ref="A3:B3"/>
    <mergeCell ref="F5:F6"/>
    <mergeCell ref="F7:F8"/>
    <mergeCell ref="F9:F10"/>
    <mergeCell ref="A15:D1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6"/>
  <sheetViews>
    <sheetView topLeftCell="A25" workbookViewId="0">
      <selection activeCell="D29" sqref="D29"/>
    </sheetView>
  </sheetViews>
  <sheetFormatPr defaultRowHeight="15"/>
  <cols>
    <col min="1" max="1" width="19" customWidth="1"/>
    <col min="2" max="3" width="14.7109375" customWidth="1"/>
    <col min="4" max="4" width="15.5703125" customWidth="1"/>
    <col min="5" max="5" width="16.140625" customWidth="1"/>
    <col min="6" max="6" width="14.7109375" customWidth="1"/>
    <col min="7" max="7" width="15.7109375" customWidth="1"/>
    <col min="8" max="8" width="13.42578125" customWidth="1"/>
    <col min="9" max="9" width="15.140625" customWidth="1"/>
    <col min="10" max="10" width="11.85546875" customWidth="1"/>
    <col min="11" max="11" width="12.85546875" customWidth="1"/>
    <col min="12" max="12" width="13.5703125" customWidth="1"/>
  </cols>
  <sheetData>
    <row r="1" spans="1:7">
      <c r="A1" s="16" t="s">
        <v>60</v>
      </c>
      <c r="B1" s="44"/>
      <c r="C1" s="44"/>
      <c r="D1" s="44"/>
      <c r="E1" s="44"/>
    </row>
    <row r="2" spans="1:7">
      <c r="A2" s="103" t="s">
        <v>61</v>
      </c>
      <c r="B2" s="104"/>
      <c r="C2" s="104"/>
      <c r="D2" s="104"/>
      <c r="E2" s="104"/>
      <c r="G2" s="16"/>
    </row>
    <row r="3" spans="1:7">
      <c r="A3" s="105" t="s">
        <v>62</v>
      </c>
      <c r="B3" s="108" t="s">
        <v>63</v>
      </c>
      <c r="C3" s="110" t="s">
        <v>64</v>
      </c>
      <c r="D3" s="111"/>
      <c r="E3" s="112"/>
    </row>
    <row r="4" spans="1:7">
      <c r="A4" s="106"/>
      <c r="B4" s="109"/>
      <c r="C4" s="45" t="s">
        <v>65</v>
      </c>
      <c r="D4" s="45" t="s">
        <v>66</v>
      </c>
      <c r="E4" s="46" t="s">
        <v>67</v>
      </c>
    </row>
    <row r="5" spans="1:7">
      <c r="A5" s="106"/>
      <c r="B5" s="47" t="s">
        <v>68</v>
      </c>
      <c r="C5" s="48">
        <v>100</v>
      </c>
      <c r="D5" s="49">
        <f>16*C5</f>
        <v>1600</v>
      </c>
      <c r="E5" s="46" t="s">
        <v>69</v>
      </c>
    </row>
    <row r="6" spans="1:7">
      <c r="A6" s="107"/>
      <c r="B6" s="47" t="s">
        <v>70</v>
      </c>
      <c r="C6" s="48">
        <v>84</v>
      </c>
      <c r="D6" s="49">
        <f>16*C6</f>
        <v>1344</v>
      </c>
      <c r="E6" s="46" t="s">
        <v>69</v>
      </c>
    </row>
    <row r="7" spans="1:7">
      <c r="A7" s="50"/>
      <c r="B7" s="47"/>
      <c r="C7" s="48"/>
      <c r="D7" s="49"/>
      <c r="E7" s="46"/>
    </row>
    <row r="8" spans="1:7">
      <c r="A8" s="50"/>
      <c r="B8" s="47"/>
      <c r="C8" s="48"/>
      <c r="D8" s="49"/>
      <c r="E8" s="46"/>
    </row>
    <row r="9" spans="1:7">
      <c r="A9" s="16" t="s">
        <v>60</v>
      </c>
      <c r="B9" s="44"/>
      <c r="C9" s="44"/>
      <c r="D9" s="44"/>
      <c r="E9" s="46"/>
    </row>
    <row r="10" spans="1:7">
      <c r="A10" s="113" t="s">
        <v>71</v>
      </c>
      <c r="B10" s="113"/>
      <c r="C10" s="113"/>
      <c r="D10" s="113"/>
      <c r="E10" s="46"/>
    </row>
    <row r="11" spans="1:7">
      <c r="A11" s="113"/>
      <c r="B11" s="113"/>
      <c r="C11" s="113"/>
      <c r="D11" s="113"/>
      <c r="E11" s="46"/>
    </row>
    <row r="12" spans="1:7" ht="21.75" customHeight="1">
      <c r="A12" s="51" t="s">
        <v>63</v>
      </c>
      <c r="B12" s="52" t="s">
        <v>72</v>
      </c>
      <c r="C12" s="51" t="s">
        <v>73</v>
      </c>
      <c r="D12" s="21" t="s">
        <v>67</v>
      </c>
      <c r="E12" s="46"/>
    </row>
    <row r="13" spans="1:7">
      <c r="A13" s="53" t="s">
        <v>74</v>
      </c>
      <c r="B13" s="51">
        <v>0.6</v>
      </c>
      <c r="C13" s="54">
        <f t="shared" ref="C13:C17" si="0">16*B13</f>
        <v>9.6</v>
      </c>
      <c r="D13" s="19" t="s">
        <v>75</v>
      </c>
      <c r="E13" s="46"/>
    </row>
    <row r="14" spans="1:7">
      <c r="A14" s="53" t="s">
        <v>76</v>
      </c>
      <c r="B14" s="51">
        <v>5.5</v>
      </c>
      <c r="C14" s="54">
        <f t="shared" si="0"/>
        <v>88</v>
      </c>
      <c r="D14" s="19" t="s">
        <v>77</v>
      </c>
      <c r="E14" s="46"/>
    </row>
    <row r="15" spans="1:7">
      <c r="A15" s="53" t="s">
        <v>78</v>
      </c>
      <c r="B15" s="51">
        <v>7.6</v>
      </c>
      <c r="C15" s="54">
        <f t="shared" si="0"/>
        <v>121.6</v>
      </c>
      <c r="D15" s="19" t="s">
        <v>79</v>
      </c>
      <c r="E15" s="46"/>
    </row>
    <row r="16" spans="1:7">
      <c r="A16" s="53" t="s">
        <v>80</v>
      </c>
      <c r="B16" s="51">
        <v>1.9</v>
      </c>
      <c r="C16" s="54">
        <f t="shared" si="0"/>
        <v>30.4</v>
      </c>
      <c r="D16" s="19" t="s">
        <v>79</v>
      </c>
      <c r="E16" s="46"/>
    </row>
    <row r="17" spans="1:14">
      <c r="A17" s="53" t="s">
        <v>81</v>
      </c>
      <c r="B17" s="51">
        <v>5.7</v>
      </c>
      <c r="C17" s="51">
        <f t="shared" si="0"/>
        <v>91.2</v>
      </c>
      <c r="D17" s="19" t="s">
        <v>69</v>
      </c>
      <c r="E17" s="46"/>
    </row>
    <row r="21" spans="1:14" s="15" customFormat="1" ht="15" customHeight="1">
      <c r="A21" s="16" t="s">
        <v>87</v>
      </c>
    </row>
    <row r="22" spans="1:14" s="15" customFormat="1" ht="15" customHeight="1">
      <c r="A22" s="114" t="s">
        <v>88</v>
      </c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6"/>
    </row>
    <row r="23" spans="1:14" s="15" customFormat="1" ht="15" customHeight="1">
      <c r="A23" s="120" t="s">
        <v>89</v>
      </c>
      <c r="B23" s="114" t="s">
        <v>74</v>
      </c>
      <c r="C23" s="116"/>
      <c r="D23" s="122" t="s">
        <v>90</v>
      </c>
      <c r="E23" s="123"/>
      <c r="F23" s="124"/>
      <c r="G23" s="122" t="s">
        <v>70</v>
      </c>
      <c r="H23" s="123"/>
      <c r="I23" s="124"/>
      <c r="J23" s="122" t="s">
        <v>91</v>
      </c>
      <c r="K23" s="123"/>
      <c r="L23" s="124"/>
    </row>
    <row r="24" spans="1:14" s="15" customFormat="1" ht="22.5">
      <c r="A24" s="121"/>
      <c r="B24" s="59" t="s">
        <v>92</v>
      </c>
      <c r="C24" s="59" t="s">
        <v>93</v>
      </c>
      <c r="D24" s="59" t="s">
        <v>92</v>
      </c>
      <c r="E24" s="59" t="s">
        <v>94</v>
      </c>
      <c r="F24" s="59" t="s">
        <v>93</v>
      </c>
      <c r="G24" s="59" t="s">
        <v>92</v>
      </c>
      <c r="H24" s="59" t="s">
        <v>94</v>
      </c>
      <c r="I24" s="59" t="s">
        <v>93</v>
      </c>
      <c r="J24" s="59" t="s">
        <v>92</v>
      </c>
      <c r="K24" s="59" t="s">
        <v>94</v>
      </c>
      <c r="L24" s="59" t="s">
        <v>93</v>
      </c>
    </row>
    <row r="25" spans="1:14" s="15" customFormat="1" ht="15" customHeight="1">
      <c r="A25" s="117" t="s">
        <v>96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9"/>
    </row>
    <row r="26" spans="1:14" s="15" customFormat="1" ht="15" customHeight="1">
      <c r="A26" s="16" t="s">
        <v>97</v>
      </c>
      <c r="B26" s="19" t="s">
        <v>95</v>
      </c>
      <c r="C26" s="60" t="s">
        <v>75</v>
      </c>
      <c r="D26" s="19">
        <v>20</v>
      </c>
      <c r="E26" s="61">
        <f t="shared" ref="E26" si="1">D26*0.12</f>
        <v>2.4</v>
      </c>
      <c r="F26" s="19" t="s">
        <v>75</v>
      </c>
      <c r="G26" s="46">
        <v>5</v>
      </c>
      <c r="H26" s="46">
        <f t="shared" ref="H26" si="2">G26*0.12</f>
        <v>0.6</v>
      </c>
      <c r="I26" s="60" t="s">
        <v>75</v>
      </c>
      <c r="J26" s="19">
        <v>2</v>
      </c>
      <c r="K26" s="62">
        <f t="shared" ref="K26" si="3">J26*0.12</f>
        <v>0.24</v>
      </c>
      <c r="L26" s="19" t="s">
        <v>75</v>
      </c>
    </row>
    <row r="27" spans="1:14" s="15" customFormat="1" ht="15" customHeight="1">
      <c r="A27" s="16" t="s">
        <v>98</v>
      </c>
      <c r="B27" s="16"/>
      <c r="C27" s="16"/>
      <c r="D27" s="16"/>
      <c r="E27" s="16"/>
      <c r="F27" s="16"/>
      <c r="G27" s="16"/>
      <c r="H27" s="16"/>
      <c r="I27" s="16"/>
      <c r="J27" s="20"/>
      <c r="K27" s="20"/>
      <c r="L27" s="20"/>
      <c r="M27" s="20"/>
      <c r="N27" s="20"/>
    </row>
    <row r="28" spans="1:14" s="15" customFormat="1" ht="15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31" spans="1:14" ht="23.25" customHeight="1">
      <c r="A31" s="125" t="s">
        <v>102</v>
      </c>
      <c r="B31" s="126"/>
      <c r="C31" s="126"/>
    </row>
    <row r="32" spans="1:14">
      <c r="A32" s="114" t="s">
        <v>103</v>
      </c>
      <c r="B32" s="115"/>
      <c r="C32" s="115"/>
    </row>
    <row r="33" spans="1:7" ht="22.5">
      <c r="A33" s="64" t="s">
        <v>89</v>
      </c>
      <c r="B33" s="65" t="s">
        <v>99</v>
      </c>
      <c r="C33" s="59" t="s">
        <v>100</v>
      </c>
    </row>
    <row r="34" spans="1:7">
      <c r="A34" s="16" t="s">
        <v>97</v>
      </c>
      <c r="B34" s="21">
        <v>0.252</v>
      </c>
      <c r="C34" s="66">
        <f t="shared" ref="C34" si="4">B34*0.12</f>
        <v>3.024E-2</v>
      </c>
    </row>
    <row r="35" spans="1:7" s="67" customFormat="1">
      <c r="A35" s="16" t="s">
        <v>101</v>
      </c>
      <c r="B35" s="16"/>
      <c r="C35" s="16"/>
      <c r="D35" s="16"/>
      <c r="E35" s="16"/>
      <c r="F35" s="16"/>
      <c r="G35" s="16"/>
    </row>
    <row r="40" spans="1:7" ht="24" customHeight="1">
      <c r="A40" s="122" t="s">
        <v>110</v>
      </c>
      <c r="B40" s="123"/>
      <c r="C40" s="123"/>
      <c r="D40" s="124"/>
    </row>
    <row r="41" spans="1:7">
      <c r="A41" s="127" t="s">
        <v>111</v>
      </c>
      <c r="B41" s="128"/>
      <c r="C41" s="128"/>
      <c r="D41" s="128"/>
    </row>
    <row r="42" spans="1:7" ht="27.75" customHeight="1">
      <c r="A42" s="65" t="s">
        <v>104</v>
      </c>
      <c r="B42" s="65" t="s">
        <v>105</v>
      </c>
      <c r="C42" s="65" t="s">
        <v>106</v>
      </c>
      <c r="D42" s="65" t="s">
        <v>107</v>
      </c>
    </row>
    <row r="43" spans="1:7">
      <c r="A43" s="74">
        <v>10</v>
      </c>
      <c r="B43" s="74">
        <v>50</v>
      </c>
      <c r="C43" s="75">
        <v>1</v>
      </c>
      <c r="D43" s="75">
        <f t="shared" ref="D43:D45" si="5">C43*0.12</f>
        <v>0.12</v>
      </c>
    </row>
    <row r="44" spans="1:7">
      <c r="A44" s="74" t="s">
        <v>108</v>
      </c>
      <c r="B44" s="74">
        <v>12</v>
      </c>
      <c r="C44" s="75">
        <v>0.25</v>
      </c>
      <c r="D44" s="75">
        <f t="shared" si="5"/>
        <v>0.03</v>
      </c>
    </row>
    <row r="45" spans="1:7">
      <c r="A45" s="74" t="s">
        <v>37</v>
      </c>
      <c r="B45" s="74">
        <v>100</v>
      </c>
      <c r="C45" s="75">
        <v>2</v>
      </c>
      <c r="D45" s="75">
        <f t="shared" si="5"/>
        <v>0.24</v>
      </c>
    </row>
    <row r="46" spans="1:7">
      <c r="A46" s="129" t="s">
        <v>109</v>
      </c>
      <c r="B46" s="129"/>
      <c r="C46" s="129"/>
      <c r="D46" s="129"/>
    </row>
  </sheetData>
  <sheetProtection password="B056" sheet="1" objects="1" scenarios="1"/>
  <mergeCells count="17">
    <mergeCell ref="A31:C31"/>
    <mergeCell ref="A32:C32"/>
    <mergeCell ref="A40:D40"/>
    <mergeCell ref="A41:D41"/>
    <mergeCell ref="A46:D46"/>
    <mergeCell ref="A22:L22"/>
    <mergeCell ref="A25:L25"/>
    <mergeCell ref="A23:A24"/>
    <mergeCell ref="B23:C23"/>
    <mergeCell ref="D23:F23"/>
    <mergeCell ref="G23:I23"/>
    <mergeCell ref="J23:L23"/>
    <mergeCell ref="A2:E2"/>
    <mergeCell ref="A3:A6"/>
    <mergeCell ref="B3:B4"/>
    <mergeCell ref="C3:E3"/>
    <mergeCell ref="A10:D1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4"/>
  <sheetViews>
    <sheetView workbookViewId="0">
      <selection activeCell="B3" sqref="B3:C4"/>
    </sheetView>
  </sheetViews>
  <sheetFormatPr defaultRowHeight="15" customHeight="1"/>
  <cols>
    <col min="1" max="1" width="29.42578125" style="2" customWidth="1"/>
    <col min="2" max="2" width="14.85546875" style="2" customWidth="1"/>
    <col min="3" max="3" width="13.28515625" style="2" customWidth="1"/>
    <col min="4" max="4" width="9" style="2" customWidth="1"/>
    <col min="5" max="5" width="8.5703125" style="2" customWidth="1"/>
    <col min="6" max="6" width="9" style="2" customWidth="1"/>
    <col min="7" max="7" width="15.28515625" style="2" customWidth="1"/>
    <col min="8" max="8" width="10.7109375" style="2" customWidth="1"/>
    <col min="9" max="9" width="15.5703125" style="4" customWidth="1"/>
    <col min="10" max="10" width="9.140625" style="4"/>
    <col min="11" max="16384" width="9.140625" style="2"/>
  </cols>
  <sheetData>
    <row r="1" spans="1:10" ht="15" customHeight="1">
      <c r="A1" s="86" t="s">
        <v>124</v>
      </c>
    </row>
    <row r="3" spans="1:10" s="12" customFormat="1" ht="22.5" customHeight="1">
      <c r="A3" s="133" t="s">
        <v>0</v>
      </c>
      <c r="B3" s="140" t="s">
        <v>131</v>
      </c>
      <c r="C3" s="140" t="s">
        <v>132</v>
      </c>
      <c r="D3" s="138" t="s">
        <v>125</v>
      </c>
      <c r="E3" s="138" t="s">
        <v>126</v>
      </c>
      <c r="F3" s="138" t="s">
        <v>127</v>
      </c>
      <c r="G3" s="132" t="s">
        <v>128</v>
      </c>
      <c r="H3" s="132" t="s">
        <v>129</v>
      </c>
      <c r="I3" s="130" t="s">
        <v>130</v>
      </c>
    </row>
    <row r="4" spans="1:10" s="12" customFormat="1" ht="15" customHeight="1">
      <c r="A4" s="134"/>
      <c r="B4" s="140"/>
      <c r="C4" s="140"/>
      <c r="D4" s="139"/>
      <c r="E4" s="139"/>
      <c r="F4" s="139"/>
      <c r="G4" s="132"/>
      <c r="H4" s="132"/>
      <c r="I4" s="131"/>
    </row>
    <row r="5" spans="1:10" s="1" customFormat="1" ht="15" customHeight="1">
      <c r="A5" s="5" t="s">
        <v>2</v>
      </c>
      <c r="B5" s="14">
        <v>-20.178370000000001</v>
      </c>
      <c r="C5" s="14">
        <v>-40.23133</v>
      </c>
      <c r="D5" s="8">
        <v>9</v>
      </c>
      <c r="E5" s="7">
        <v>0.7</v>
      </c>
      <c r="F5" s="6">
        <v>25</v>
      </c>
      <c r="G5" s="13">
        <f>(Dados!I6+Dados!I8+Dados!I10+Dados!I12)</f>
        <v>3684</v>
      </c>
      <c r="H5" s="13">
        <v>86</v>
      </c>
      <c r="I5" s="9">
        <f>G5*(H5/100)/8760</f>
        <v>0.36167123287671232</v>
      </c>
    </row>
    <row r="6" spans="1:10" ht="15" customHeight="1">
      <c r="A6" s="135" t="s">
        <v>37</v>
      </c>
      <c r="B6" s="136"/>
      <c r="C6" s="136"/>
      <c r="D6" s="136"/>
      <c r="E6" s="136"/>
      <c r="F6" s="136"/>
      <c r="G6" s="136"/>
      <c r="H6" s="137"/>
      <c r="I6" s="87">
        <f>SUM(I5:I5)</f>
        <v>0.36167123287671232</v>
      </c>
      <c r="J6" s="2"/>
    </row>
    <row r="7" spans="1:10" s="4" customFormat="1" ht="15" customHeight="1"/>
    <row r="9" spans="1:10" ht="15" customHeight="1">
      <c r="A9" s="16"/>
      <c r="G9" s="1"/>
    </row>
    <row r="10" spans="1:10" ht="15" customHeight="1">
      <c r="A10" s="16"/>
      <c r="B10" s="3"/>
      <c r="C10" s="3"/>
      <c r="D10" s="3"/>
      <c r="E10" s="3"/>
      <c r="F10" s="3"/>
      <c r="G10" s="1"/>
    </row>
    <row r="11" spans="1:10" ht="15" customHeight="1">
      <c r="A11" s="1"/>
      <c r="G11" s="1"/>
    </row>
    <row r="12" spans="1:10" ht="15" customHeight="1">
      <c r="A12" s="1"/>
      <c r="G12" s="1"/>
    </row>
    <row r="13" spans="1:10" ht="15" customHeight="1">
      <c r="F13" s="11"/>
      <c r="G13" s="1"/>
    </row>
    <row r="14" spans="1:10" ht="15" customHeight="1">
      <c r="G14" s="1"/>
    </row>
    <row r="15" spans="1:10" ht="15" customHeight="1">
      <c r="G15" s="1"/>
    </row>
    <row r="23" spans="1:1" ht="15" customHeight="1">
      <c r="A23" s="1"/>
    </row>
    <row r="24" spans="1:1" ht="15" customHeight="1">
      <c r="A24" s="1"/>
    </row>
  </sheetData>
  <sheetProtection password="B056" sheet="1" objects="1" scenarios="1"/>
  <mergeCells count="10">
    <mergeCell ref="I3:I4"/>
    <mergeCell ref="H3:H4"/>
    <mergeCell ref="A3:A4"/>
    <mergeCell ref="A6:H6"/>
    <mergeCell ref="F3:F4"/>
    <mergeCell ref="D3:D4"/>
    <mergeCell ref="E3:E4"/>
    <mergeCell ref="G3:G4"/>
    <mergeCell ref="B3:B4"/>
    <mergeCell ref="C3:C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4"/>
  <sheetViews>
    <sheetView zoomScaleNormal="100" workbookViewId="0">
      <selection activeCell="H25" sqref="H25"/>
    </sheetView>
  </sheetViews>
  <sheetFormatPr defaultRowHeight="15" customHeight="1"/>
  <cols>
    <col min="1" max="1" width="18.28515625" style="16" customWidth="1"/>
    <col min="2" max="2" width="12.140625" style="16" customWidth="1"/>
    <col min="3" max="3" width="11.140625" style="16" customWidth="1"/>
    <col min="4" max="4" width="12.5703125" style="16" customWidth="1"/>
    <col min="5" max="5" width="10.42578125" style="16" customWidth="1"/>
    <col min="6" max="6" width="9.140625" style="16"/>
    <col min="7" max="7" width="11.140625" style="16" customWidth="1"/>
    <col min="8" max="8" width="8.42578125" style="16" customWidth="1"/>
    <col min="9" max="9" width="11.85546875" style="16" customWidth="1"/>
    <col min="10" max="12" width="7.7109375" style="16" customWidth="1"/>
    <col min="13" max="13" width="7.7109375" style="83" customWidth="1"/>
    <col min="14" max="23" width="7.7109375" style="16" customWidth="1"/>
    <col min="24" max="16384" width="9.140625" style="16"/>
  </cols>
  <sheetData>
    <row r="1" spans="1:23" ht="15" customHeight="1">
      <c r="A1" s="16" t="s">
        <v>112</v>
      </c>
      <c r="B1" s="68">
        <v>0.18</v>
      </c>
    </row>
    <row r="3" spans="1:23" ht="15" customHeight="1">
      <c r="A3" s="86" t="s">
        <v>124</v>
      </c>
    </row>
    <row r="4" spans="1:23" ht="15" customHeight="1">
      <c r="A4" s="138" t="s">
        <v>45</v>
      </c>
      <c r="B4" s="138" t="s">
        <v>46</v>
      </c>
      <c r="C4" s="140" t="s">
        <v>131</v>
      </c>
      <c r="D4" s="140" t="s">
        <v>132</v>
      </c>
      <c r="E4" s="138" t="s">
        <v>126</v>
      </c>
      <c r="F4" s="138" t="s">
        <v>125</v>
      </c>
      <c r="G4" s="138" t="s">
        <v>3</v>
      </c>
      <c r="H4" s="138" t="s">
        <v>5</v>
      </c>
      <c r="I4" s="138" t="s">
        <v>59</v>
      </c>
      <c r="J4" s="142" t="s">
        <v>113</v>
      </c>
      <c r="K4" s="143"/>
      <c r="L4" s="143"/>
      <c r="M4" s="143"/>
      <c r="N4" s="143"/>
      <c r="O4" s="143"/>
      <c r="P4" s="144"/>
      <c r="Q4" s="142" t="s">
        <v>1</v>
      </c>
      <c r="R4" s="143"/>
      <c r="S4" s="143"/>
      <c r="T4" s="143"/>
      <c r="U4" s="143"/>
      <c r="V4" s="143"/>
      <c r="W4" s="144"/>
    </row>
    <row r="5" spans="1:23" ht="15" customHeight="1">
      <c r="A5" s="139"/>
      <c r="B5" s="139"/>
      <c r="C5" s="140"/>
      <c r="D5" s="140"/>
      <c r="E5" s="139"/>
      <c r="F5" s="139"/>
      <c r="G5" s="139"/>
      <c r="H5" s="139"/>
      <c r="I5" s="139"/>
      <c r="J5" s="85" t="s">
        <v>117</v>
      </c>
      <c r="K5" s="85" t="s">
        <v>118</v>
      </c>
      <c r="L5" s="85" t="s">
        <v>119</v>
      </c>
      <c r="M5" s="85" t="s">
        <v>83</v>
      </c>
      <c r="N5" s="85" t="s">
        <v>82</v>
      </c>
      <c r="O5" s="85" t="s">
        <v>70</v>
      </c>
      <c r="P5" s="85" t="s">
        <v>76</v>
      </c>
      <c r="Q5" s="85" t="s">
        <v>117</v>
      </c>
      <c r="R5" s="85" t="s">
        <v>118</v>
      </c>
      <c r="S5" s="85" t="s">
        <v>119</v>
      </c>
      <c r="T5" s="85" t="s">
        <v>83</v>
      </c>
      <c r="U5" s="85" t="s">
        <v>82</v>
      </c>
      <c r="V5" s="85" t="s">
        <v>70</v>
      </c>
      <c r="W5" s="85" t="s">
        <v>76</v>
      </c>
    </row>
    <row r="6" spans="1:23" ht="15" customHeight="1">
      <c r="A6" s="16" t="s">
        <v>38</v>
      </c>
      <c r="B6" s="19" t="s">
        <v>52</v>
      </c>
      <c r="C6" s="19">
        <v>-20.179686</v>
      </c>
      <c r="D6" s="19">
        <v>-40.230597000000003</v>
      </c>
      <c r="E6" s="19">
        <v>0.4</v>
      </c>
      <c r="F6" s="23">
        <v>5.7</v>
      </c>
      <c r="G6" s="23" t="s">
        <v>86</v>
      </c>
      <c r="H6" s="23" t="s">
        <v>84</v>
      </c>
      <c r="I6" s="43">
        <f>Dados!N26/8760</f>
        <v>37.715182648401829</v>
      </c>
      <c r="J6" s="55">
        <f>'FE-Combustão'!C15</f>
        <v>121.6</v>
      </c>
      <c r="K6" s="56"/>
      <c r="L6" s="56"/>
      <c r="M6" s="56">
        <f>'FE-Combustão'!D5</f>
        <v>1600</v>
      </c>
      <c r="N6" s="55">
        <f>'FE-Combustão'!C13</f>
        <v>9.6</v>
      </c>
      <c r="O6" s="56">
        <f>'FE-Combustão'!D6</f>
        <v>1344</v>
      </c>
      <c r="P6" s="57">
        <f>'FE-Combustão'!C14</f>
        <v>88</v>
      </c>
      <c r="Q6" s="90">
        <f t="shared" ref="Q6:Q12" si="0">I6*(J6/10^6)</f>
        <v>4.5861662100456623E-3</v>
      </c>
      <c r="R6" s="58">
        <f t="shared" ref="R6:R12" si="1">Q6</f>
        <v>4.5861662100456623E-3</v>
      </c>
      <c r="S6" s="58">
        <f t="shared" ref="S6:S12" si="2">Q6</f>
        <v>4.5861662100456623E-3</v>
      </c>
      <c r="T6" s="90">
        <f t="shared" ref="T6:T12" si="3">I6*(M6/10^6)</f>
        <v>6.0344292237442927E-2</v>
      </c>
      <c r="U6" s="91">
        <f t="shared" ref="U6:U12" si="4">I6*(N6/10^6)</f>
        <v>3.6206575342465753E-4</v>
      </c>
      <c r="V6" s="90">
        <f t="shared" ref="V6:V11" si="5">I6*(O6/10^6)</f>
        <v>5.0689205479452056E-2</v>
      </c>
      <c r="W6" s="91">
        <f t="shared" ref="W6:W12" si="6">I6*(P6/10^6)</f>
        <v>3.3189360730593608E-3</v>
      </c>
    </row>
    <row r="7" spans="1:23" ht="15" customHeight="1">
      <c r="A7" s="16" t="s">
        <v>39</v>
      </c>
      <c r="B7" s="19" t="s">
        <v>52</v>
      </c>
      <c r="C7" s="19">
        <v>-20.179718999999999</v>
      </c>
      <c r="D7" s="19">
        <v>-40.230863999999997</v>
      </c>
      <c r="E7" s="19">
        <v>0.4</v>
      </c>
      <c r="F7" s="23">
        <v>5</v>
      </c>
      <c r="G7" s="23" t="s">
        <v>86</v>
      </c>
      <c r="H7" s="23" t="s">
        <v>84</v>
      </c>
      <c r="I7" s="43">
        <f>Dados!N27/8760</f>
        <v>68.094406392694069</v>
      </c>
      <c r="J7" s="19">
        <f>'FE-Combustão'!C15</f>
        <v>121.6</v>
      </c>
      <c r="K7" s="19"/>
      <c r="L7" s="19"/>
      <c r="M7" s="19">
        <f>'FE-Combustão'!D5</f>
        <v>1600</v>
      </c>
      <c r="N7" s="19">
        <f>'FE-Combustão'!C13</f>
        <v>9.6</v>
      </c>
      <c r="O7" s="19">
        <f>'FE-Combustão'!D6</f>
        <v>1344</v>
      </c>
      <c r="P7" s="19">
        <f>'FE-Combustão'!C14</f>
        <v>88</v>
      </c>
      <c r="Q7" s="90">
        <f t="shared" si="0"/>
        <v>8.2802798173515976E-3</v>
      </c>
      <c r="R7" s="58">
        <f t="shared" si="1"/>
        <v>8.2802798173515976E-3</v>
      </c>
      <c r="S7" s="58">
        <f t="shared" si="2"/>
        <v>8.2802798173515976E-3</v>
      </c>
      <c r="T7" s="90">
        <f t="shared" si="3"/>
        <v>0.10895105022831052</v>
      </c>
      <c r="U7" s="91">
        <f t="shared" si="4"/>
        <v>6.5370630136986298E-4</v>
      </c>
      <c r="V7" s="90">
        <f t="shared" si="5"/>
        <v>9.1518882191780823E-2</v>
      </c>
      <c r="W7" s="91">
        <f t="shared" si="6"/>
        <v>5.9923077625570779E-3</v>
      </c>
    </row>
    <row r="8" spans="1:23" ht="15" customHeight="1">
      <c r="A8" s="16" t="s">
        <v>40</v>
      </c>
      <c r="B8" s="19" t="s">
        <v>52</v>
      </c>
      <c r="C8" s="19">
        <v>-20.179024999999999</v>
      </c>
      <c r="D8" s="19">
        <v>-40.231178</v>
      </c>
      <c r="E8" s="19">
        <v>0.4</v>
      </c>
      <c r="F8" s="23">
        <v>4.7</v>
      </c>
      <c r="G8" s="23" t="s">
        <v>86</v>
      </c>
      <c r="H8" s="23" t="s">
        <v>84</v>
      </c>
      <c r="I8" s="43">
        <f>Dados!N28/8760</f>
        <v>78.30958904109589</v>
      </c>
      <c r="J8" s="19">
        <f>'FE-Combustão'!C15</f>
        <v>121.6</v>
      </c>
      <c r="K8" s="19"/>
      <c r="L8" s="19"/>
      <c r="M8" s="19">
        <f>'FE-Combustão'!D5</f>
        <v>1600</v>
      </c>
      <c r="N8" s="19">
        <f>'FE-Combustão'!C13</f>
        <v>9.6</v>
      </c>
      <c r="O8" s="19">
        <f>'FE-Combustão'!D6</f>
        <v>1344</v>
      </c>
      <c r="P8" s="19">
        <f>'FE-Combustão'!C14</f>
        <v>88</v>
      </c>
      <c r="Q8" s="90">
        <f t="shared" si="0"/>
        <v>9.5224460273972585E-3</v>
      </c>
      <c r="R8" s="58">
        <f t="shared" si="1"/>
        <v>9.5224460273972585E-3</v>
      </c>
      <c r="S8" s="58">
        <f t="shared" si="2"/>
        <v>9.5224460273972585E-3</v>
      </c>
      <c r="T8" s="90">
        <f t="shared" si="3"/>
        <v>0.12529534246575344</v>
      </c>
      <c r="U8" s="91">
        <f t="shared" si="4"/>
        <v>7.5177205479452054E-4</v>
      </c>
      <c r="V8" s="90">
        <f t="shared" si="5"/>
        <v>0.10524808767123287</v>
      </c>
      <c r="W8" s="91">
        <f t="shared" si="6"/>
        <v>6.891243835616438E-3</v>
      </c>
    </row>
    <row r="9" spans="1:23" ht="15" customHeight="1">
      <c r="A9" s="16" t="s">
        <v>41</v>
      </c>
      <c r="B9" s="19" t="s">
        <v>52</v>
      </c>
      <c r="C9" s="19">
        <v>-20.179691999999999</v>
      </c>
      <c r="D9" s="19">
        <v>-40.230625000000003</v>
      </c>
      <c r="E9" s="19">
        <v>0.6</v>
      </c>
      <c r="F9" s="23">
        <v>5</v>
      </c>
      <c r="G9" s="23" t="s">
        <v>86</v>
      </c>
      <c r="H9" s="23" t="s">
        <v>84</v>
      </c>
      <c r="I9" s="43">
        <f>Dados!N29/8760</f>
        <v>41.906164383561645</v>
      </c>
      <c r="J9" s="19">
        <f>'FE-Combustão'!C15</f>
        <v>121.6</v>
      </c>
      <c r="K9" s="19"/>
      <c r="L9" s="19"/>
      <c r="M9" s="19">
        <f>'FE-Combustão'!D5</f>
        <v>1600</v>
      </c>
      <c r="N9" s="19">
        <f>'FE-Combustão'!C13</f>
        <v>9.6</v>
      </c>
      <c r="O9" s="19">
        <f>'FE-Combustão'!D6</f>
        <v>1344</v>
      </c>
      <c r="P9" s="19">
        <f>'FE-Combustão'!C14</f>
        <v>88</v>
      </c>
      <c r="Q9" s="90">
        <f t="shared" si="0"/>
        <v>5.0957895890410953E-3</v>
      </c>
      <c r="R9" s="58">
        <f t="shared" si="1"/>
        <v>5.0957895890410953E-3</v>
      </c>
      <c r="S9" s="58">
        <f t="shared" si="2"/>
        <v>5.0957895890410953E-3</v>
      </c>
      <c r="T9" s="90">
        <f t="shared" si="3"/>
        <v>6.7049863013698641E-2</v>
      </c>
      <c r="U9" s="91">
        <f t="shared" si="4"/>
        <v>4.0229917808219179E-4</v>
      </c>
      <c r="V9" s="90">
        <f t="shared" si="5"/>
        <v>5.6321884931506846E-2</v>
      </c>
      <c r="W9" s="91">
        <f t="shared" si="6"/>
        <v>3.6877424657534245E-3</v>
      </c>
    </row>
    <row r="10" spans="1:23" ht="15" customHeight="1">
      <c r="A10" s="16" t="s">
        <v>42</v>
      </c>
      <c r="B10" s="19" t="s">
        <v>52</v>
      </c>
      <c r="C10" s="19">
        <v>-20.179244000000001</v>
      </c>
      <c r="D10" s="19">
        <v>-40.231074999999997</v>
      </c>
      <c r="E10" s="19">
        <v>0.6</v>
      </c>
      <c r="F10" s="23">
        <v>4.5</v>
      </c>
      <c r="G10" s="23" t="s">
        <v>86</v>
      </c>
      <c r="H10" s="23" t="s">
        <v>84</v>
      </c>
      <c r="I10" s="43">
        <f>Dados!N30/8760</f>
        <v>39.766438356164386</v>
      </c>
      <c r="J10" s="19">
        <f>'FE-Combustão'!C15</f>
        <v>121.6</v>
      </c>
      <c r="K10" s="19"/>
      <c r="L10" s="19"/>
      <c r="M10" s="19">
        <f>'FE-Combustão'!D5</f>
        <v>1600</v>
      </c>
      <c r="N10" s="19">
        <f>'FE-Combustão'!C13</f>
        <v>9.6</v>
      </c>
      <c r="O10" s="19">
        <f>'FE-Combustão'!D6</f>
        <v>1344</v>
      </c>
      <c r="P10" s="19">
        <f>'FE-Combustão'!C14</f>
        <v>88</v>
      </c>
      <c r="Q10" s="90">
        <f t="shared" si="0"/>
        <v>4.8355989041095893E-3</v>
      </c>
      <c r="R10" s="58">
        <f t="shared" si="1"/>
        <v>4.8355989041095893E-3</v>
      </c>
      <c r="S10" s="58">
        <f t="shared" si="2"/>
        <v>4.8355989041095893E-3</v>
      </c>
      <c r="T10" s="90">
        <f t="shared" si="3"/>
        <v>6.3626301369863025E-2</v>
      </c>
      <c r="U10" s="91">
        <f t="shared" si="4"/>
        <v>3.8175780821917809E-4</v>
      </c>
      <c r="V10" s="90">
        <f t="shared" si="5"/>
        <v>5.344609315068493E-2</v>
      </c>
      <c r="W10" s="91">
        <f t="shared" si="6"/>
        <v>3.4994465753424658E-3</v>
      </c>
    </row>
    <row r="11" spans="1:23" ht="15" customHeight="1">
      <c r="A11" s="16" t="s">
        <v>47</v>
      </c>
      <c r="B11" s="19" t="s">
        <v>52</v>
      </c>
      <c r="C11" s="19">
        <v>-20.179053</v>
      </c>
      <c r="D11" s="19">
        <v>-40.230800000000002</v>
      </c>
      <c r="E11" s="19">
        <v>0.6</v>
      </c>
      <c r="F11" s="23">
        <v>4.8</v>
      </c>
      <c r="G11" s="23" t="s">
        <v>86</v>
      </c>
      <c r="H11" s="23" t="s">
        <v>84</v>
      </c>
      <c r="I11" s="43">
        <f>Dados!N31/8760</f>
        <v>51.88356164383562</v>
      </c>
      <c r="J11" s="19">
        <f>'FE-Combustão'!C15</f>
        <v>121.6</v>
      </c>
      <c r="K11" s="19"/>
      <c r="L11" s="19"/>
      <c r="M11" s="19">
        <f>'FE-Combustão'!D5</f>
        <v>1600</v>
      </c>
      <c r="N11" s="19">
        <f>'FE-Combustão'!C13</f>
        <v>9.6</v>
      </c>
      <c r="O11" s="19">
        <f>'FE-Combustão'!D6</f>
        <v>1344</v>
      </c>
      <c r="P11" s="19">
        <f>'FE-Combustão'!C14</f>
        <v>88</v>
      </c>
      <c r="Q11" s="90">
        <f t="shared" si="0"/>
        <v>6.3090410958904107E-3</v>
      </c>
      <c r="R11" s="58">
        <f t="shared" si="1"/>
        <v>6.3090410958904107E-3</v>
      </c>
      <c r="S11" s="58">
        <f t="shared" si="2"/>
        <v>6.3090410958904107E-3</v>
      </c>
      <c r="T11" s="90">
        <f t="shared" si="3"/>
        <v>8.3013698630136995E-2</v>
      </c>
      <c r="U11" s="91">
        <f t="shared" si="4"/>
        <v>4.9808219178082197E-4</v>
      </c>
      <c r="V11" s="90">
        <f t="shared" si="5"/>
        <v>6.9731506849315075E-2</v>
      </c>
      <c r="W11" s="91">
        <f t="shared" si="6"/>
        <v>4.5657534246575345E-3</v>
      </c>
    </row>
    <row r="12" spans="1:23" ht="15" customHeight="1">
      <c r="A12" s="16" t="s">
        <v>44</v>
      </c>
      <c r="B12" s="19" t="s">
        <v>52</v>
      </c>
      <c r="C12" s="19">
        <v>-20.178668999999999</v>
      </c>
      <c r="D12" s="19">
        <v>-40.231239000000002</v>
      </c>
      <c r="E12" s="19">
        <v>0.6</v>
      </c>
      <c r="F12" s="23">
        <v>4.8</v>
      </c>
      <c r="G12" s="23" t="s">
        <v>86</v>
      </c>
      <c r="H12" s="23" t="s">
        <v>84</v>
      </c>
      <c r="I12" s="43">
        <f>Dados!N32/8760</f>
        <v>59.454452054794523</v>
      </c>
      <c r="J12" s="19">
        <f>'FE-Combustão'!C15</f>
        <v>121.6</v>
      </c>
      <c r="K12" s="19"/>
      <c r="L12" s="19"/>
      <c r="M12" s="19">
        <f>'FE-Combustão'!D5</f>
        <v>1600</v>
      </c>
      <c r="N12" s="19">
        <f>'FE-Combustão'!C13</f>
        <v>9.6</v>
      </c>
      <c r="O12" s="19">
        <f>'FE-Combustão'!D6</f>
        <v>1344</v>
      </c>
      <c r="P12" s="19">
        <f>'FE-Combustão'!C14</f>
        <v>88</v>
      </c>
      <c r="Q12" s="90">
        <f t="shared" si="0"/>
        <v>7.2296613698630136E-3</v>
      </c>
      <c r="R12" s="58">
        <f t="shared" si="1"/>
        <v>7.2296613698630136E-3</v>
      </c>
      <c r="S12" s="58">
        <f t="shared" si="2"/>
        <v>7.2296613698630136E-3</v>
      </c>
      <c r="T12" s="90">
        <f t="shared" si="3"/>
        <v>9.5127123287671242E-2</v>
      </c>
      <c r="U12" s="91">
        <f t="shared" si="4"/>
        <v>5.7076273972602744E-4</v>
      </c>
      <c r="V12" s="90">
        <f>I12*(O12/10^6)</f>
        <v>7.9906783561643838E-2</v>
      </c>
      <c r="W12" s="91">
        <f t="shared" si="6"/>
        <v>5.2319917808219176E-3</v>
      </c>
    </row>
    <row r="13" spans="1:23" ht="15" customHeight="1">
      <c r="A13" s="16" t="s">
        <v>48</v>
      </c>
      <c r="B13" s="16" t="s">
        <v>53</v>
      </c>
      <c r="C13" s="19">
        <v>-20.179931</v>
      </c>
      <c r="D13" s="19">
        <v>-40.230885999999998</v>
      </c>
      <c r="E13" s="19">
        <v>0.2</v>
      </c>
      <c r="F13" s="23">
        <v>4</v>
      </c>
      <c r="G13" s="23" t="s">
        <v>8</v>
      </c>
      <c r="H13" s="23" t="s">
        <v>85</v>
      </c>
      <c r="I13" s="43">
        <f>(Dados!D18/4)/8760</f>
        <v>5.2113584474885846</v>
      </c>
      <c r="J13" s="22">
        <f>'FE-Combustão'!K26</f>
        <v>0.24</v>
      </c>
      <c r="K13" s="22">
        <f>'FE-Combustão'!D43</f>
        <v>0.12</v>
      </c>
      <c r="L13" s="22">
        <f>'FE-Combustão'!D44</f>
        <v>0.03</v>
      </c>
      <c r="M13" s="63">
        <f>'FE-Combustão'!E26</f>
        <v>2.4</v>
      </c>
      <c r="N13" s="22">
        <f>142*0.12*$B$1</f>
        <v>3.0671999999999997</v>
      </c>
      <c r="O13" s="19">
        <f>'FE-Combustão'!H26</f>
        <v>0.6</v>
      </c>
      <c r="P13" s="22">
        <f>'FE-Combustão'!C34</f>
        <v>3.024E-2</v>
      </c>
      <c r="Q13" s="91">
        <f t="shared" ref="Q13:W13" si="7">J13*($I$13/10^3)</f>
        <v>1.2507260273972602E-3</v>
      </c>
      <c r="R13" s="91">
        <f t="shared" si="7"/>
        <v>6.253630136986301E-4</v>
      </c>
      <c r="S13" s="91">
        <f t="shared" si="7"/>
        <v>1.5634075342465753E-4</v>
      </c>
      <c r="T13" s="91">
        <f t="shared" si="7"/>
        <v>1.2507260273972602E-2</v>
      </c>
      <c r="U13" s="91">
        <f t="shared" si="7"/>
        <v>1.5984278630136985E-2</v>
      </c>
      <c r="V13" s="91">
        <f t="shared" si="7"/>
        <v>3.1268150684931506E-3</v>
      </c>
      <c r="W13" s="91">
        <f t="shared" si="7"/>
        <v>1.575914794520548E-4</v>
      </c>
    </row>
    <row r="14" spans="1:23" ht="15" customHeight="1">
      <c r="A14" s="16" t="s">
        <v>49</v>
      </c>
      <c r="B14" s="16" t="s">
        <v>53</v>
      </c>
      <c r="C14" s="19">
        <v>-20.179956000000001</v>
      </c>
      <c r="D14" s="19">
        <v>-40.230874999999997</v>
      </c>
      <c r="E14" s="19">
        <v>0.2</v>
      </c>
      <c r="F14" s="23">
        <v>4</v>
      </c>
      <c r="G14" s="23" t="s">
        <v>8</v>
      </c>
      <c r="H14" s="23" t="s">
        <v>85</v>
      </c>
      <c r="I14" s="43">
        <f>(Dados!D18/4)/8760</f>
        <v>5.2113584474885846</v>
      </c>
      <c r="J14" s="22">
        <f>'FE-Combustão'!K26</f>
        <v>0.24</v>
      </c>
      <c r="K14" s="22">
        <f>'FE-Combustão'!D43</f>
        <v>0.12</v>
      </c>
      <c r="L14" s="22">
        <f>'FE-Combustão'!D44</f>
        <v>0.03</v>
      </c>
      <c r="M14" s="63">
        <f>'FE-Combustão'!E26</f>
        <v>2.4</v>
      </c>
      <c r="N14" s="22">
        <f t="shared" ref="N14:N16" si="8">142*0.12*$B$1</f>
        <v>3.0671999999999997</v>
      </c>
      <c r="O14" s="19">
        <f>'FE-Combustão'!H26</f>
        <v>0.6</v>
      </c>
      <c r="P14" s="22">
        <f>'FE-Combustão'!C34</f>
        <v>3.024E-2</v>
      </c>
      <c r="Q14" s="91">
        <f>J14*(I14/10^3)</f>
        <v>1.2507260273972602E-3</v>
      </c>
      <c r="R14" s="89">
        <f>K14*(I14/10^3)</f>
        <v>6.253630136986301E-4</v>
      </c>
      <c r="S14" s="89">
        <f>L14*(I14/10^3)</f>
        <v>1.5634075342465753E-4</v>
      </c>
      <c r="T14" s="91">
        <f>M14*($I$14/10^3)</f>
        <v>1.2507260273972602E-2</v>
      </c>
      <c r="U14" s="91">
        <f>N14*($I$14/10^3)</f>
        <v>1.5984278630136985E-2</v>
      </c>
      <c r="V14" s="91">
        <f>O14*($I$14/10^3)</f>
        <v>3.1268150684931506E-3</v>
      </c>
      <c r="W14" s="91">
        <f>P14*($I$14/10^3)</f>
        <v>1.575914794520548E-4</v>
      </c>
    </row>
    <row r="15" spans="1:23" ht="15" customHeight="1">
      <c r="A15" s="16" t="s">
        <v>50</v>
      </c>
      <c r="B15" s="16" t="s">
        <v>53</v>
      </c>
      <c r="C15" s="19">
        <v>-20.179988999999999</v>
      </c>
      <c r="D15" s="19">
        <v>-40.230899999999998</v>
      </c>
      <c r="E15" s="19">
        <v>0.2</v>
      </c>
      <c r="F15" s="23">
        <v>4</v>
      </c>
      <c r="G15" s="23" t="s">
        <v>8</v>
      </c>
      <c r="H15" s="23" t="s">
        <v>85</v>
      </c>
      <c r="I15" s="43">
        <f>(Dados!D18/4)/8760</f>
        <v>5.2113584474885846</v>
      </c>
      <c r="J15" s="22">
        <f>'FE-Combustão'!K26</f>
        <v>0.24</v>
      </c>
      <c r="K15" s="22">
        <f>'FE-Combustão'!D43</f>
        <v>0.12</v>
      </c>
      <c r="L15" s="22">
        <f>'FE-Combustão'!D44</f>
        <v>0.03</v>
      </c>
      <c r="M15" s="63">
        <f>'FE-Combustão'!E26</f>
        <v>2.4</v>
      </c>
      <c r="N15" s="22">
        <f t="shared" si="8"/>
        <v>3.0671999999999997</v>
      </c>
      <c r="O15" s="19">
        <f>'FE-Combustão'!H26</f>
        <v>0.6</v>
      </c>
      <c r="P15" s="22">
        <f>'FE-Combustão'!C34</f>
        <v>3.024E-2</v>
      </c>
      <c r="Q15" s="91">
        <f>J15*(I15/10^3)</f>
        <v>1.2507260273972602E-3</v>
      </c>
      <c r="R15" s="89">
        <f>K15*(I15/10^3)</f>
        <v>6.253630136986301E-4</v>
      </c>
      <c r="S15" s="89">
        <f>L15*(I15/10^3)</f>
        <v>1.5634075342465753E-4</v>
      </c>
      <c r="T15" s="91">
        <f>M15*($I$15/10^3)</f>
        <v>1.2507260273972602E-2</v>
      </c>
      <c r="U15" s="91">
        <f>N15*($I$15/10^3)</f>
        <v>1.5984278630136985E-2</v>
      </c>
      <c r="V15" s="91">
        <f>O15*($I$15/10^3)</f>
        <v>3.1268150684931506E-3</v>
      </c>
      <c r="W15" s="91">
        <f>P15*($I$15/10^3)</f>
        <v>1.575914794520548E-4</v>
      </c>
    </row>
    <row r="16" spans="1:23" ht="15" customHeight="1">
      <c r="A16" s="16" t="s">
        <v>51</v>
      </c>
      <c r="B16" s="16" t="s">
        <v>53</v>
      </c>
      <c r="C16" s="19">
        <v>-20.179902999999999</v>
      </c>
      <c r="D16" s="19">
        <v>-40.230688999999998</v>
      </c>
      <c r="E16" s="19">
        <v>0.2</v>
      </c>
      <c r="F16" s="23">
        <v>2.5</v>
      </c>
      <c r="G16" s="23" t="s">
        <v>8</v>
      </c>
      <c r="H16" s="23" t="s">
        <v>85</v>
      </c>
      <c r="I16" s="43">
        <f>(Dados!D18/4)/8760</f>
        <v>5.2113584474885846</v>
      </c>
      <c r="J16" s="22">
        <f>'FE-Combustão'!K26</f>
        <v>0.24</v>
      </c>
      <c r="K16" s="22">
        <f>'FE-Combustão'!D43</f>
        <v>0.12</v>
      </c>
      <c r="L16" s="22">
        <f>'FE-Combustão'!D44</f>
        <v>0.03</v>
      </c>
      <c r="M16" s="63">
        <f>'FE-Combustão'!E26</f>
        <v>2.4</v>
      </c>
      <c r="N16" s="22">
        <f t="shared" si="8"/>
        <v>3.0671999999999997</v>
      </c>
      <c r="O16" s="19">
        <f>'FE-Combustão'!H26</f>
        <v>0.6</v>
      </c>
      <c r="P16" s="22">
        <f>'FE-Combustão'!C34</f>
        <v>3.024E-2</v>
      </c>
      <c r="Q16" s="91">
        <f>J16*(I16/10^3)</f>
        <v>1.2507260273972602E-3</v>
      </c>
      <c r="R16" s="89">
        <f>K16*(I16/10^3)</f>
        <v>6.253630136986301E-4</v>
      </c>
      <c r="S16" s="89">
        <f>L16*(I16/10^3)</f>
        <v>1.5634075342465753E-4</v>
      </c>
      <c r="T16" s="91">
        <f>M16*($I$16/10^3)</f>
        <v>1.2507260273972602E-2</v>
      </c>
      <c r="U16" s="91">
        <f>N16*($I$16/10^3)</f>
        <v>1.5984278630136985E-2</v>
      </c>
      <c r="V16" s="91">
        <f>O16*($I$16/10^3)</f>
        <v>3.1268150684931506E-3</v>
      </c>
      <c r="W16" s="91">
        <f>P16*($I$16/10^3)</f>
        <v>1.575914794520548E-4</v>
      </c>
    </row>
    <row r="17" spans="1:23" ht="15" customHeight="1">
      <c r="A17" s="145" t="s">
        <v>37</v>
      </c>
      <c r="B17" s="146"/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7"/>
      <c r="Q17" s="87">
        <f>SUM(Q6:Q16)</f>
        <v>5.0861887123287659E-2</v>
      </c>
      <c r="R17" s="87">
        <f t="shared" ref="R17:V17" si="9">SUM(R6:R16)</f>
        <v>4.8360435068493142E-2</v>
      </c>
      <c r="S17" s="87">
        <f t="shared" si="9"/>
        <v>4.6484346027397268E-2</v>
      </c>
      <c r="T17" s="87">
        <f>SUM(T6:T16)</f>
        <v>0.65343671232876732</v>
      </c>
      <c r="U17" s="87">
        <f>SUM(U6:U16)</f>
        <v>6.7557560547945206E-2</v>
      </c>
      <c r="V17" s="87">
        <f t="shared" si="9"/>
        <v>0.51936970410958883</v>
      </c>
      <c r="W17" s="87">
        <f>SUM(W6:W16)</f>
        <v>3.3817787835616425E-2</v>
      </c>
    </row>
    <row r="18" spans="1:23" ht="15" customHeight="1">
      <c r="A18" s="141" t="s">
        <v>135</v>
      </c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</row>
    <row r="19" spans="1:23" ht="15" customHeight="1">
      <c r="A19" s="97" t="s">
        <v>133</v>
      </c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</row>
    <row r="20" spans="1:23" ht="15" customHeight="1">
      <c r="A20" s="97" t="s">
        <v>134</v>
      </c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</row>
    <row r="24" spans="1:23" ht="15" customHeight="1">
      <c r="A24" s="69"/>
    </row>
    <row r="25" spans="1:23" ht="15" customHeight="1">
      <c r="A25"/>
    </row>
    <row r="26" spans="1:23" ht="15" customHeight="1">
      <c r="A26" s="70"/>
    </row>
    <row r="27" spans="1:23" ht="15" customHeight="1">
      <c r="A27"/>
    </row>
    <row r="28" spans="1:23" ht="15" customHeight="1">
      <c r="A28" s="71"/>
    </row>
    <row r="29" spans="1:23" ht="15" customHeight="1">
      <c r="A29"/>
    </row>
    <row r="30" spans="1:23" ht="15" customHeight="1">
      <c r="A30" s="72"/>
    </row>
    <row r="31" spans="1:23" ht="15" customHeight="1">
      <c r="A31"/>
    </row>
    <row r="32" spans="1:23" ht="15" customHeight="1">
      <c r="A32" s="73"/>
    </row>
    <row r="33" spans="1:1" ht="15" customHeight="1">
      <c r="A33"/>
    </row>
    <row r="34" spans="1:1" ht="15" customHeight="1">
      <c r="A34" s="71"/>
    </row>
  </sheetData>
  <sheetProtection password="B056" sheet="1" objects="1" scenarios="1"/>
  <mergeCells count="15">
    <mergeCell ref="A19:W19"/>
    <mergeCell ref="A18:W18"/>
    <mergeCell ref="A20:W20"/>
    <mergeCell ref="Q4:W4"/>
    <mergeCell ref="G4:G5"/>
    <mergeCell ref="B4:B5"/>
    <mergeCell ref="A17:P17"/>
    <mergeCell ref="A4:A5"/>
    <mergeCell ref="E4:E5"/>
    <mergeCell ref="F4:F5"/>
    <mergeCell ref="I4:I5"/>
    <mergeCell ref="H4:H5"/>
    <mergeCell ref="J4:P4"/>
    <mergeCell ref="C4:C5"/>
    <mergeCell ref="D4:D5"/>
  </mergeCell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B4" sqref="B4"/>
    </sheetView>
  </sheetViews>
  <sheetFormatPr defaultRowHeight="15" customHeight="1"/>
  <cols>
    <col min="1" max="1" width="18.7109375" style="80" customWidth="1"/>
    <col min="2" max="2" width="9.140625" style="80" customWidth="1"/>
    <col min="3" max="16384" width="9.140625" style="80"/>
  </cols>
  <sheetData>
    <row r="1" spans="1:12" ht="15" customHeight="1">
      <c r="A1" s="148" t="s">
        <v>0</v>
      </c>
      <c r="B1" s="150" t="s">
        <v>116</v>
      </c>
      <c r="C1" s="150"/>
      <c r="D1" s="150"/>
      <c r="E1" s="150"/>
      <c r="F1" s="150"/>
      <c r="G1" s="150"/>
      <c r="H1" s="150"/>
    </row>
    <row r="2" spans="1:12" ht="15" customHeight="1">
      <c r="A2" s="149"/>
      <c r="B2" s="85" t="s">
        <v>117</v>
      </c>
      <c r="C2" s="85" t="s">
        <v>118</v>
      </c>
      <c r="D2" s="85" t="s">
        <v>119</v>
      </c>
      <c r="E2" s="85" t="s">
        <v>83</v>
      </c>
      <c r="F2" s="85" t="s">
        <v>82</v>
      </c>
      <c r="G2" s="85" t="s">
        <v>70</v>
      </c>
      <c r="H2" s="85" t="s">
        <v>76</v>
      </c>
    </row>
    <row r="3" spans="1:12" ht="15" customHeight="1">
      <c r="A3" s="80" t="s">
        <v>122</v>
      </c>
      <c r="B3" s="82" t="s">
        <v>123</v>
      </c>
      <c r="C3" s="82" t="s">
        <v>123</v>
      </c>
      <c r="D3" s="82" t="s">
        <v>123</v>
      </c>
      <c r="E3" s="82" t="s">
        <v>123</v>
      </c>
      <c r="F3" s="82" t="s">
        <v>123</v>
      </c>
      <c r="G3" s="82" t="s">
        <v>123</v>
      </c>
      <c r="H3" s="82">
        <f>'Emissão Cabine de Pintura'!I6</f>
        <v>0.36167123287671232</v>
      </c>
    </row>
    <row r="4" spans="1:12" ht="15" customHeight="1">
      <c r="A4" s="81" t="s">
        <v>120</v>
      </c>
      <c r="B4" s="82">
        <f>'Emissão Chaminés'!Q17</f>
        <v>5.0861887123287659E-2</v>
      </c>
      <c r="C4" s="82">
        <f>'Emissão Chaminés'!R17</f>
        <v>4.8360435068493142E-2</v>
      </c>
      <c r="D4" s="82">
        <f>'Emissão Chaminés'!S17</f>
        <v>4.6484346027397268E-2</v>
      </c>
      <c r="E4" s="82">
        <f>'Emissão Chaminés'!T17</f>
        <v>0.65343671232876732</v>
      </c>
      <c r="F4" s="82">
        <f>'Emissão Chaminés'!U17</f>
        <v>6.7557560547945206E-2</v>
      </c>
      <c r="G4" s="82">
        <f>'Emissão Chaminés'!V17</f>
        <v>0.51936970410958883</v>
      </c>
      <c r="H4" s="82">
        <f>'Emissão Chaminés'!W17</f>
        <v>3.3817787835616425E-2</v>
      </c>
    </row>
    <row r="5" spans="1:12" ht="15" customHeight="1">
      <c r="A5" s="88" t="s">
        <v>37</v>
      </c>
      <c r="B5" s="88">
        <f>SUM(B3:B4)</f>
        <v>5.0861887123287659E-2</v>
      </c>
      <c r="C5" s="88">
        <f t="shared" ref="C5:H5" si="0">SUM(C3:C4)</f>
        <v>4.8360435068493142E-2</v>
      </c>
      <c r="D5" s="88">
        <f t="shared" si="0"/>
        <v>4.6484346027397268E-2</v>
      </c>
      <c r="E5" s="88">
        <f t="shared" si="0"/>
        <v>0.65343671232876732</v>
      </c>
      <c r="F5" s="88">
        <f t="shared" si="0"/>
        <v>6.7557560547945206E-2</v>
      </c>
      <c r="G5" s="88">
        <f t="shared" si="0"/>
        <v>0.51936970410958883</v>
      </c>
      <c r="H5" s="88">
        <f t="shared" si="0"/>
        <v>0.39548902071232872</v>
      </c>
    </row>
    <row r="9" spans="1:12" ht="15" customHeight="1">
      <c r="B9" s="82"/>
    </row>
    <row r="12" spans="1:12" ht="15" customHeight="1">
      <c r="L12" s="80" t="s">
        <v>121</v>
      </c>
    </row>
  </sheetData>
  <sheetProtection password="B056" sheet="1" objects="1" scenarios="1"/>
  <mergeCells count="2">
    <mergeCell ref="A1:A2"/>
    <mergeCell ref="B1:H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</vt:lpstr>
      <vt:lpstr>FE-Combustão</vt:lpstr>
      <vt:lpstr>Emissão Cabine de Pintura</vt:lpstr>
      <vt:lpstr>Emissão Chaminés</vt:lpstr>
      <vt:lpstr>Resumo</vt:lpstr>
    </vt:vector>
  </TitlesOfParts>
  <Company>EcoSoft Consultoria e Softwares Ambientais Ltda.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Wilhiam</dc:creator>
  <cp:lastModifiedBy>Vanessa Brusco Filete</cp:lastModifiedBy>
  <dcterms:created xsi:type="dcterms:W3CDTF">2013-07-17T12:14:17Z</dcterms:created>
  <dcterms:modified xsi:type="dcterms:W3CDTF">2019-06-06T19:54:52Z</dcterms:modified>
</cp:coreProperties>
</file>