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minés_maiorPorte" sheetId="2" r:id="rId1"/>
    <sheet name="Chaminés_menorPorte" sheetId="3" r:id="rId2"/>
  </sheets>
  <calcPr calcId="152511"/>
</workbook>
</file>

<file path=xl/calcChain.xml><?xml version="1.0" encoding="utf-8"?>
<calcChain xmlns="http://schemas.openxmlformats.org/spreadsheetml/2006/main">
  <c r="H4" i="3" l="1"/>
  <c r="J4" i="3" s="1"/>
  <c r="H5" i="3"/>
  <c r="J5" i="3" s="1"/>
  <c r="H6" i="3"/>
  <c r="J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J12" i="3" s="1"/>
  <c r="H13" i="3"/>
  <c r="J13" i="3" s="1"/>
  <c r="H14" i="3"/>
  <c r="J14" i="3" s="1"/>
  <c r="H15" i="3"/>
  <c r="I15" i="3" s="1"/>
  <c r="H16" i="3"/>
  <c r="J16" i="3" s="1"/>
  <c r="H17" i="3"/>
  <c r="J17" i="3" s="1"/>
  <c r="H18" i="3"/>
  <c r="J18" i="3" s="1"/>
  <c r="H19" i="3"/>
  <c r="I19" i="3" s="1"/>
  <c r="H20" i="3"/>
  <c r="J20" i="3" s="1"/>
  <c r="H21" i="3"/>
  <c r="J21" i="3" s="1"/>
  <c r="H22" i="3"/>
  <c r="J22" i="3" s="1"/>
  <c r="H23" i="3"/>
  <c r="I23" i="3" s="1"/>
  <c r="H24" i="3"/>
  <c r="J24" i="3" s="1"/>
  <c r="H25" i="3"/>
  <c r="J25" i="3" s="1"/>
  <c r="H26" i="3"/>
  <c r="I26" i="3" s="1"/>
  <c r="H27" i="3"/>
  <c r="I27" i="3" s="1"/>
  <c r="H28" i="3"/>
  <c r="J28" i="3" s="1"/>
  <c r="H29" i="3"/>
  <c r="J29" i="3" s="1"/>
  <c r="H30" i="3"/>
  <c r="J30" i="3" s="1"/>
  <c r="H31" i="3"/>
  <c r="I31" i="3" s="1"/>
  <c r="H32" i="3"/>
  <c r="J32" i="3" s="1"/>
  <c r="H33" i="3"/>
  <c r="J33" i="3" s="1"/>
  <c r="H34" i="3"/>
  <c r="J34" i="3" s="1"/>
  <c r="H35" i="3"/>
  <c r="I35" i="3" s="1"/>
  <c r="H36" i="3"/>
  <c r="J36" i="3" s="1"/>
  <c r="H37" i="3"/>
  <c r="J37" i="3" s="1"/>
  <c r="H38" i="3"/>
  <c r="J38" i="3" s="1"/>
  <c r="H39" i="3"/>
  <c r="I39" i="3" s="1"/>
  <c r="H40" i="3"/>
  <c r="J40" i="3" s="1"/>
  <c r="H41" i="3"/>
  <c r="J41" i="3" s="1"/>
  <c r="H42" i="3"/>
  <c r="I42" i="3" s="1"/>
  <c r="H43" i="3"/>
  <c r="I43" i="3" s="1"/>
  <c r="H44" i="3"/>
  <c r="J44" i="3" s="1"/>
  <c r="H45" i="3"/>
  <c r="J45" i="3" s="1"/>
  <c r="H46" i="3"/>
  <c r="J46" i="3" s="1"/>
  <c r="H47" i="3"/>
  <c r="I47" i="3" s="1"/>
  <c r="H48" i="3"/>
  <c r="J48" i="3" s="1"/>
  <c r="H49" i="3"/>
  <c r="J49" i="3" s="1"/>
  <c r="H50" i="3"/>
  <c r="J50" i="3" s="1"/>
  <c r="H51" i="3"/>
  <c r="I51" i="3" s="1"/>
  <c r="H52" i="3"/>
  <c r="J52" i="3" s="1"/>
  <c r="H53" i="3"/>
  <c r="J53" i="3" s="1"/>
  <c r="H54" i="3"/>
  <c r="J54" i="3" s="1"/>
  <c r="H55" i="3"/>
  <c r="I55" i="3" s="1"/>
  <c r="H56" i="3"/>
  <c r="J56" i="3" s="1"/>
  <c r="H57" i="3"/>
  <c r="J57" i="3" s="1"/>
  <c r="H3" i="3"/>
  <c r="J3" i="3" s="1"/>
  <c r="I21" i="3" l="1"/>
  <c r="I57" i="3"/>
  <c r="I13" i="3"/>
  <c r="I37" i="3"/>
  <c r="I53" i="3"/>
  <c r="I34" i="3"/>
  <c r="I45" i="3"/>
  <c r="I33" i="3"/>
  <c r="I6" i="3"/>
  <c r="J26" i="3"/>
  <c r="J42" i="3"/>
  <c r="I38" i="3"/>
  <c r="I25" i="3"/>
  <c r="I5" i="3"/>
  <c r="J10" i="3"/>
  <c r="I48" i="3"/>
  <c r="I40" i="3"/>
  <c r="I28" i="3"/>
  <c r="I16" i="3"/>
  <c r="I8" i="3"/>
  <c r="I52" i="3"/>
  <c r="I20" i="3"/>
  <c r="J51" i="3"/>
  <c r="J35" i="3"/>
  <c r="J19" i="3"/>
  <c r="H58" i="3"/>
  <c r="I56" i="3"/>
  <c r="I50" i="3"/>
  <c r="I44" i="3"/>
  <c r="I32" i="3"/>
  <c r="I24" i="3"/>
  <c r="I18" i="3"/>
  <c r="I12" i="3"/>
  <c r="I54" i="3"/>
  <c r="I49" i="3"/>
  <c r="I41" i="3"/>
  <c r="I36" i="3"/>
  <c r="I29" i="3"/>
  <c r="I22" i="3"/>
  <c r="I17" i="3"/>
  <c r="I9" i="3"/>
  <c r="I4" i="3"/>
  <c r="J43" i="3"/>
  <c r="J27" i="3"/>
  <c r="J11" i="3"/>
  <c r="I3" i="3"/>
  <c r="J55" i="3"/>
  <c r="J47" i="3"/>
  <c r="J39" i="3"/>
  <c r="J31" i="3"/>
  <c r="J23" i="3"/>
  <c r="J15" i="3"/>
  <c r="J7" i="3"/>
  <c r="I46" i="3"/>
  <c r="I30" i="3"/>
  <c r="I14" i="3"/>
  <c r="J58" i="3" l="1"/>
  <c r="I58" i="3"/>
  <c r="T17" i="2" l="1"/>
  <c r="T18" i="2" l="1"/>
  <c r="S20" i="2" l="1"/>
  <c r="R20" i="2"/>
  <c r="T20" i="2"/>
  <c r="O20" i="2"/>
  <c r="K18" i="2" l="1"/>
  <c r="K17" i="2"/>
  <c r="K15" i="2"/>
  <c r="U15" i="2" s="1"/>
  <c r="K13" i="2"/>
  <c r="K12" i="2"/>
  <c r="K10" i="2"/>
  <c r="K9" i="2"/>
  <c r="K7" i="2"/>
  <c r="K6" i="2"/>
  <c r="K4" i="2"/>
  <c r="K3" i="2"/>
  <c r="L18" i="2"/>
  <c r="L17" i="2"/>
  <c r="L13" i="2"/>
  <c r="L12" i="2"/>
  <c r="U12" i="2" s="1"/>
  <c r="L10" i="2"/>
  <c r="L9" i="2"/>
  <c r="L7" i="2"/>
  <c r="L6" i="2"/>
  <c r="U6" i="2" s="1"/>
  <c r="L4" i="2"/>
  <c r="L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Q3" i="2"/>
  <c r="P3" i="2"/>
  <c r="P20" i="2" l="1"/>
  <c r="U7" i="2"/>
  <c r="U13" i="2"/>
  <c r="U4" i="2"/>
  <c r="Q20" i="2"/>
  <c r="U3" i="2"/>
  <c r="U9" i="2"/>
  <c r="U17" i="2"/>
  <c r="U10" i="2"/>
  <c r="U18" i="2"/>
  <c r="U20" i="2" l="1"/>
</calcChain>
</file>

<file path=xl/comments1.xml><?xml version="1.0" encoding="utf-8"?>
<comments xmlns="http://schemas.openxmlformats.org/spreadsheetml/2006/main">
  <authors>
    <author>Autor</author>
  </authors>
  <commentList>
    <comment ref="K1" authorId="0" shapeId="0">
      <text>
        <r>
          <rPr>
            <sz val="9"/>
            <color indexed="81"/>
            <rFont val="Segoe UI"/>
            <family val="2"/>
          </rPr>
          <t>Referência:
AP-42, CH 11.23: Taconite Ore Processing 
Table 11.23-6. EMISSION FACTORS FOR TACONITE ORE PROCESSING OTHER POLLUTANTS
https://www3.epa.gov/ttn/chief/ap42/ch11/final/c11s23.pdf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Referência:
Summary of particle size data for taconite ore grate/kiln indurating furnaces https://www3.epa.gov/ttn/chief/ap42/ch11/bgdocs/b11s23.pdf</t>
        </r>
      </text>
    </comment>
    <comment ref="N1" authorId="0" shapeId="0">
      <text>
        <r>
          <rPr>
            <sz val="9"/>
            <color indexed="81"/>
            <rFont val="Segoe UI"/>
            <family val="2"/>
          </rPr>
          <t>Referência:
Summary of particle size data for taconite ore grate/kiln indurating furnaces https://www3.epa.gov/ttn/chief/ap42/ch11/bgdocs/b11s23.pdf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2" authorId="0" shapeId="0">
      <text>
        <r>
          <rPr>
            <b/>
            <sz val="9"/>
            <color indexed="81"/>
            <rFont val="Segoe UI"/>
            <family val="2"/>
          </rPr>
          <t xml:space="preserve">Consideração:
</t>
        </r>
        <r>
          <rPr>
            <sz val="9"/>
            <color indexed="81"/>
            <rFont val="Segoe UI"/>
            <family val="2"/>
          </rPr>
          <t>Taxa calculada considerando concentração de saída máxima de 50mg/Nm³</t>
        </r>
      </text>
    </comment>
    <comment ref="I2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85% do total de partículas correspondem à PM</t>
        </r>
        <r>
          <rPr>
            <vertAlign val="subscript"/>
            <sz val="9"/>
            <color indexed="81"/>
            <rFont val="Segoe UI"/>
            <family val="2"/>
          </rPr>
          <t>10</t>
        </r>
        <r>
          <rPr>
            <sz val="9"/>
            <color indexed="81"/>
            <rFont val="Segoe UI"/>
            <family val="2"/>
          </rPr>
          <t xml:space="preserve">, com base no AP-42, "Appendix B.2 Generalized Particle Size Distributions". 
Disponível em: https://www3.epa.gov/ttn/chief/ap42/appendix/appb-2.pdf
</t>
        </r>
      </text>
    </comment>
    <comment ref="J2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30% do total de partículas correspondem à PM</t>
        </r>
        <r>
          <rPr>
            <vertAlign val="subscript"/>
            <sz val="9"/>
            <color indexed="81"/>
            <rFont val="Segoe UI"/>
            <family val="2"/>
          </rPr>
          <t>2.5</t>
        </r>
        <r>
          <rPr>
            <sz val="9"/>
            <color indexed="81"/>
            <rFont val="Segoe UI"/>
            <family val="2"/>
          </rPr>
          <t xml:space="preserve">, com base no AP-42, "Appendix B.2 Generalized Particle Size Distributions". 
Disponível em: https://www3.epa.gov/ttn/chief/ap42/appendix/appb-2.pdf
</t>
        </r>
      </text>
    </comment>
  </commentList>
</comments>
</file>

<file path=xl/sharedStrings.xml><?xml version="1.0" encoding="utf-8"?>
<sst xmlns="http://schemas.openxmlformats.org/spreadsheetml/2006/main" count="171" uniqueCount="113">
  <si>
    <t>Usina</t>
  </si>
  <si>
    <t>Chaminé</t>
  </si>
  <si>
    <t>Tag</t>
  </si>
  <si>
    <t>Produção</t>
  </si>
  <si>
    <t>PM</t>
  </si>
  <si>
    <t>CO</t>
  </si>
  <si>
    <t>VOC</t>
  </si>
  <si>
    <t>Principal</t>
  </si>
  <si>
    <t>Secundária</t>
  </si>
  <si>
    <t>Despoeiramento</t>
  </si>
  <si>
    <t>3R1</t>
  </si>
  <si>
    <t>3R20</t>
  </si>
  <si>
    <t>3R80</t>
  </si>
  <si>
    <t>4R1</t>
  </si>
  <si>
    <t>4R20</t>
  </si>
  <si>
    <t>4R80</t>
  </si>
  <si>
    <t>5R10</t>
  </si>
  <si>
    <t>5R80</t>
  </si>
  <si>
    <t>5R100</t>
  </si>
  <si>
    <t>6R10</t>
  </si>
  <si>
    <t>6R80</t>
  </si>
  <si>
    <t>6R100</t>
  </si>
  <si>
    <t>854I-01</t>
  </si>
  <si>
    <t>854I-02</t>
  </si>
  <si>
    <t>854I-03</t>
  </si>
  <si>
    <t>7R100</t>
  </si>
  <si>
    <t>7R10</t>
  </si>
  <si>
    <t>Vazão
[Nm³/h]</t>
  </si>
  <si>
    <t>FE VOC [kg/t]</t>
  </si>
  <si>
    <t>-</t>
  </si>
  <si>
    <t>Rateio de VOC</t>
  </si>
  <si>
    <t>Estimativa com base na relação das outras chaminés</t>
  </si>
  <si>
    <t>Estimativa com fator de emissão</t>
  </si>
  <si>
    <r>
      <t>Estimado com base em uma relação PM</t>
    </r>
    <r>
      <rPr>
        <vertAlign val="subscript"/>
        <sz val="8"/>
        <color theme="1"/>
        <rFont val="Arial"/>
        <family val="2"/>
      </rPr>
      <t>10</t>
    </r>
    <r>
      <rPr>
        <sz val="8"/>
        <color theme="1"/>
        <rFont val="Arial"/>
        <family val="2"/>
      </rPr>
      <t>/PM e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/PM</t>
    </r>
  </si>
  <si>
    <t>Taxa de Emissão [kg/h]</t>
  </si>
  <si>
    <t>Fonte das informações:</t>
  </si>
  <si>
    <t>Temperatura [ºC]</t>
  </si>
  <si>
    <t>Diâmetro
[m]</t>
  </si>
  <si>
    <t>Altura
[m]</t>
  </si>
  <si>
    <t>Dados de vazão e temperatura do monitoramento manual e de concentração do monitoramento automático</t>
  </si>
  <si>
    <t>Desc. Silos Insum./Pontos Cap. Corr. Conf. - Usinas 5 e 6</t>
  </si>
  <si>
    <t>Silo de Aglomerante 6A1 - Usina 6</t>
  </si>
  <si>
    <t>Recebimento do Silo Calcário Calcítico 5SL2 - Usinas 5 e 6</t>
  </si>
  <si>
    <t>Recebimento do Silo Calcário Dolomítico 5SL3 - Usinas 5 e 6</t>
  </si>
  <si>
    <t>Silo de Aglomerante 5A1 - Usina 5</t>
  </si>
  <si>
    <t>Recebimento do Silo de Carvão 5SL4 - Usinas 5 e 6</t>
  </si>
  <si>
    <t>Recebimento do Silo de Bentonita 5SL5 - Usinas 5 e 6</t>
  </si>
  <si>
    <t>Silo de Aglomerante 6A6 - Usina 6</t>
  </si>
  <si>
    <t>Silo de Aglomerante 5A6 - Usina 5</t>
  </si>
  <si>
    <t>Desc. Silos Insum./Pontos Cap. Corr. Conf. - Usina 7</t>
  </si>
  <si>
    <t>Recebimento do Silo de Carvão 7A1F - Usina 7</t>
  </si>
  <si>
    <t>Recebimento do Silo de Calcário Dolomítico 7A1E - Usina 7</t>
  </si>
  <si>
    <t>Silo de Aglomerante 7A1A - Usina 7</t>
  </si>
  <si>
    <t>Silo de Aglomerante 7A1B - Usina 7</t>
  </si>
  <si>
    <t>Silo de Aglomerante 7A1A/B - Usina 7</t>
  </si>
  <si>
    <t>Recebimento do Silo de Calcário Calcítico 7A1D - Usina 7</t>
  </si>
  <si>
    <t>Silo Diário SL07 - Usinas 1 a 7</t>
  </si>
  <si>
    <t>Silo Diário SL06 - Usinas 1 a 7</t>
  </si>
  <si>
    <t>Moinho MR02 - Usinas 1 a 7</t>
  </si>
  <si>
    <t>Moinho MR03 - Usinas 1 a 7</t>
  </si>
  <si>
    <t>Moinho E08  - Usinas 1 a 7</t>
  </si>
  <si>
    <t>Silos de Aglomerante 4A1A/B - Usina 4</t>
  </si>
  <si>
    <t>Silos de Aglomerante 3A1A/B - Usina 3</t>
  </si>
  <si>
    <t>Silos de Aglomerante 4A1A - Usina 4</t>
  </si>
  <si>
    <t>Desc. Silos Insum./ Pontos Cap. Corr. Conf. 4P100 - Usina 4</t>
  </si>
  <si>
    <t>Silos de Aglomerante 4A1B - Usina 4</t>
  </si>
  <si>
    <t>Silo de Aglomerante 3A1B - Usina 3</t>
  </si>
  <si>
    <t>Recebimento do Silo de Calcário Calcítico 4A104 - Usina 4</t>
  </si>
  <si>
    <t>Recebimento do Silo de Calcário Dolomítico 4A105 - Usina 4</t>
  </si>
  <si>
    <t>Descarga Silos Insum/ Pontos Cap. Corr. Conf 3P100 - Usina 3</t>
  </si>
  <si>
    <t>Recebimento do Silo de Carvão 4A106 - Usina 4</t>
  </si>
  <si>
    <t>Recebimento Silo de Calcário Calcítico 3A104 - Usina 3</t>
  </si>
  <si>
    <t>Recebimento do Silo de Bentonita 4A107 - Usina 4</t>
  </si>
  <si>
    <t>Silo de Aglomerante 3A1A - Usina 3</t>
  </si>
  <si>
    <t>Recebimento do Silo de Calcário Dolomítico 3A105 - Usina 3</t>
  </si>
  <si>
    <t>Silos de Aglomerante AZ101/102 - Usinas 1 e 2</t>
  </si>
  <si>
    <t>Recebimento do Silo de Carvão 3A106 - Usina 3</t>
  </si>
  <si>
    <t>Desc. Silos Insum./Pontos Cap. Corr. Conf. 2 - Usinas 1 e 2</t>
  </si>
  <si>
    <t>Recebimento do Silo Calcário Calcítico AZ104 - Usinas 1 e 2</t>
  </si>
  <si>
    <t>Recebimento do Silo de Bentonita 3A107 - Usina 3</t>
  </si>
  <si>
    <t>Recebimento do Silo Calcário Dolomítico AZ105 - Usinas 1 e 2</t>
  </si>
  <si>
    <t>Desc. Silos Insum./Pontos Cap. Corr. Conf. 1 - Usinas 1 e 2</t>
  </si>
  <si>
    <t>Silo de Aglomerante AZ102 - Usinas 1 e 2</t>
  </si>
  <si>
    <t>Recebimento do Silo de Carvão AZ106 - Usinas 1 e 2</t>
  </si>
  <si>
    <t>Recebimento do Silo de Bentonita AZ107 - Usinas 1 e 2</t>
  </si>
  <si>
    <t>Recebimento do Silo de Peridur BZ109 - Usinas 1 e 2</t>
  </si>
  <si>
    <t>Silo de Aglomerante AZ101 - Usinas 1 e 2</t>
  </si>
  <si>
    <t>Descarga de Bentonita - Usinas 1 e 4</t>
  </si>
  <si>
    <t>Desc.Silos Insum./Pomtos Cap.Corr.Conf. 2 - Mistura - Usina 8</t>
  </si>
  <si>
    <t>Recebimento Silo de Antracito Sl-8321-06 - Mistura - Usina 8</t>
  </si>
  <si>
    <t>Recebimento Silo de Bentonita Sl-8321-07 - Mistura - Usina 8</t>
  </si>
  <si>
    <t>Recebimento Silo Calcário Dolomítico Sl-8321-05 - Mistura - Usina 8</t>
  </si>
  <si>
    <t>Recebimento Silo de Calcário Calcítico Sl-8321-03 - Mistura - Usina 8</t>
  </si>
  <si>
    <t>Desc.Silos Insum./Pomtos Cap.Corr.Conf. 1 - Mistura - Usina 8</t>
  </si>
  <si>
    <t>Descarga de Bentonita - Usina 8</t>
  </si>
  <si>
    <t>Total</t>
  </si>
  <si>
    <t>Dados do monitoramento automático</t>
  </si>
  <si>
    <t>Vazão
[Nm³/s]</t>
  </si>
  <si>
    <t>Taxa de Emissão [kg/h] - Calculada</t>
  </si>
  <si>
    <t>TOTAL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</si>
  <si>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/ PM</t>
    </r>
  </si>
  <si>
    <r>
      <t>PM</t>
    </r>
    <r>
      <rPr>
        <b/>
        <vertAlign val="subscript"/>
        <sz val="8"/>
        <color theme="0"/>
        <rFont val="Arial"/>
        <family val="2"/>
      </rPr>
      <t>2.5</t>
    </r>
    <r>
      <rPr>
        <b/>
        <sz val="8"/>
        <color theme="0"/>
        <rFont val="Arial"/>
        <family val="2"/>
      </rPr>
      <t xml:space="preserve"> / PM</t>
    </r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</si>
  <si>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</si>
  <si>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</si>
  <si>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</si>
  <si>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</si>
  <si>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Lat
[º]</t>
  </si>
  <si>
    <t>Long
[º]</t>
  </si>
  <si>
    <t>Nota:</t>
  </si>
  <si>
    <t>1) Vazões informadas pela Vale</t>
  </si>
  <si>
    <t>2) Emissões de PM calculadas considerando concentração máxima de saída de 50 mg/Nm³</t>
  </si>
  <si>
    <r>
      <t>3) Emissões de PM</t>
    </r>
    <r>
      <rPr>
        <vertAlign val="subscript"/>
        <sz val="8"/>
        <color theme="1"/>
        <rFont val="Arial"/>
        <family val="2"/>
      </rPr>
      <t>10</t>
    </r>
    <r>
      <rPr>
        <sz val="8"/>
        <color theme="1"/>
        <rFont val="Arial"/>
        <family val="2"/>
      </rPr>
      <t xml:space="preserve"> calculadas utilizando a relação PM</t>
    </r>
    <r>
      <rPr>
        <vertAlign val="subscript"/>
        <sz val="8"/>
        <color theme="1"/>
        <rFont val="Arial"/>
        <family val="2"/>
      </rPr>
      <t>10</t>
    </r>
    <r>
      <rPr>
        <sz val="8"/>
        <color theme="1"/>
        <rFont val="Arial"/>
        <family val="2"/>
      </rPr>
      <t>/PM de 85%</t>
    </r>
  </si>
  <si>
    <r>
      <t>4) Emissões de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 xml:space="preserve"> calculadas utilizando a relação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/PM de 30%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</si>
</sst>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sz val="8"/>
      <name val="Arial"/>
      <family val="2"/>
    </font>
    <font>
      <b/>
      <sz val="9"/>
      <color indexed="81"/>
      <name val="Segoe UI"/>
      <family val="2"/>
    </font>
    <font>
      <vertAlign val="subscript"/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D9D9D9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4" fontId="1" fillId="4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2" fontId="1" fillId="8" borderId="9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workbookViewId="0">
      <selection activeCell="L24" sqref="L24"/>
    </sheetView>
  </sheetViews>
  <sheetFormatPr defaultRowHeight="15" customHeight="1" x14ac:dyDescent="0.25"/>
  <cols>
    <col min="1" max="1" width="9.140625" style="2"/>
    <col min="2" max="2" width="11.5703125" style="2" customWidth="1"/>
    <col min="3" max="3" width="13.85546875" style="2" customWidth="1"/>
    <col min="4" max="5" width="9.140625" style="2"/>
    <col min="6" max="6" width="11.7109375" style="2" customWidth="1"/>
    <col min="7" max="7" width="9.140625" style="2"/>
    <col min="8" max="8" width="9.140625" style="3"/>
    <col min="9" max="10" width="10.28515625" style="2" customWidth="1"/>
    <col min="11" max="16384" width="9.140625" style="2"/>
  </cols>
  <sheetData>
    <row r="1" spans="1:21" ht="15" customHeight="1" x14ac:dyDescent="0.25">
      <c r="A1" s="50" t="s">
        <v>0</v>
      </c>
      <c r="B1" s="50" t="s">
        <v>3</v>
      </c>
      <c r="C1" s="50" t="s">
        <v>1</v>
      </c>
      <c r="D1" s="50" t="s">
        <v>2</v>
      </c>
      <c r="E1" s="51" t="s">
        <v>27</v>
      </c>
      <c r="F1" s="51" t="s">
        <v>36</v>
      </c>
      <c r="G1" s="51" t="s">
        <v>37</v>
      </c>
      <c r="H1" s="52" t="s">
        <v>38</v>
      </c>
      <c r="I1" s="51" t="s">
        <v>106</v>
      </c>
      <c r="J1" s="51" t="s">
        <v>107</v>
      </c>
      <c r="K1" s="51" t="s">
        <v>28</v>
      </c>
      <c r="L1" s="51" t="s">
        <v>30</v>
      </c>
      <c r="M1" s="50" t="s">
        <v>100</v>
      </c>
      <c r="N1" s="50" t="s">
        <v>101</v>
      </c>
      <c r="O1" s="57" t="s">
        <v>34</v>
      </c>
      <c r="P1" s="58"/>
      <c r="Q1" s="58"/>
      <c r="R1" s="58"/>
      <c r="S1" s="58"/>
      <c r="T1" s="58"/>
      <c r="U1" s="59"/>
    </row>
    <row r="2" spans="1:21" ht="22.5" customHeight="1" x14ac:dyDescent="0.25">
      <c r="A2" s="50"/>
      <c r="B2" s="50"/>
      <c r="C2" s="50"/>
      <c r="D2" s="50"/>
      <c r="E2" s="51"/>
      <c r="F2" s="51"/>
      <c r="G2" s="51"/>
      <c r="H2" s="53"/>
      <c r="I2" s="51"/>
      <c r="J2" s="51"/>
      <c r="K2" s="51"/>
      <c r="L2" s="51"/>
      <c r="M2" s="50"/>
      <c r="N2" s="50"/>
      <c r="O2" s="32" t="s">
        <v>4</v>
      </c>
      <c r="P2" s="32" t="s">
        <v>102</v>
      </c>
      <c r="Q2" s="32" t="s">
        <v>103</v>
      </c>
      <c r="R2" s="32" t="s">
        <v>104</v>
      </c>
      <c r="S2" s="32" t="s">
        <v>105</v>
      </c>
      <c r="T2" s="32" t="s">
        <v>5</v>
      </c>
      <c r="U2" s="32" t="s">
        <v>6</v>
      </c>
    </row>
    <row r="3" spans="1:21" ht="15" customHeight="1" x14ac:dyDescent="0.25">
      <c r="A3" s="55">
        <v>3</v>
      </c>
      <c r="B3" s="60">
        <v>4265436</v>
      </c>
      <c r="C3" s="13" t="s">
        <v>7</v>
      </c>
      <c r="D3" s="13" t="s">
        <v>10</v>
      </c>
      <c r="E3" s="20">
        <v>1220210.8690032721</v>
      </c>
      <c r="F3" s="18">
        <v>143.76727478610994</v>
      </c>
      <c r="G3" s="15">
        <v>6</v>
      </c>
      <c r="H3" s="16">
        <v>37</v>
      </c>
      <c r="I3" s="24">
        <v>-20.2733799799948</v>
      </c>
      <c r="J3" s="24">
        <v>-40.250612025749703</v>
      </c>
      <c r="K3" s="14">
        <f>0.075*0.5</f>
        <v>3.7499999999999999E-2</v>
      </c>
      <c r="L3" s="15">
        <f>E3/(E3+E4)</f>
        <v>0.73777832373385188</v>
      </c>
      <c r="M3" s="22">
        <v>0.81499999999999995</v>
      </c>
      <c r="N3" s="22">
        <v>0.48</v>
      </c>
      <c r="O3" s="40">
        <v>22.414636915441747</v>
      </c>
      <c r="P3" s="41">
        <f t="shared" ref="P3:P19" si="0">M3*$O3</f>
        <v>18.267929086085022</v>
      </c>
      <c r="Q3" s="41">
        <f t="shared" ref="Q3:Q19" si="1">N3*$O3</f>
        <v>10.759025719412039</v>
      </c>
      <c r="R3" s="40">
        <v>424.79161068896394</v>
      </c>
      <c r="S3" s="40">
        <v>172.46591045963129</v>
      </c>
      <c r="T3" s="40">
        <v>489.28065919862297</v>
      </c>
      <c r="U3" s="42">
        <f>K3*(B3/8760)*L3</f>
        <v>13.471516361618264</v>
      </c>
    </row>
    <row r="4" spans="1:21" ht="15" customHeight="1" x14ac:dyDescent="0.25">
      <c r="A4" s="56"/>
      <c r="B4" s="54"/>
      <c r="C4" s="10" t="s">
        <v>8</v>
      </c>
      <c r="D4" s="10" t="s">
        <v>11</v>
      </c>
      <c r="E4" s="20">
        <v>433688.18136169139</v>
      </c>
      <c r="F4" s="18">
        <v>108.5845663618728</v>
      </c>
      <c r="G4" s="12">
        <v>3.6</v>
      </c>
      <c r="H4" s="17">
        <v>40</v>
      </c>
      <c r="I4" s="24">
        <v>-20.273000811305199</v>
      </c>
      <c r="J4" s="24">
        <v>-40.250785394944998</v>
      </c>
      <c r="K4" s="11">
        <f>0.075*0.5</f>
        <v>3.7499999999999999E-2</v>
      </c>
      <c r="L4" s="12">
        <f>E4/(E3+E4)</f>
        <v>0.26222167626614817</v>
      </c>
      <c r="M4" s="22">
        <v>0.81499999999999995</v>
      </c>
      <c r="N4" s="22">
        <v>0.48</v>
      </c>
      <c r="O4" s="43">
        <v>10.533602635465874</v>
      </c>
      <c r="P4" s="44">
        <f t="shared" si="0"/>
        <v>8.5848861479046867</v>
      </c>
      <c r="Q4" s="44">
        <f t="shared" si="1"/>
        <v>5.0561292650236194</v>
      </c>
      <c r="R4" s="43">
        <v>65.230464760917428</v>
      </c>
      <c r="S4" s="43">
        <v>33.346670821626354</v>
      </c>
      <c r="T4" s="43">
        <v>98.654600242565394</v>
      </c>
      <c r="U4" s="45">
        <f>K4*(B3/8760)*L4</f>
        <v>4.7880555561899572</v>
      </c>
    </row>
    <row r="5" spans="1:21" ht="15" customHeight="1" x14ac:dyDescent="0.25">
      <c r="A5" s="56"/>
      <c r="B5" s="54"/>
      <c r="C5" s="10" t="s">
        <v>9</v>
      </c>
      <c r="D5" s="10" t="s">
        <v>12</v>
      </c>
      <c r="E5" s="21">
        <v>615689.94884940656</v>
      </c>
      <c r="F5" s="19">
        <v>52.154545454545449</v>
      </c>
      <c r="G5" s="12">
        <v>4.8</v>
      </c>
      <c r="H5" s="17">
        <v>31</v>
      </c>
      <c r="I5" s="24">
        <v>-20.273911097679001</v>
      </c>
      <c r="J5" s="24">
        <v>-40.251251620550903</v>
      </c>
      <c r="K5" s="11" t="s">
        <v>29</v>
      </c>
      <c r="L5" s="12" t="s">
        <v>29</v>
      </c>
      <c r="M5" s="22">
        <v>0.81499999999999995</v>
      </c>
      <c r="N5" s="22">
        <v>0.48</v>
      </c>
      <c r="O5" s="46">
        <v>9.9360221389599381</v>
      </c>
      <c r="P5" s="44">
        <f t="shared" si="0"/>
        <v>8.0978580432523497</v>
      </c>
      <c r="Q5" s="44">
        <f t="shared" si="1"/>
        <v>4.7692906267007702</v>
      </c>
      <c r="R5" s="12" t="s">
        <v>29</v>
      </c>
      <c r="S5" s="12" t="s">
        <v>29</v>
      </c>
      <c r="T5" s="12" t="s">
        <v>29</v>
      </c>
      <c r="U5" s="12" t="s">
        <v>29</v>
      </c>
    </row>
    <row r="6" spans="1:21" ht="15" customHeight="1" x14ac:dyDescent="0.25">
      <c r="A6" s="56">
        <v>4</v>
      </c>
      <c r="B6" s="54">
        <v>4300881</v>
      </c>
      <c r="C6" s="10" t="s">
        <v>7</v>
      </c>
      <c r="D6" s="10" t="s">
        <v>13</v>
      </c>
      <c r="E6" s="20">
        <v>788108.83658991905</v>
      </c>
      <c r="F6" s="18">
        <v>162.29088411588501</v>
      </c>
      <c r="G6" s="12">
        <v>6</v>
      </c>
      <c r="H6" s="17">
        <v>37</v>
      </c>
      <c r="I6" s="24">
        <v>-20.273649171719502</v>
      </c>
      <c r="J6" s="24">
        <v>-40.251387940241401</v>
      </c>
      <c r="K6" s="11">
        <f>0.075*0.5</f>
        <v>3.7499999999999999E-2</v>
      </c>
      <c r="L6" s="12">
        <f>E6/(E6+E7)</f>
        <v>0.67156903463022333</v>
      </c>
      <c r="M6" s="22">
        <v>0.81499999999999995</v>
      </c>
      <c r="N6" s="22">
        <v>0.48</v>
      </c>
      <c r="O6" s="43">
        <v>16.482413482266526</v>
      </c>
      <c r="P6" s="44">
        <f t="shared" si="0"/>
        <v>13.433166988047217</v>
      </c>
      <c r="Q6" s="44">
        <f t="shared" si="1"/>
        <v>7.9115584714879326</v>
      </c>
      <c r="R6" s="43">
        <v>272.28875663583386</v>
      </c>
      <c r="S6" s="43">
        <v>119.49295109267605</v>
      </c>
      <c r="T6" s="43">
        <v>291.74934471263072</v>
      </c>
      <c r="U6" s="45">
        <f>K6*(B6/8760)*L6</f>
        <v>12.364462762112455</v>
      </c>
    </row>
    <row r="7" spans="1:21" ht="15" customHeight="1" x14ac:dyDescent="0.25">
      <c r="A7" s="56"/>
      <c r="B7" s="54"/>
      <c r="C7" s="10" t="s">
        <v>8</v>
      </c>
      <c r="D7" s="10" t="s">
        <v>14</v>
      </c>
      <c r="E7" s="20">
        <v>385424.77790120232</v>
      </c>
      <c r="F7" s="18">
        <v>103.69613142554316</v>
      </c>
      <c r="G7" s="12">
        <v>3.6</v>
      </c>
      <c r="H7" s="17">
        <v>40</v>
      </c>
      <c r="I7" s="24">
        <v>-20.2728514231924</v>
      </c>
      <c r="J7" s="24">
        <v>-40.2519330913996</v>
      </c>
      <c r="K7" s="11">
        <f>0.075*0.5</f>
        <v>3.7499999999999999E-2</v>
      </c>
      <c r="L7" s="12">
        <f>E7/(E6+E7)</f>
        <v>0.32843096536977667</v>
      </c>
      <c r="M7" s="22">
        <v>0.81499999999999995</v>
      </c>
      <c r="N7" s="22">
        <v>0.48</v>
      </c>
      <c r="O7" s="43">
        <v>6.2170422469519711</v>
      </c>
      <c r="P7" s="44">
        <f t="shared" si="0"/>
        <v>5.0668894312658557</v>
      </c>
      <c r="Q7" s="44">
        <f t="shared" si="1"/>
        <v>2.9841802785369458</v>
      </c>
      <c r="R7" s="43">
        <v>51.687725375795623</v>
      </c>
      <c r="S7" s="43">
        <v>45.267033018792922</v>
      </c>
      <c r="T7" s="43">
        <v>43.156963036377647</v>
      </c>
      <c r="U7" s="45">
        <f>K7*(B6/8760)*L7</f>
        <v>6.0468428885724759</v>
      </c>
    </row>
    <row r="8" spans="1:21" ht="15" customHeight="1" x14ac:dyDescent="0.25">
      <c r="A8" s="56"/>
      <c r="B8" s="54"/>
      <c r="C8" s="10" t="s">
        <v>9</v>
      </c>
      <c r="D8" s="10" t="s">
        <v>15</v>
      </c>
      <c r="E8" s="21">
        <v>661984.18931498984</v>
      </c>
      <c r="F8" s="19">
        <v>45.7</v>
      </c>
      <c r="G8" s="12">
        <v>4.8</v>
      </c>
      <c r="H8" s="17">
        <v>31</v>
      </c>
      <c r="I8" s="24">
        <v>-20.2736354648945</v>
      </c>
      <c r="J8" s="24">
        <v>-40.251532006053203</v>
      </c>
      <c r="K8" s="11" t="s">
        <v>29</v>
      </c>
      <c r="L8" s="12" t="s">
        <v>29</v>
      </c>
      <c r="M8" s="22">
        <v>0.81499999999999995</v>
      </c>
      <c r="N8" s="22">
        <v>0.48</v>
      </c>
      <c r="O8" s="46">
        <v>8.5972416741648061</v>
      </c>
      <c r="P8" s="44">
        <f t="shared" si="0"/>
        <v>7.0067519644443168</v>
      </c>
      <c r="Q8" s="44">
        <f t="shared" si="1"/>
        <v>4.1266760035991066</v>
      </c>
      <c r="R8" s="12" t="s">
        <v>29</v>
      </c>
      <c r="S8" s="12" t="s">
        <v>29</v>
      </c>
      <c r="T8" s="12" t="s">
        <v>29</v>
      </c>
      <c r="U8" s="12" t="s">
        <v>29</v>
      </c>
    </row>
    <row r="9" spans="1:21" ht="15" customHeight="1" x14ac:dyDescent="0.25">
      <c r="A9" s="56">
        <v>5</v>
      </c>
      <c r="B9" s="54">
        <v>3993940</v>
      </c>
      <c r="C9" s="10" t="s">
        <v>7</v>
      </c>
      <c r="D9" s="10" t="s">
        <v>16</v>
      </c>
      <c r="E9" s="20">
        <v>866216.82469206536</v>
      </c>
      <c r="F9" s="18">
        <v>168.43413516609382</v>
      </c>
      <c r="G9" s="12">
        <v>6</v>
      </c>
      <c r="H9" s="17">
        <v>37</v>
      </c>
      <c r="I9" s="24">
        <v>-20.2764969676162</v>
      </c>
      <c r="J9" s="24">
        <v>-40.243617326757601</v>
      </c>
      <c r="K9" s="11">
        <f>0.075*0.5</f>
        <v>3.7499999999999999E-2</v>
      </c>
      <c r="L9" s="12">
        <f>E9/(E9+E10)</f>
        <v>0.60103235297978097</v>
      </c>
      <c r="M9" s="22">
        <v>0.81499999999999995</v>
      </c>
      <c r="N9" s="22">
        <v>0.48</v>
      </c>
      <c r="O9" s="43">
        <v>14.795614000165806</v>
      </c>
      <c r="P9" s="44">
        <f t="shared" si="0"/>
        <v>12.058425410135131</v>
      </c>
      <c r="Q9" s="44">
        <f t="shared" si="1"/>
        <v>7.1018947200795868</v>
      </c>
      <c r="R9" s="43">
        <v>278.49114452292844</v>
      </c>
      <c r="S9" s="43">
        <v>68.291896725178617</v>
      </c>
      <c r="T9" s="43">
        <v>334.30779742690493</v>
      </c>
      <c r="U9" s="45">
        <f>K9*(B9/8760)*L9</f>
        <v>10.276058030222888</v>
      </c>
    </row>
    <row r="10" spans="1:21" ht="15" customHeight="1" x14ac:dyDescent="0.25">
      <c r="A10" s="56"/>
      <c r="B10" s="54"/>
      <c r="C10" s="10" t="s">
        <v>8</v>
      </c>
      <c r="D10" s="10" t="s">
        <v>17</v>
      </c>
      <c r="E10" s="20">
        <v>574998.14551304968</v>
      </c>
      <c r="F10" s="18">
        <v>100.90437078856313</v>
      </c>
      <c r="G10" s="12">
        <v>4</v>
      </c>
      <c r="H10" s="17">
        <v>40</v>
      </c>
      <c r="I10" s="24">
        <v>-20.2781322651674</v>
      </c>
      <c r="J10" s="24">
        <v>-40.242973140131198</v>
      </c>
      <c r="K10" s="11">
        <f>0.075*0.5</f>
        <v>3.7499999999999999E-2</v>
      </c>
      <c r="L10" s="12">
        <f>E10/(E9+E10)</f>
        <v>0.39896764702021892</v>
      </c>
      <c r="M10" s="22">
        <v>0.81499999999999995</v>
      </c>
      <c r="N10" s="22">
        <v>0.48</v>
      </c>
      <c r="O10" s="43">
        <v>10.904751066219649</v>
      </c>
      <c r="P10" s="44">
        <f t="shared" si="0"/>
        <v>8.8873721189690134</v>
      </c>
      <c r="Q10" s="44">
        <f t="shared" si="1"/>
        <v>5.2342805117854319</v>
      </c>
      <c r="R10" s="43">
        <v>86.7615210450641</v>
      </c>
      <c r="S10" s="43">
        <v>64.099252074177329</v>
      </c>
      <c r="T10" s="43">
        <v>99.294203957561905</v>
      </c>
      <c r="U10" s="45">
        <f>K10*(B9/8760)*L10</f>
        <v>6.82128786018807</v>
      </c>
    </row>
    <row r="11" spans="1:21" ht="15" customHeight="1" x14ac:dyDescent="0.25">
      <c r="A11" s="56"/>
      <c r="B11" s="54"/>
      <c r="C11" s="10" t="s">
        <v>9</v>
      </c>
      <c r="D11" s="10" t="s">
        <v>18</v>
      </c>
      <c r="E11" s="21">
        <v>376175.89905198221</v>
      </c>
      <c r="F11" s="19">
        <v>40.154545454545456</v>
      </c>
      <c r="G11" s="12">
        <v>4.3</v>
      </c>
      <c r="H11" s="17">
        <v>30</v>
      </c>
      <c r="I11" s="24">
        <v>-20.275959329869</v>
      </c>
      <c r="J11" s="24">
        <v>-40.243894547823402</v>
      </c>
      <c r="K11" s="11" t="s">
        <v>29</v>
      </c>
      <c r="L11" s="12" t="s">
        <v>29</v>
      </c>
      <c r="M11" s="22">
        <v>0.81499999999999995</v>
      </c>
      <c r="N11" s="22">
        <v>0.48</v>
      </c>
      <c r="O11" s="46">
        <v>7.2870907356571575</v>
      </c>
      <c r="P11" s="44">
        <f t="shared" si="0"/>
        <v>5.9389789495605827</v>
      </c>
      <c r="Q11" s="44">
        <f t="shared" si="1"/>
        <v>3.4978035531154354</v>
      </c>
      <c r="R11" s="12" t="s">
        <v>29</v>
      </c>
      <c r="S11" s="12" t="s">
        <v>29</v>
      </c>
      <c r="T11" s="12" t="s">
        <v>29</v>
      </c>
      <c r="U11" s="12" t="s">
        <v>29</v>
      </c>
    </row>
    <row r="12" spans="1:21" ht="15" customHeight="1" x14ac:dyDescent="0.25">
      <c r="A12" s="56">
        <v>6</v>
      </c>
      <c r="B12" s="54">
        <v>4407904</v>
      </c>
      <c r="C12" s="10" t="s">
        <v>7</v>
      </c>
      <c r="D12" s="10" t="s">
        <v>19</v>
      </c>
      <c r="E12" s="20">
        <v>887611.9860569915</v>
      </c>
      <c r="F12" s="18">
        <v>171.66359489051132</v>
      </c>
      <c r="G12" s="12">
        <v>6</v>
      </c>
      <c r="H12" s="17">
        <v>37</v>
      </c>
      <c r="I12" s="24">
        <v>-20.276263327281601</v>
      </c>
      <c r="J12" s="24">
        <v>-40.242985270055797</v>
      </c>
      <c r="K12" s="11">
        <f>0.075*0.5</f>
        <v>3.7499999999999999E-2</v>
      </c>
      <c r="L12" s="12">
        <f>E12/(E12+E13)</f>
        <v>0.59634594060563029</v>
      </c>
      <c r="M12" s="22">
        <v>0.81499999999999995</v>
      </c>
      <c r="N12" s="22">
        <v>0.48</v>
      </c>
      <c r="O12" s="43">
        <v>11.825403772458065</v>
      </c>
      <c r="P12" s="44">
        <f t="shared" si="0"/>
        <v>9.6377040745533229</v>
      </c>
      <c r="Q12" s="44">
        <f t="shared" si="1"/>
        <v>5.6761938107798713</v>
      </c>
      <c r="R12" s="43">
        <v>369.73483659650833</v>
      </c>
      <c r="S12" s="43">
        <v>107.65843484076406</v>
      </c>
      <c r="T12" s="43">
        <v>365.88381552396106</v>
      </c>
      <c r="U12" s="45">
        <f>K12*(B12/8760)*L12</f>
        <v>11.252721134329279</v>
      </c>
    </row>
    <row r="13" spans="1:21" ht="15" customHeight="1" x14ac:dyDescent="0.25">
      <c r="A13" s="56"/>
      <c r="B13" s="54"/>
      <c r="C13" s="10" t="s">
        <v>8</v>
      </c>
      <c r="D13" s="10" t="s">
        <v>20</v>
      </c>
      <c r="E13" s="20">
        <v>600805.9365259317</v>
      </c>
      <c r="F13" s="18">
        <v>110.90844959199762</v>
      </c>
      <c r="G13" s="12">
        <v>4</v>
      </c>
      <c r="H13" s="17">
        <v>40</v>
      </c>
      <c r="I13" s="24">
        <v>-20.278021174109199</v>
      </c>
      <c r="J13" s="24">
        <v>-40.2430183209894</v>
      </c>
      <c r="K13" s="11">
        <f>0.075*0.5</f>
        <v>3.7499999999999999E-2</v>
      </c>
      <c r="L13" s="12">
        <f>E13/(E12+E13)</f>
        <v>0.40365405939436971</v>
      </c>
      <c r="M13" s="22">
        <v>0.81499999999999995</v>
      </c>
      <c r="N13" s="22">
        <v>0.48</v>
      </c>
      <c r="O13" s="43">
        <v>10.952203702054794</v>
      </c>
      <c r="P13" s="44">
        <f t="shared" si="0"/>
        <v>8.9260460171746558</v>
      </c>
      <c r="Q13" s="44">
        <f t="shared" si="1"/>
        <v>5.2570577769863007</v>
      </c>
      <c r="R13" s="43">
        <v>74.108098009069138</v>
      </c>
      <c r="S13" s="43">
        <v>59.501097605770461</v>
      </c>
      <c r="T13" s="43">
        <v>74.385165509731465</v>
      </c>
      <c r="U13" s="45">
        <f>K13*(B12/8760)*L13</f>
        <v>7.6167309204652378</v>
      </c>
    </row>
    <row r="14" spans="1:21" ht="15" customHeight="1" x14ac:dyDescent="0.25">
      <c r="A14" s="56"/>
      <c r="B14" s="54"/>
      <c r="C14" s="10" t="s">
        <v>9</v>
      </c>
      <c r="D14" s="10" t="s">
        <v>21</v>
      </c>
      <c r="E14" s="21">
        <v>380412.15723538364</v>
      </c>
      <c r="F14" s="19">
        <v>60.263636363636358</v>
      </c>
      <c r="G14" s="12">
        <v>4.3</v>
      </c>
      <c r="H14" s="17">
        <v>30</v>
      </c>
      <c r="I14" s="24">
        <v>-20.275923769162901</v>
      </c>
      <c r="J14" s="24">
        <v>-40.242768607091797</v>
      </c>
      <c r="K14" s="11" t="s">
        <v>29</v>
      </c>
      <c r="L14" s="12" t="s">
        <v>29</v>
      </c>
      <c r="M14" s="22">
        <v>0.81499999999999995</v>
      </c>
      <c r="N14" s="22">
        <v>0.48</v>
      </c>
      <c r="O14" s="46">
        <v>7.5951882465308289</v>
      </c>
      <c r="P14" s="44">
        <f t="shared" si="0"/>
        <v>6.1900784209226254</v>
      </c>
      <c r="Q14" s="44">
        <f t="shared" si="1"/>
        <v>3.6456903583347979</v>
      </c>
      <c r="R14" s="12" t="s">
        <v>29</v>
      </c>
      <c r="S14" s="12" t="s">
        <v>29</v>
      </c>
      <c r="T14" s="12" t="s">
        <v>29</v>
      </c>
      <c r="U14" s="12" t="s">
        <v>29</v>
      </c>
    </row>
    <row r="15" spans="1:21" ht="15" customHeight="1" x14ac:dyDescent="0.25">
      <c r="A15" s="56">
        <v>7</v>
      </c>
      <c r="B15" s="54">
        <v>4401882</v>
      </c>
      <c r="C15" s="10" t="s">
        <v>7</v>
      </c>
      <c r="D15" s="10" t="s">
        <v>26</v>
      </c>
      <c r="E15" s="20">
        <v>1549808.7797930769</v>
      </c>
      <c r="F15" s="18">
        <v>112.763083080321</v>
      </c>
      <c r="G15" s="12">
        <v>7.8</v>
      </c>
      <c r="H15" s="17">
        <v>96</v>
      </c>
      <c r="I15" s="24">
        <v>-20.2773691734184</v>
      </c>
      <c r="J15" s="24">
        <v>-40.241613645640399</v>
      </c>
      <c r="K15" s="11">
        <f>0.075*0.5</f>
        <v>3.7499999999999999E-2</v>
      </c>
      <c r="L15" s="12">
        <v>1</v>
      </c>
      <c r="M15" s="22">
        <v>0.81499999999999995</v>
      </c>
      <c r="N15" s="22">
        <v>0.48</v>
      </c>
      <c r="O15" s="43">
        <v>19.444449454216141</v>
      </c>
      <c r="P15" s="44">
        <f t="shared" si="0"/>
        <v>15.847226305186153</v>
      </c>
      <c r="Q15" s="44">
        <f t="shared" si="1"/>
        <v>9.3333357380237469</v>
      </c>
      <c r="R15" s="43">
        <v>399.72981042507189</v>
      </c>
      <c r="S15" s="43">
        <v>171.15403939665936</v>
      </c>
      <c r="T15" s="43">
        <v>616.49318526092418</v>
      </c>
      <c r="U15" s="45">
        <f>K15*(B15/8760)*L15</f>
        <v>18.843672945205476</v>
      </c>
    </row>
    <row r="16" spans="1:21" ht="15" customHeight="1" x14ac:dyDescent="0.25">
      <c r="A16" s="56"/>
      <c r="B16" s="54"/>
      <c r="C16" s="10" t="s">
        <v>9</v>
      </c>
      <c r="D16" s="10" t="s">
        <v>25</v>
      </c>
      <c r="E16" s="21">
        <v>780288.81999993371</v>
      </c>
      <c r="F16" s="19">
        <v>49.663636363636357</v>
      </c>
      <c r="G16" s="12">
        <v>4.8</v>
      </c>
      <c r="H16" s="17">
        <v>37</v>
      </c>
      <c r="I16" s="24">
        <v>-20.276374574993898</v>
      </c>
      <c r="J16" s="24">
        <v>-40.242171905265799</v>
      </c>
      <c r="K16" s="11" t="s">
        <v>29</v>
      </c>
      <c r="L16" s="12" t="s">
        <v>29</v>
      </c>
      <c r="M16" s="22">
        <v>0.81499999999999995</v>
      </c>
      <c r="N16" s="22">
        <v>0.48</v>
      </c>
      <c r="O16" s="46">
        <v>7.6621864575389775</v>
      </c>
      <c r="P16" s="44">
        <f t="shared" si="0"/>
        <v>6.2446819628942665</v>
      </c>
      <c r="Q16" s="44">
        <f t="shared" si="1"/>
        <v>3.6778494996187092</v>
      </c>
      <c r="R16" s="12" t="s">
        <v>29</v>
      </c>
      <c r="S16" s="12" t="s">
        <v>29</v>
      </c>
      <c r="T16" s="12" t="s">
        <v>29</v>
      </c>
      <c r="U16" s="12" t="s">
        <v>29</v>
      </c>
    </row>
    <row r="17" spans="1:21" ht="15" customHeight="1" x14ac:dyDescent="0.25">
      <c r="A17" s="56">
        <v>8</v>
      </c>
      <c r="B17" s="54">
        <v>6564061</v>
      </c>
      <c r="C17" s="10" t="s">
        <v>7</v>
      </c>
      <c r="D17" s="10" t="s">
        <v>22</v>
      </c>
      <c r="E17" s="21">
        <v>1621338.5599175282</v>
      </c>
      <c r="F17" s="19">
        <v>134.65714285714287</v>
      </c>
      <c r="G17" s="12">
        <v>9</v>
      </c>
      <c r="H17" s="17">
        <v>50</v>
      </c>
      <c r="I17" s="24">
        <v>-20.2595483011272</v>
      </c>
      <c r="J17" s="24">
        <v>-40.244225571565103</v>
      </c>
      <c r="K17" s="11">
        <f>0.075*0.5</f>
        <v>3.7499999999999999E-2</v>
      </c>
      <c r="L17" s="12">
        <f>E17/(E17+E18)</f>
        <v>0.74145857683094718</v>
      </c>
      <c r="M17" s="22">
        <v>0.81499999999999995</v>
      </c>
      <c r="N17" s="22">
        <v>0.48</v>
      </c>
      <c r="O17" s="46">
        <v>17.426406321524919</v>
      </c>
      <c r="P17" s="44">
        <f t="shared" si="0"/>
        <v>14.202521152042808</v>
      </c>
      <c r="Q17" s="44">
        <f t="shared" si="1"/>
        <v>8.3646750343319614</v>
      </c>
      <c r="R17" s="46">
        <v>718.99885689475821</v>
      </c>
      <c r="S17" s="46">
        <v>373.3446317153327</v>
      </c>
      <c r="T17" s="47">
        <f>AVERAGE(T3/B3,T6/B6,T9/B9,T12/B12)*B17</f>
        <v>573.12964827619942</v>
      </c>
      <c r="U17" s="45">
        <f>K17*(B17/8760)*L17</f>
        <v>20.834671777789058</v>
      </c>
    </row>
    <row r="18" spans="1:21" ht="15" customHeight="1" x14ac:dyDescent="0.25">
      <c r="A18" s="56"/>
      <c r="B18" s="54"/>
      <c r="C18" s="10" t="s">
        <v>8</v>
      </c>
      <c r="D18" s="10" t="s">
        <v>23</v>
      </c>
      <c r="E18" s="21">
        <v>565349.42317554995</v>
      </c>
      <c r="F18" s="19">
        <v>94.26</v>
      </c>
      <c r="G18" s="12">
        <v>5.3</v>
      </c>
      <c r="H18" s="17">
        <v>50</v>
      </c>
      <c r="I18" s="24">
        <v>-20.259313876041901</v>
      </c>
      <c r="J18" s="24">
        <v>-40.243908259118299</v>
      </c>
      <c r="K18" s="11">
        <f>0.075*0.5</f>
        <v>3.7499999999999999E-2</v>
      </c>
      <c r="L18" s="12">
        <f>E18/(E17+E18)</f>
        <v>0.25854142316905271</v>
      </c>
      <c r="M18" s="22">
        <v>0.81499999999999995</v>
      </c>
      <c r="N18" s="22">
        <v>0.48</v>
      </c>
      <c r="O18" s="46">
        <v>4.5961334466406401</v>
      </c>
      <c r="P18" s="44">
        <f t="shared" si="0"/>
        <v>3.7458487590121212</v>
      </c>
      <c r="Q18" s="44">
        <f t="shared" si="1"/>
        <v>2.206144054387507</v>
      </c>
      <c r="R18" s="46">
        <v>76.200336626580878</v>
      </c>
      <c r="S18" s="46">
        <v>97.239376673601924</v>
      </c>
      <c r="T18" s="47">
        <f>AVERAGE(T4/B3,T7/B6,T10/B9,T13/B12)*B17</f>
        <v>122.911896331581</v>
      </c>
      <c r="U18" s="45">
        <f>K18*(B17/8760)*L18</f>
        <v>7.2649044208410753</v>
      </c>
    </row>
    <row r="19" spans="1:21" ht="15" customHeight="1" x14ac:dyDescent="0.25">
      <c r="A19" s="56"/>
      <c r="B19" s="54"/>
      <c r="C19" s="10" t="s">
        <v>9</v>
      </c>
      <c r="D19" s="10" t="s">
        <v>24</v>
      </c>
      <c r="E19" s="21">
        <v>601837.17401098262</v>
      </c>
      <c r="F19" s="19">
        <v>60.100999999999999</v>
      </c>
      <c r="G19" s="12">
        <v>4.8</v>
      </c>
      <c r="H19" s="17">
        <v>50</v>
      </c>
      <c r="I19" s="24">
        <v>-20.2600394658953</v>
      </c>
      <c r="J19" s="24">
        <v>-40.246375180244399</v>
      </c>
      <c r="K19" s="11" t="s">
        <v>29</v>
      </c>
      <c r="L19" s="12" t="s">
        <v>29</v>
      </c>
      <c r="M19" s="22">
        <v>0.81499999999999995</v>
      </c>
      <c r="N19" s="22">
        <v>0.48</v>
      </c>
      <c r="O19" s="46">
        <v>9.2025712511481323</v>
      </c>
      <c r="P19" s="44">
        <f t="shared" si="0"/>
        <v>7.500095569685727</v>
      </c>
      <c r="Q19" s="44">
        <f t="shared" si="1"/>
        <v>4.4172342005511034</v>
      </c>
      <c r="R19" s="12" t="s">
        <v>29</v>
      </c>
      <c r="S19" s="12" t="s">
        <v>29</v>
      </c>
      <c r="T19" s="12" t="s">
        <v>29</v>
      </c>
      <c r="U19" s="12" t="s">
        <v>29</v>
      </c>
    </row>
    <row r="20" spans="1:21" ht="15" customHeight="1" x14ac:dyDescent="0.25">
      <c r="A20" s="48" t="s">
        <v>99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1">
        <f>SUM(O3:O19)</f>
        <v>195.87295754740597</v>
      </c>
      <c r="P20" s="31">
        <f t="shared" ref="P20:U20" si="2">SUM(P3:P19)</f>
        <v>159.63646040113588</v>
      </c>
      <c r="Q20" s="31">
        <f t="shared" si="2"/>
        <v>94.019019622754868</v>
      </c>
      <c r="R20" s="31">
        <f>SUM(R3:R19)</f>
        <v>2818.0231615814919</v>
      </c>
      <c r="S20" s="31">
        <f t="shared" si="2"/>
        <v>1311.8612944242113</v>
      </c>
      <c r="T20" s="31">
        <f t="shared" si="2"/>
        <v>3109.2472794770606</v>
      </c>
      <c r="U20" s="31">
        <f t="shared" si="2"/>
        <v>119.58092465753424</v>
      </c>
    </row>
    <row r="21" spans="1:21" s="3" customFormat="1" ht="1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</row>
    <row r="22" spans="1:21" s="3" customFormat="1" ht="15" customHeight="1" x14ac:dyDescent="0.25">
      <c r="D22" s="1"/>
    </row>
    <row r="23" spans="1:21" ht="15" customHeight="1" x14ac:dyDescent="0.25">
      <c r="A23" s="1" t="s">
        <v>35</v>
      </c>
      <c r="D23" s="1"/>
    </row>
    <row r="24" spans="1:21" ht="15" customHeight="1" x14ac:dyDescent="0.25">
      <c r="A24" s="4"/>
      <c r="B24" s="7" t="s">
        <v>96</v>
      </c>
    </row>
    <row r="25" spans="1:21" ht="15" customHeight="1" x14ac:dyDescent="0.25">
      <c r="A25" s="5"/>
      <c r="B25" s="7" t="s">
        <v>39</v>
      </c>
    </row>
    <row r="26" spans="1:21" ht="15" customHeight="1" x14ac:dyDescent="0.25">
      <c r="A26" s="6"/>
      <c r="B26" s="7" t="s">
        <v>31</v>
      </c>
    </row>
    <row r="27" spans="1:21" ht="15" customHeight="1" x14ac:dyDescent="0.25">
      <c r="A27" s="8"/>
      <c r="B27" s="7" t="s">
        <v>32</v>
      </c>
    </row>
    <row r="28" spans="1:21" ht="15" customHeight="1" x14ac:dyDescent="0.25">
      <c r="A28" s="9"/>
      <c r="B28" s="7" t="s">
        <v>33</v>
      </c>
    </row>
  </sheetData>
  <sheetProtection password="B056" sheet="1" objects="1" scenarios="1"/>
  <mergeCells count="28">
    <mergeCell ref="A17:A19"/>
    <mergeCell ref="A15:A16"/>
    <mergeCell ref="B3:B5"/>
    <mergeCell ref="B6:B8"/>
    <mergeCell ref="B9:B11"/>
    <mergeCell ref="B12:B14"/>
    <mergeCell ref="B15:B16"/>
    <mergeCell ref="O1:U1"/>
    <mergeCell ref="N1:N2"/>
    <mergeCell ref="M1:M2"/>
    <mergeCell ref="L1:L2"/>
    <mergeCell ref="K1:K2"/>
    <mergeCell ref="A20:N20"/>
    <mergeCell ref="D1:D2"/>
    <mergeCell ref="C1:C2"/>
    <mergeCell ref="B1:B2"/>
    <mergeCell ref="A1:A2"/>
    <mergeCell ref="E1:E2"/>
    <mergeCell ref="F1:F2"/>
    <mergeCell ref="G1:G2"/>
    <mergeCell ref="H1:H2"/>
    <mergeCell ref="I1:I2"/>
    <mergeCell ref="J1:J2"/>
    <mergeCell ref="B17:B19"/>
    <mergeCell ref="A3:A5"/>
    <mergeCell ref="A6:A8"/>
    <mergeCell ref="A9:A11"/>
    <mergeCell ref="A12:A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M12" sqref="M12"/>
    </sheetView>
  </sheetViews>
  <sheetFormatPr defaultRowHeight="15" customHeight="1" x14ac:dyDescent="0.25"/>
  <cols>
    <col min="1" max="1" width="49.28515625" style="7" bestFit="1" customWidth="1"/>
    <col min="2" max="2" width="9.140625" style="7"/>
    <col min="3" max="3" width="11.140625" style="7" customWidth="1"/>
    <col min="4" max="5" width="9.140625" style="7"/>
    <col min="6" max="7" width="10.28515625" style="7" customWidth="1"/>
    <col min="8" max="16384" width="9.140625" style="7"/>
  </cols>
  <sheetData>
    <row r="1" spans="1:10" ht="15" customHeight="1" x14ac:dyDescent="0.25">
      <c r="A1" s="50" t="s">
        <v>1</v>
      </c>
      <c r="B1" s="51" t="s">
        <v>97</v>
      </c>
      <c r="C1" s="51" t="s">
        <v>36</v>
      </c>
      <c r="D1" s="51" t="s">
        <v>37</v>
      </c>
      <c r="E1" s="52" t="s">
        <v>38</v>
      </c>
      <c r="F1" s="51" t="s">
        <v>106</v>
      </c>
      <c r="G1" s="51" t="s">
        <v>107</v>
      </c>
      <c r="H1" s="50" t="s">
        <v>98</v>
      </c>
      <c r="I1" s="50"/>
      <c r="J1" s="50"/>
    </row>
    <row r="2" spans="1:10" ht="15" customHeight="1" x14ac:dyDescent="0.25">
      <c r="A2" s="50"/>
      <c r="B2" s="51"/>
      <c r="C2" s="51"/>
      <c r="D2" s="51"/>
      <c r="E2" s="53"/>
      <c r="F2" s="51"/>
      <c r="G2" s="51"/>
      <c r="H2" s="32" t="s">
        <v>4</v>
      </c>
      <c r="I2" s="32" t="s">
        <v>102</v>
      </c>
      <c r="J2" s="32" t="s">
        <v>103</v>
      </c>
    </row>
    <row r="3" spans="1:10" ht="15" customHeight="1" x14ac:dyDescent="0.25">
      <c r="A3" s="23" t="s">
        <v>40</v>
      </c>
      <c r="B3" s="33">
        <v>2.2999999999999998</v>
      </c>
      <c r="C3" s="34">
        <v>32</v>
      </c>
      <c r="D3" s="33">
        <v>0.6</v>
      </c>
      <c r="E3" s="35">
        <v>15</v>
      </c>
      <c r="F3" s="24">
        <v>-20.278292759999999</v>
      </c>
      <c r="G3" s="24">
        <v>-40.242099420000002</v>
      </c>
      <c r="H3" s="33">
        <f t="shared" ref="H3:H34" si="0">B3*3600*50/10^6</f>
        <v>0.41399999999999998</v>
      </c>
      <c r="I3" s="33">
        <f>0.85*H3</f>
        <v>0.35189999999999999</v>
      </c>
      <c r="J3" s="33">
        <f>0.3*H3</f>
        <v>0.12419999999999999</v>
      </c>
    </row>
    <row r="4" spans="1:10" ht="15" customHeight="1" x14ac:dyDescent="0.25">
      <c r="A4" s="23" t="s">
        <v>41</v>
      </c>
      <c r="B4" s="33">
        <v>2.5</v>
      </c>
      <c r="C4" s="34">
        <v>30</v>
      </c>
      <c r="D4" s="33">
        <v>0.4</v>
      </c>
      <c r="E4" s="35">
        <v>40</v>
      </c>
      <c r="F4" s="24">
        <v>-20.278257780000001</v>
      </c>
      <c r="G4" s="24">
        <v>-40.241936359999997</v>
      </c>
      <c r="H4" s="33">
        <f t="shared" si="0"/>
        <v>0.45</v>
      </c>
      <c r="I4" s="33">
        <f t="shared" ref="I4:I57" si="1">0.85*H4</f>
        <v>0.38250000000000001</v>
      </c>
      <c r="J4" s="33">
        <f t="shared" ref="J4:J57" si="2">0.3*H4</f>
        <v>0.13500000000000001</v>
      </c>
    </row>
    <row r="5" spans="1:10" ht="15" customHeight="1" x14ac:dyDescent="0.25">
      <c r="A5" s="23" t="s">
        <v>42</v>
      </c>
      <c r="B5" s="33">
        <v>0.8</v>
      </c>
      <c r="C5" s="34">
        <v>32</v>
      </c>
      <c r="D5" s="33">
        <v>0.4</v>
      </c>
      <c r="E5" s="35">
        <v>30</v>
      </c>
      <c r="F5" s="24">
        <v>-20.278239169999999</v>
      </c>
      <c r="G5" s="24">
        <v>-40.242012819999999</v>
      </c>
      <c r="H5" s="33">
        <f t="shared" si="0"/>
        <v>0.14399999999999999</v>
      </c>
      <c r="I5" s="33">
        <f t="shared" si="1"/>
        <v>0.12239999999999998</v>
      </c>
      <c r="J5" s="33">
        <f t="shared" si="2"/>
        <v>4.3199999999999995E-2</v>
      </c>
    </row>
    <row r="6" spans="1:10" ht="15" customHeight="1" x14ac:dyDescent="0.25">
      <c r="A6" s="23" t="s">
        <v>43</v>
      </c>
      <c r="B6" s="33">
        <v>0.8</v>
      </c>
      <c r="C6" s="34">
        <v>32</v>
      </c>
      <c r="D6" s="33">
        <v>0.4</v>
      </c>
      <c r="E6" s="35">
        <v>30</v>
      </c>
      <c r="F6" s="24">
        <v>-20.278184759999998</v>
      </c>
      <c r="G6" s="24">
        <v>-40.242041110000002</v>
      </c>
      <c r="H6" s="33">
        <f t="shared" si="0"/>
        <v>0.14399999999999999</v>
      </c>
      <c r="I6" s="33">
        <f t="shared" si="1"/>
        <v>0.12239999999999998</v>
      </c>
      <c r="J6" s="33">
        <f t="shared" si="2"/>
        <v>4.3199999999999995E-2</v>
      </c>
    </row>
    <row r="7" spans="1:10" ht="15" customHeight="1" x14ac:dyDescent="0.25">
      <c r="A7" s="23" t="s">
        <v>44</v>
      </c>
      <c r="B7" s="33">
        <v>2.5</v>
      </c>
      <c r="C7" s="34">
        <v>30</v>
      </c>
      <c r="D7" s="33">
        <v>0.4</v>
      </c>
      <c r="E7" s="35">
        <v>40</v>
      </c>
      <c r="F7" s="24">
        <v>-20.2781491</v>
      </c>
      <c r="G7" s="24">
        <v>-40.241973799999997</v>
      </c>
      <c r="H7" s="33">
        <f t="shared" si="0"/>
        <v>0.45</v>
      </c>
      <c r="I7" s="33">
        <f t="shared" si="1"/>
        <v>0.38250000000000001</v>
      </c>
      <c r="J7" s="33">
        <f t="shared" si="2"/>
        <v>0.13500000000000001</v>
      </c>
    </row>
    <row r="8" spans="1:10" ht="15" customHeight="1" x14ac:dyDescent="0.25">
      <c r="A8" s="23" t="s">
        <v>45</v>
      </c>
      <c r="B8" s="33">
        <v>0.8</v>
      </c>
      <c r="C8" s="34">
        <v>32</v>
      </c>
      <c r="D8" s="33">
        <v>0.4</v>
      </c>
      <c r="E8" s="35">
        <v>30</v>
      </c>
      <c r="F8" s="24">
        <v>-20.27813042</v>
      </c>
      <c r="G8" s="24">
        <v>-40.242059830000002</v>
      </c>
      <c r="H8" s="33">
        <f t="shared" si="0"/>
        <v>0.14399999999999999</v>
      </c>
      <c r="I8" s="33">
        <f t="shared" si="1"/>
        <v>0.12239999999999998</v>
      </c>
      <c r="J8" s="33">
        <f t="shared" si="2"/>
        <v>4.3199999999999995E-2</v>
      </c>
    </row>
    <row r="9" spans="1:10" ht="15" customHeight="1" x14ac:dyDescent="0.25">
      <c r="A9" s="23" t="s">
        <v>46</v>
      </c>
      <c r="B9" s="33">
        <v>0.8</v>
      </c>
      <c r="C9" s="34">
        <v>32</v>
      </c>
      <c r="D9" s="33">
        <v>0.4</v>
      </c>
      <c r="E9" s="35">
        <v>30</v>
      </c>
      <c r="F9" s="24">
        <v>-20.278085109999999</v>
      </c>
      <c r="G9" s="24">
        <v>-40.24207861</v>
      </c>
      <c r="H9" s="33">
        <f t="shared" si="0"/>
        <v>0.14399999999999999</v>
      </c>
      <c r="I9" s="33">
        <f t="shared" si="1"/>
        <v>0.12239999999999998</v>
      </c>
      <c r="J9" s="33">
        <f t="shared" si="2"/>
        <v>4.3199999999999995E-2</v>
      </c>
    </row>
    <row r="10" spans="1:10" ht="15" customHeight="1" x14ac:dyDescent="0.25">
      <c r="A10" s="23" t="s">
        <v>47</v>
      </c>
      <c r="B10" s="33">
        <v>1.67</v>
      </c>
      <c r="C10" s="34">
        <v>30</v>
      </c>
      <c r="D10" s="33">
        <v>0.3</v>
      </c>
      <c r="E10" s="35">
        <v>40</v>
      </c>
      <c r="F10" s="24">
        <v>-20.278061739999998</v>
      </c>
      <c r="G10" s="24">
        <v>-40.241551809999997</v>
      </c>
      <c r="H10" s="33">
        <f t="shared" si="0"/>
        <v>0.30059999999999998</v>
      </c>
      <c r="I10" s="33">
        <f t="shared" si="1"/>
        <v>0.25550999999999996</v>
      </c>
      <c r="J10" s="33">
        <f t="shared" si="2"/>
        <v>9.0179999999999996E-2</v>
      </c>
    </row>
    <row r="11" spans="1:10" ht="15" customHeight="1" x14ac:dyDescent="0.25">
      <c r="A11" s="23" t="s">
        <v>48</v>
      </c>
      <c r="B11" s="33">
        <v>1.67</v>
      </c>
      <c r="C11" s="34">
        <v>30</v>
      </c>
      <c r="D11" s="33">
        <v>0.3</v>
      </c>
      <c r="E11" s="35">
        <v>40</v>
      </c>
      <c r="F11" s="24">
        <v>-20.277962089999999</v>
      </c>
      <c r="G11" s="24">
        <v>-40.241589310000002</v>
      </c>
      <c r="H11" s="33">
        <f t="shared" si="0"/>
        <v>0.30059999999999998</v>
      </c>
      <c r="I11" s="33">
        <f t="shared" si="1"/>
        <v>0.25550999999999996</v>
      </c>
      <c r="J11" s="33">
        <f t="shared" si="2"/>
        <v>9.0179999999999996E-2</v>
      </c>
    </row>
    <row r="12" spans="1:10" ht="15" customHeight="1" x14ac:dyDescent="0.25">
      <c r="A12" s="23" t="s">
        <v>49</v>
      </c>
      <c r="B12" s="33">
        <v>2.2999999999999998</v>
      </c>
      <c r="C12" s="34">
        <v>32</v>
      </c>
      <c r="D12" s="33">
        <v>0.6</v>
      </c>
      <c r="E12" s="35">
        <v>15</v>
      </c>
      <c r="F12" s="24">
        <v>-20.277595479999999</v>
      </c>
      <c r="G12" s="24">
        <v>-40.241050199999997</v>
      </c>
      <c r="H12" s="33">
        <f t="shared" si="0"/>
        <v>0.41399999999999998</v>
      </c>
      <c r="I12" s="33">
        <f t="shared" si="1"/>
        <v>0.35189999999999999</v>
      </c>
      <c r="J12" s="33">
        <f t="shared" si="2"/>
        <v>0.12419999999999999</v>
      </c>
    </row>
    <row r="13" spans="1:10" ht="15" customHeight="1" x14ac:dyDescent="0.25">
      <c r="A13" s="23" t="s">
        <v>50</v>
      </c>
      <c r="B13" s="33">
        <v>0.8</v>
      </c>
      <c r="C13" s="34">
        <v>32</v>
      </c>
      <c r="D13" s="33">
        <v>0.4</v>
      </c>
      <c r="E13" s="35">
        <v>30</v>
      </c>
      <c r="F13" s="24">
        <v>-20.277487010000002</v>
      </c>
      <c r="G13" s="24">
        <v>-40.24105891</v>
      </c>
      <c r="H13" s="33">
        <f t="shared" si="0"/>
        <v>0.14399999999999999</v>
      </c>
      <c r="I13" s="33">
        <f t="shared" si="1"/>
        <v>0.12239999999999998</v>
      </c>
      <c r="J13" s="33">
        <f t="shared" si="2"/>
        <v>4.3199999999999995E-2</v>
      </c>
    </row>
    <row r="14" spans="1:10" ht="15" customHeight="1" x14ac:dyDescent="0.25">
      <c r="A14" s="23" t="s">
        <v>51</v>
      </c>
      <c r="B14" s="33">
        <v>0.8</v>
      </c>
      <c r="C14" s="34">
        <v>32</v>
      </c>
      <c r="D14" s="33">
        <v>0.4</v>
      </c>
      <c r="E14" s="35">
        <v>30</v>
      </c>
      <c r="F14" s="24">
        <v>-20.277450730000002</v>
      </c>
      <c r="G14" s="24">
        <v>-40.241077769999997</v>
      </c>
      <c r="H14" s="33">
        <f t="shared" si="0"/>
        <v>0.14399999999999999</v>
      </c>
      <c r="I14" s="33">
        <f t="shared" si="1"/>
        <v>0.12239999999999998</v>
      </c>
      <c r="J14" s="33">
        <f t="shared" si="2"/>
        <v>4.3199999999999995E-2</v>
      </c>
    </row>
    <row r="15" spans="1:10" ht="15" customHeight="1" x14ac:dyDescent="0.25">
      <c r="A15" s="23" t="s">
        <v>52</v>
      </c>
      <c r="B15" s="33">
        <v>1.5</v>
      </c>
      <c r="C15" s="34">
        <v>30</v>
      </c>
      <c r="D15" s="33">
        <v>0.3</v>
      </c>
      <c r="E15" s="35">
        <v>40</v>
      </c>
      <c r="F15" s="24">
        <v>-20.27744238</v>
      </c>
      <c r="G15" s="24">
        <v>-40.240981949999998</v>
      </c>
      <c r="H15" s="33">
        <f t="shared" si="0"/>
        <v>0.27</v>
      </c>
      <c r="I15" s="33">
        <f t="shared" si="1"/>
        <v>0.22950000000000001</v>
      </c>
      <c r="J15" s="33">
        <f t="shared" si="2"/>
        <v>8.1000000000000003E-2</v>
      </c>
    </row>
    <row r="16" spans="1:10" ht="15" customHeight="1" x14ac:dyDescent="0.25">
      <c r="A16" s="23" t="s">
        <v>53</v>
      </c>
      <c r="B16" s="33">
        <v>1.5</v>
      </c>
      <c r="C16" s="34">
        <v>30</v>
      </c>
      <c r="D16" s="33">
        <v>0.3</v>
      </c>
      <c r="E16" s="35">
        <v>40</v>
      </c>
      <c r="F16" s="24">
        <v>-20.27744238</v>
      </c>
      <c r="G16" s="24">
        <v>-40.240981949999998</v>
      </c>
      <c r="H16" s="33">
        <f t="shared" si="0"/>
        <v>0.27</v>
      </c>
      <c r="I16" s="33">
        <f t="shared" si="1"/>
        <v>0.22950000000000001</v>
      </c>
      <c r="J16" s="33">
        <f t="shared" si="2"/>
        <v>8.1000000000000003E-2</v>
      </c>
    </row>
    <row r="17" spans="1:10" ht="15" customHeight="1" x14ac:dyDescent="0.25">
      <c r="A17" s="23" t="s">
        <v>54</v>
      </c>
      <c r="B17" s="33">
        <v>1.5</v>
      </c>
      <c r="C17" s="34">
        <v>30</v>
      </c>
      <c r="D17" s="33">
        <v>0.3</v>
      </c>
      <c r="E17" s="35">
        <v>40</v>
      </c>
      <c r="F17" s="24">
        <v>-20.27744238</v>
      </c>
      <c r="G17" s="24">
        <v>-40.240981949999998</v>
      </c>
      <c r="H17" s="33">
        <f t="shared" si="0"/>
        <v>0.27</v>
      </c>
      <c r="I17" s="33">
        <f t="shared" si="1"/>
        <v>0.22950000000000001</v>
      </c>
      <c r="J17" s="33">
        <f t="shared" si="2"/>
        <v>8.1000000000000003E-2</v>
      </c>
    </row>
    <row r="18" spans="1:10" ht="15" customHeight="1" x14ac:dyDescent="0.25">
      <c r="A18" s="23" t="s">
        <v>55</v>
      </c>
      <c r="B18" s="33">
        <v>0.8</v>
      </c>
      <c r="C18" s="34">
        <v>32</v>
      </c>
      <c r="D18" s="33">
        <v>0.4</v>
      </c>
      <c r="E18" s="35">
        <v>30</v>
      </c>
      <c r="F18" s="24">
        <v>-20.27739639</v>
      </c>
      <c r="G18" s="24">
        <v>-40.241096489999997</v>
      </c>
      <c r="H18" s="33">
        <f t="shared" si="0"/>
        <v>0.14399999999999999</v>
      </c>
      <c r="I18" s="33">
        <f t="shared" si="1"/>
        <v>0.12239999999999998</v>
      </c>
      <c r="J18" s="33">
        <f t="shared" si="2"/>
        <v>4.3199999999999995E-2</v>
      </c>
    </row>
    <row r="19" spans="1:10" ht="15" customHeight="1" x14ac:dyDescent="0.25">
      <c r="A19" s="23" t="s">
        <v>56</v>
      </c>
      <c r="B19" s="33">
        <v>0.9</v>
      </c>
      <c r="C19" s="34">
        <v>32</v>
      </c>
      <c r="D19" s="33">
        <v>0.436</v>
      </c>
      <c r="E19" s="35">
        <v>30.5</v>
      </c>
      <c r="F19" s="24">
        <v>-20.27410867</v>
      </c>
      <c r="G19" s="24">
        <v>-40.24351188</v>
      </c>
      <c r="H19" s="33">
        <f t="shared" si="0"/>
        <v>0.16200000000000001</v>
      </c>
      <c r="I19" s="33">
        <f t="shared" si="1"/>
        <v>0.13769999999999999</v>
      </c>
      <c r="J19" s="33">
        <f t="shared" si="2"/>
        <v>4.8599999999999997E-2</v>
      </c>
    </row>
    <row r="20" spans="1:10" ht="15" customHeight="1" x14ac:dyDescent="0.25">
      <c r="A20" s="23" t="s">
        <v>57</v>
      </c>
      <c r="B20" s="33">
        <v>0.9</v>
      </c>
      <c r="C20" s="34">
        <v>32</v>
      </c>
      <c r="D20" s="33">
        <v>0.436</v>
      </c>
      <c r="E20" s="35">
        <v>30.5</v>
      </c>
      <c r="F20" s="24">
        <v>-20.274099840000002</v>
      </c>
      <c r="G20" s="24">
        <v>-40.243483089999998</v>
      </c>
      <c r="H20" s="33">
        <f t="shared" si="0"/>
        <v>0.16200000000000001</v>
      </c>
      <c r="I20" s="33">
        <f t="shared" si="1"/>
        <v>0.13769999999999999</v>
      </c>
      <c r="J20" s="33">
        <f t="shared" si="2"/>
        <v>4.8599999999999997E-2</v>
      </c>
    </row>
    <row r="21" spans="1:10" ht="15" customHeight="1" x14ac:dyDescent="0.25">
      <c r="A21" s="23" t="s">
        <v>58</v>
      </c>
      <c r="B21" s="33">
        <v>20</v>
      </c>
      <c r="C21" s="34">
        <v>32</v>
      </c>
      <c r="D21" s="33">
        <v>1.8</v>
      </c>
      <c r="E21" s="35">
        <v>55</v>
      </c>
      <c r="F21" s="24">
        <v>-20.27390883</v>
      </c>
      <c r="G21" s="24">
        <v>-40.243663480000002</v>
      </c>
      <c r="H21" s="33">
        <f t="shared" si="0"/>
        <v>3.6</v>
      </c>
      <c r="I21" s="33">
        <f t="shared" si="1"/>
        <v>3.06</v>
      </c>
      <c r="J21" s="33">
        <f t="shared" si="2"/>
        <v>1.08</v>
      </c>
    </row>
    <row r="22" spans="1:10" ht="15" customHeight="1" x14ac:dyDescent="0.25">
      <c r="A22" s="23" t="s">
        <v>59</v>
      </c>
      <c r="B22" s="33">
        <v>20</v>
      </c>
      <c r="C22" s="34">
        <v>32</v>
      </c>
      <c r="D22" s="33">
        <v>1.8</v>
      </c>
      <c r="E22" s="35">
        <v>55</v>
      </c>
      <c r="F22" s="24">
        <v>-20.273900139999999</v>
      </c>
      <c r="G22" s="24">
        <v>-40.24361554</v>
      </c>
      <c r="H22" s="33">
        <f t="shared" si="0"/>
        <v>3.6</v>
      </c>
      <c r="I22" s="33">
        <f t="shared" si="1"/>
        <v>3.06</v>
      </c>
      <c r="J22" s="33">
        <f t="shared" si="2"/>
        <v>1.08</v>
      </c>
    </row>
    <row r="23" spans="1:10" ht="15" customHeight="1" x14ac:dyDescent="0.25">
      <c r="A23" s="23" t="s">
        <v>60</v>
      </c>
      <c r="B23" s="33">
        <v>16</v>
      </c>
      <c r="C23" s="34">
        <v>32</v>
      </c>
      <c r="D23" s="33">
        <v>1.8</v>
      </c>
      <c r="E23" s="35">
        <v>55</v>
      </c>
      <c r="F23" s="24">
        <v>-20.273627950000002</v>
      </c>
      <c r="G23" s="24">
        <v>-40.243776140000001</v>
      </c>
      <c r="H23" s="33">
        <f t="shared" si="0"/>
        <v>2.88</v>
      </c>
      <c r="I23" s="33">
        <f t="shared" si="1"/>
        <v>2.448</v>
      </c>
      <c r="J23" s="33">
        <f t="shared" si="2"/>
        <v>0.86399999999999999</v>
      </c>
    </row>
    <row r="24" spans="1:10" ht="15" customHeight="1" x14ac:dyDescent="0.25">
      <c r="A24" s="23" t="s">
        <v>61</v>
      </c>
      <c r="B24" s="33">
        <v>2.78</v>
      </c>
      <c r="C24" s="34">
        <v>30</v>
      </c>
      <c r="D24" s="33">
        <v>0.6</v>
      </c>
      <c r="E24" s="35">
        <v>41</v>
      </c>
      <c r="F24" s="24">
        <v>-20.271552069999998</v>
      </c>
      <c r="G24" s="24">
        <v>-40.251093689999998</v>
      </c>
      <c r="H24" s="33">
        <f t="shared" si="0"/>
        <v>0.50039999999999996</v>
      </c>
      <c r="I24" s="33">
        <f t="shared" si="1"/>
        <v>0.42533999999999994</v>
      </c>
      <c r="J24" s="33">
        <f t="shared" si="2"/>
        <v>0.15011999999999998</v>
      </c>
    </row>
    <row r="25" spans="1:10" s="30" customFormat="1" ht="15" customHeight="1" x14ac:dyDescent="0.25">
      <c r="A25" s="29" t="s">
        <v>62</v>
      </c>
      <c r="B25" s="36">
        <v>6.94</v>
      </c>
      <c r="C25" s="37">
        <v>30</v>
      </c>
      <c r="D25" s="36">
        <v>0.8</v>
      </c>
      <c r="E25" s="38">
        <v>43</v>
      </c>
      <c r="F25" s="39">
        <v>-20.271535369999999</v>
      </c>
      <c r="G25" s="39">
        <v>-40.250902070000002</v>
      </c>
      <c r="H25" s="36">
        <f t="shared" si="0"/>
        <v>1.2492000000000001</v>
      </c>
      <c r="I25" s="36">
        <f t="shared" si="1"/>
        <v>1.06182</v>
      </c>
      <c r="J25" s="36">
        <f t="shared" si="2"/>
        <v>0.37476000000000004</v>
      </c>
    </row>
    <row r="26" spans="1:10" ht="15" customHeight="1" x14ac:dyDescent="0.25">
      <c r="A26" s="23" t="s">
        <v>63</v>
      </c>
      <c r="B26" s="33">
        <v>0.61</v>
      </c>
      <c r="C26" s="34">
        <v>30</v>
      </c>
      <c r="D26" s="33">
        <v>0.3</v>
      </c>
      <c r="E26" s="35">
        <v>40</v>
      </c>
      <c r="F26" s="24">
        <v>-20.27151559</v>
      </c>
      <c r="G26" s="24">
        <v>-40.251141269999998</v>
      </c>
      <c r="H26" s="33">
        <f t="shared" si="0"/>
        <v>0.10979999999999999</v>
      </c>
      <c r="I26" s="33">
        <f t="shared" si="1"/>
        <v>9.3329999999999996E-2</v>
      </c>
      <c r="J26" s="33">
        <f t="shared" si="2"/>
        <v>3.2939999999999997E-2</v>
      </c>
    </row>
    <row r="27" spans="1:10" ht="15" customHeight="1" x14ac:dyDescent="0.25">
      <c r="A27" s="23" t="s">
        <v>64</v>
      </c>
      <c r="B27" s="33">
        <v>1.4</v>
      </c>
      <c r="C27" s="34">
        <v>32</v>
      </c>
      <c r="D27" s="33">
        <v>0.5</v>
      </c>
      <c r="E27" s="35">
        <v>15</v>
      </c>
      <c r="F27" s="24">
        <v>-20.271493970000002</v>
      </c>
      <c r="G27" s="24">
        <v>-40.251638980000003</v>
      </c>
      <c r="H27" s="33">
        <f t="shared" si="0"/>
        <v>0.252</v>
      </c>
      <c r="I27" s="33">
        <f t="shared" si="1"/>
        <v>0.2142</v>
      </c>
      <c r="J27" s="33">
        <f t="shared" si="2"/>
        <v>7.5600000000000001E-2</v>
      </c>
    </row>
    <row r="28" spans="1:10" ht="15" customHeight="1" x14ac:dyDescent="0.25">
      <c r="A28" s="23" t="s">
        <v>65</v>
      </c>
      <c r="B28" s="33">
        <v>0.61</v>
      </c>
      <c r="C28" s="34">
        <v>30</v>
      </c>
      <c r="D28" s="33">
        <v>0.3</v>
      </c>
      <c r="E28" s="35">
        <v>40</v>
      </c>
      <c r="F28" s="24">
        <v>-20.27149752</v>
      </c>
      <c r="G28" s="24">
        <v>-40.251141130000001</v>
      </c>
      <c r="H28" s="33">
        <f t="shared" si="0"/>
        <v>0.10979999999999999</v>
      </c>
      <c r="I28" s="33">
        <f t="shared" si="1"/>
        <v>9.3329999999999996E-2</v>
      </c>
      <c r="J28" s="33">
        <f t="shared" si="2"/>
        <v>3.2939999999999997E-2</v>
      </c>
    </row>
    <row r="29" spans="1:10" ht="15" customHeight="1" x14ac:dyDescent="0.25">
      <c r="A29" s="23" t="s">
        <v>66</v>
      </c>
      <c r="B29" s="33">
        <v>0.61</v>
      </c>
      <c r="C29" s="34">
        <v>30</v>
      </c>
      <c r="D29" s="33">
        <v>0.3</v>
      </c>
      <c r="E29" s="35">
        <v>40</v>
      </c>
      <c r="F29" s="24">
        <v>-20.27144345</v>
      </c>
      <c r="G29" s="24">
        <v>-40.251121550000001</v>
      </c>
      <c r="H29" s="33">
        <f t="shared" si="0"/>
        <v>0.10979999999999999</v>
      </c>
      <c r="I29" s="33">
        <f t="shared" si="1"/>
        <v>9.3329999999999996E-2</v>
      </c>
      <c r="J29" s="33">
        <f t="shared" si="2"/>
        <v>3.2939999999999997E-2</v>
      </c>
    </row>
    <row r="30" spans="1:10" ht="15" customHeight="1" x14ac:dyDescent="0.25">
      <c r="A30" s="23" t="s">
        <v>67</v>
      </c>
      <c r="B30" s="33">
        <v>0.8</v>
      </c>
      <c r="C30" s="34">
        <v>32</v>
      </c>
      <c r="D30" s="33">
        <v>0.4</v>
      </c>
      <c r="E30" s="35">
        <v>30</v>
      </c>
      <c r="F30" s="24">
        <v>-20.271413410000001</v>
      </c>
      <c r="G30" s="24">
        <v>-40.251533010000003</v>
      </c>
      <c r="H30" s="33">
        <f t="shared" si="0"/>
        <v>0.14399999999999999</v>
      </c>
      <c r="I30" s="33">
        <f t="shared" si="1"/>
        <v>0.12239999999999998</v>
      </c>
      <c r="J30" s="33">
        <f t="shared" si="2"/>
        <v>4.3199999999999995E-2</v>
      </c>
    </row>
    <row r="31" spans="1:10" ht="15" customHeight="1" x14ac:dyDescent="0.25">
      <c r="A31" s="23" t="s">
        <v>68</v>
      </c>
      <c r="B31" s="33">
        <v>0.8</v>
      </c>
      <c r="C31" s="34">
        <v>32</v>
      </c>
      <c r="D31" s="33">
        <v>0.4</v>
      </c>
      <c r="E31" s="35">
        <v>30</v>
      </c>
      <c r="F31" s="24">
        <v>-20.271386719999999</v>
      </c>
      <c r="G31" s="24">
        <v>-40.25147535</v>
      </c>
      <c r="H31" s="33">
        <f t="shared" si="0"/>
        <v>0.14399999999999999</v>
      </c>
      <c r="I31" s="33">
        <f t="shared" si="1"/>
        <v>0.12239999999999998</v>
      </c>
      <c r="J31" s="33">
        <f t="shared" si="2"/>
        <v>4.3199999999999995E-2</v>
      </c>
    </row>
    <row r="32" spans="1:10" ht="15" customHeight="1" x14ac:dyDescent="0.25">
      <c r="A32" s="23" t="s">
        <v>69</v>
      </c>
      <c r="B32" s="33">
        <v>1.5</v>
      </c>
      <c r="C32" s="34">
        <v>32</v>
      </c>
      <c r="D32" s="33">
        <v>0.5</v>
      </c>
      <c r="E32" s="35">
        <v>15</v>
      </c>
      <c r="F32" s="24">
        <v>-20.271367210000001</v>
      </c>
      <c r="G32" s="24">
        <v>-40.251676260000004</v>
      </c>
      <c r="H32" s="33">
        <f t="shared" si="0"/>
        <v>0.27</v>
      </c>
      <c r="I32" s="33">
        <f t="shared" si="1"/>
        <v>0.22950000000000001</v>
      </c>
      <c r="J32" s="33">
        <f t="shared" si="2"/>
        <v>8.1000000000000003E-2</v>
      </c>
    </row>
    <row r="33" spans="1:10" ht="15" customHeight="1" x14ac:dyDescent="0.25">
      <c r="A33" s="23" t="s">
        <v>70</v>
      </c>
      <c r="B33" s="33">
        <v>0.8</v>
      </c>
      <c r="C33" s="34">
        <v>32</v>
      </c>
      <c r="D33" s="33">
        <v>0.4</v>
      </c>
      <c r="E33" s="35">
        <v>30</v>
      </c>
      <c r="F33" s="24">
        <v>-20.271369060000001</v>
      </c>
      <c r="G33" s="24">
        <v>-40.251417760000002</v>
      </c>
      <c r="H33" s="33">
        <f t="shared" si="0"/>
        <v>0.14399999999999999</v>
      </c>
      <c r="I33" s="33">
        <f t="shared" si="1"/>
        <v>0.12239999999999998</v>
      </c>
      <c r="J33" s="33">
        <f t="shared" si="2"/>
        <v>4.3199999999999995E-2</v>
      </c>
    </row>
    <row r="34" spans="1:10" ht="15" customHeight="1" x14ac:dyDescent="0.25">
      <c r="A34" s="23" t="s">
        <v>71</v>
      </c>
      <c r="B34" s="33">
        <v>0.8</v>
      </c>
      <c r="C34" s="34">
        <v>32</v>
      </c>
      <c r="D34" s="33">
        <v>0.4</v>
      </c>
      <c r="E34" s="35">
        <v>30</v>
      </c>
      <c r="F34" s="24">
        <v>-20.271349959999998</v>
      </c>
      <c r="G34" s="24">
        <v>-40.251561219999999</v>
      </c>
      <c r="H34" s="33">
        <f t="shared" si="0"/>
        <v>0.14399999999999999</v>
      </c>
      <c r="I34" s="33">
        <f t="shared" si="1"/>
        <v>0.12239999999999998</v>
      </c>
      <c r="J34" s="33">
        <f t="shared" si="2"/>
        <v>4.3199999999999995E-2</v>
      </c>
    </row>
    <row r="35" spans="1:10" ht="15" customHeight="1" x14ac:dyDescent="0.25">
      <c r="A35" s="23" t="s">
        <v>72</v>
      </c>
      <c r="B35" s="33">
        <v>0.8</v>
      </c>
      <c r="C35" s="34">
        <v>32</v>
      </c>
      <c r="D35" s="33">
        <v>0.4</v>
      </c>
      <c r="E35" s="35">
        <v>30</v>
      </c>
      <c r="F35" s="24">
        <v>-20.271351259999999</v>
      </c>
      <c r="G35" s="24">
        <v>-40.251379319999998</v>
      </c>
      <c r="H35" s="33">
        <f t="shared" ref="H35:H57" si="3">B35*3600*50/10^6</f>
        <v>0.14399999999999999</v>
      </c>
      <c r="I35" s="33">
        <f t="shared" si="1"/>
        <v>0.12239999999999998</v>
      </c>
      <c r="J35" s="33">
        <f t="shared" si="2"/>
        <v>4.3199999999999995E-2</v>
      </c>
    </row>
    <row r="36" spans="1:10" ht="15" customHeight="1" x14ac:dyDescent="0.25">
      <c r="A36" s="23" t="s">
        <v>73</v>
      </c>
      <c r="B36" s="33">
        <v>0.61</v>
      </c>
      <c r="C36" s="34">
        <v>30</v>
      </c>
      <c r="D36" s="33">
        <v>0.3</v>
      </c>
      <c r="E36" s="35">
        <v>40</v>
      </c>
      <c r="F36" s="24">
        <v>-20.271354070000001</v>
      </c>
      <c r="G36" s="24">
        <v>-40.250986789999999</v>
      </c>
      <c r="H36" s="33">
        <f t="shared" si="3"/>
        <v>0.10979999999999999</v>
      </c>
      <c r="I36" s="33">
        <f t="shared" si="1"/>
        <v>9.3329999999999996E-2</v>
      </c>
      <c r="J36" s="33">
        <f t="shared" si="2"/>
        <v>3.2939999999999997E-2</v>
      </c>
    </row>
    <row r="37" spans="1:10" ht="15" customHeight="1" x14ac:dyDescent="0.25">
      <c r="A37" s="23" t="s">
        <v>74</v>
      </c>
      <c r="B37" s="33">
        <v>0.8</v>
      </c>
      <c r="C37" s="34">
        <v>32</v>
      </c>
      <c r="D37" s="33">
        <v>0.4</v>
      </c>
      <c r="E37" s="35">
        <v>30</v>
      </c>
      <c r="F37" s="24">
        <v>-20.271332309999998</v>
      </c>
      <c r="G37" s="24">
        <v>-40.251503630000002</v>
      </c>
      <c r="H37" s="33">
        <f t="shared" si="3"/>
        <v>0.14399999999999999</v>
      </c>
      <c r="I37" s="33">
        <f t="shared" si="1"/>
        <v>0.12239999999999998</v>
      </c>
      <c r="J37" s="33">
        <f t="shared" si="2"/>
        <v>4.3199999999999995E-2</v>
      </c>
    </row>
    <row r="38" spans="1:10" ht="15" customHeight="1" x14ac:dyDescent="0.25">
      <c r="A38" s="23" t="s">
        <v>75</v>
      </c>
      <c r="B38" s="33">
        <v>4</v>
      </c>
      <c r="C38" s="34">
        <v>30</v>
      </c>
      <c r="D38" s="33">
        <v>0.62</v>
      </c>
      <c r="E38" s="35">
        <v>40</v>
      </c>
      <c r="F38" s="24">
        <v>-20.271333250000001</v>
      </c>
      <c r="G38" s="24">
        <v>-40.250105759999997</v>
      </c>
      <c r="H38" s="33">
        <f t="shared" si="3"/>
        <v>0.72</v>
      </c>
      <c r="I38" s="33">
        <f t="shared" si="1"/>
        <v>0.61199999999999999</v>
      </c>
      <c r="J38" s="33">
        <f t="shared" si="2"/>
        <v>0.216</v>
      </c>
    </row>
    <row r="39" spans="1:10" ht="15" customHeight="1" x14ac:dyDescent="0.25">
      <c r="A39" s="23" t="s">
        <v>76</v>
      </c>
      <c r="B39" s="33">
        <v>0.8</v>
      </c>
      <c r="C39" s="34">
        <v>32</v>
      </c>
      <c r="D39" s="33">
        <v>0.4</v>
      </c>
      <c r="E39" s="35">
        <v>30</v>
      </c>
      <c r="F39" s="24">
        <v>-20.271305609999999</v>
      </c>
      <c r="G39" s="24">
        <v>-40.251445969999999</v>
      </c>
      <c r="H39" s="33">
        <f t="shared" si="3"/>
        <v>0.14399999999999999</v>
      </c>
      <c r="I39" s="33">
        <f t="shared" si="1"/>
        <v>0.12239999999999998</v>
      </c>
      <c r="J39" s="33">
        <f t="shared" si="2"/>
        <v>4.3199999999999995E-2</v>
      </c>
    </row>
    <row r="40" spans="1:10" ht="15" customHeight="1" x14ac:dyDescent="0.25">
      <c r="A40" s="23" t="s">
        <v>77</v>
      </c>
      <c r="B40" s="33">
        <v>0.8</v>
      </c>
      <c r="C40" s="34">
        <v>32</v>
      </c>
      <c r="D40" s="33">
        <v>0.5</v>
      </c>
      <c r="E40" s="35">
        <v>15</v>
      </c>
      <c r="F40" s="24">
        <v>-20.271285840000001</v>
      </c>
      <c r="G40" s="24">
        <v>-40.251685180000003</v>
      </c>
      <c r="H40" s="33">
        <f t="shared" si="3"/>
        <v>0.14399999999999999</v>
      </c>
      <c r="I40" s="33">
        <f t="shared" si="1"/>
        <v>0.12239999999999998</v>
      </c>
      <c r="J40" s="33">
        <f t="shared" si="2"/>
        <v>4.3199999999999995E-2</v>
      </c>
    </row>
    <row r="41" spans="1:10" ht="15" customHeight="1" x14ac:dyDescent="0.25">
      <c r="A41" s="23" t="s">
        <v>78</v>
      </c>
      <c r="B41" s="33">
        <v>0.8</v>
      </c>
      <c r="C41" s="34">
        <v>32</v>
      </c>
      <c r="D41" s="33">
        <v>0.4</v>
      </c>
      <c r="E41" s="35">
        <v>30</v>
      </c>
      <c r="F41" s="24">
        <v>-20.27128652</v>
      </c>
      <c r="G41" s="24">
        <v>-40.251589439999997</v>
      </c>
      <c r="H41" s="33">
        <f t="shared" si="3"/>
        <v>0.14399999999999999</v>
      </c>
      <c r="I41" s="33">
        <f t="shared" si="1"/>
        <v>0.12239999999999998</v>
      </c>
      <c r="J41" s="33">
        <f t="shared" si="2"/>
        <v>4.3199999999999995E-2</v>
      </c>
    </row>
    <row r="42" spans="1:10" ht="15" customHeight="1" x14ac:dyDescent="0.25">
      <c r="A42" s="23" t="s">
        <v>79</v>
      </c>
      <c r="B42" s="33">
        <v>0.8</v>
      </c>
      <c r="C42" s="34">
        <v>32</v>
      </c>
      <c r="D42" s="33">
        <v>0.4</v>
      </c>
      <c r="E42" s="35">
        <v>30</v>
      </c>
      <c r="F42" s="24">
        <v>-20.27128789</v>
      </c>
      <c r="G42" s="24">
        <v>-40.251397959999998</v>
      </c>
      <c r="H42" s="33">
        <f t="shared" si="3"/>
        <v>0.14399999999999999</v>
      </c>
      <c r="I42" s="33">
        <f t="shared" si="1"/>
        <v>0.12239999999999998</v>
      </c>
      <c r="J42" s="33">
        <f t="shared" si="2"/>
        <v>4.3199999999999995E-2</v>
      </c>
    </row>
    <row r="43" spans="1:10" ht="15" customHeight="1" x14ac:dyDescent="0.25">
      <c r="A43" s="23" t="s">
        <v>80</v>
      </c>
      <c r="B43" s="33">
        <v>0.8</v>
      </c>
      <c r="C43" s="34">
        <v>32</v>
      </c>
      <c r="D43" s="33">
        <v>0.4</v>
      </c>
      <c r="E43" s="35">
        <v>30</v>
      </c>
      <c r="F43" s="24">
        <v>-20.271259830000002</v>
      </c>
      <c r="G43" s="24">
        <v>-40.251531780000001</v>
      </c>
      <c r="H43" s="33">
        <f t="shared" si="3"/>
        <v>0.14399999999999999</v>
      </c>
      <c r="I43" s="33">
        <f t="shared" si="1"/>
        <v>0.12239999999999998</v>
      </c>
      <c r="J43" s="33">
        <f t="shared" si="2"/>
        <v>4.3199999999999995E-2</v>
      </c>
    </row>
    <row r="44" spans="1:10" ht="15" customHeight="1" x14ac:dyDescent="0.25">
      <c r="A44" s="23" t="s">
        <v>81</v>
      </c>
      <c r="B44" s="33">
        <v>0.8</v>
      </c>
      <c r="C44" s="34">
        <v>32</v>
      </c>
      <c r="D44" s="33">
        <v>0.5</v>
      </c>
      <c r="E44" s="35">
        <v>15</v>
      </c>
      <c r="F44" s="24">
        <v>-20.27124963</v>
      </c>
      <c r="G44" s="24">
        <v>-40.251694460000003</v>
      </c>
      <c r="H44" s="33">
        <f t="shared" si="3"/>
        <v>0.14399999999999999</v>
      </c>
      <c r="I44" s="33">
        <f t="shared" si="1"/>
        <v>0.12239999999999998</v>
      </c>
      <c r="J44" s="33">
        <f t="shared" si="2"/>
        <v>4.3199999999999995E-2</v>
      </c>
    </row>
    <row r="45" spans="1:10" ht="15" customHeight="1" x14ac:dyDescent="0.25">
      <c r="A45" s="23" t="s">
        <v>82</v>
      </c>
      <c r="B45" s="33">
        <v>1.5</v>
      </c>
      <c r="C45" s="34">
        <v>30</v>
      </c>
      <c r="D45" s="33">
        <v>0.3</v>
      </c>
      <c r="E45" s="35">
        <v>40</v>
      </c>
      <c r="F45" s="24">
        <v>-20.271260430000002</v>
      </c>
      <c r="G45" s="24">
        <v>-40.250181779999998</v>
      </c>
      <c r="H45" s="33">
        <f t="shared" si="3"/>
        <v>0.27</v>
      </c>
      <c r="I45" s="33">
        <f t="shared" si="1"/>
        <v>0.22950000000000001</v>
      </c>
      <c r="J45" s="33">
        <f t="shared" si="2"/>
        <v>8.1000000000000003E-2</v>
      </c>
    </row>
    <row r="46" spans="1:10" ht="15" customHeight="1" x14ac:dyDescent="0.25">
      <c r="A46" s="23" t="s">
        <v>83</v>
      </c>
      <c r="B46" s="33">
        <v>0.8</v>
      </c>
      <c r="C46" s="34">
        <v>32</v>
      </c>
      <c r="D46" s="33">
        <v>0.4</v>
      </c>
      <c r="E46" s="35">
        <v>30</v>
      </c>
      <c r="F46" s="24">
        <v>-20.271233129999999</v>
      </c>
      <c r="G46" s="24">
        <v>-40.251474119999997</v>
      </c>
      <c r="H46" s="33">
        <f t="shared" si="3"/>
        <v>0.14399999999999999</v>
      </c>
      <c r="I46" s="33">
        <f t="shared" si="1"/>
        <v>0.12239999999999998</v>
      </c>
      <c r="J46" s="33">
        <f t="shared" si="2"/>
        <v>4.3199999999999995E-2</v>
      </c>
    </row>
    <row r="47" spans="1:10" ht="15" customHeight="1" x14ac:dyDescent="0.25">
      <c r="A47" s="23" t="s">
        <v>84</v>
      </c>
      <c r="B47" s="33">
        <v>0.8</v>
      </c>
      <c r="C47" s="34">
        <v>32</v>
      </c>
      <c r="D47" s="33">
        <v>0.4</v>
      </c>
      <c r="E47" s="35">
        <v>30</v>
      </c>
      <c r="F47" s="24">
        <v>-20.271215340000001</v>
      </c>
      <c r="G47" s="24">
        <v>-40.25143568</v>
      </c>
      <c r="H47" s="33">
        <f t="shared" si="3"/>
        <v>0.14399999999999999</v>
      </c>
      <c r="I47" s="33">
        <f t="shared" si="1"/>
        <v>0.12239999999999998</v>
      </c>
      <c r="J47" s="33">
        <f t="shared" si="2"/>
        <v>4.3199999999999995E-2</v>
      </c>
    </row>
    <row r="48" spans="1:10" ht="15" customHeight="1" x14ac:dyDescent="0.25">
      <c r="A48" s="23" t="s">
        <v>85</v>
      </c>
      <c r="B48" s="33">
        <v>0.8</v>
      </c>
      <c r="C48" s="34">
        <v>32</v>
      </c>
      <c r="D48" s="33">
        <v>0.4</v>
      </c>
      <c r="E48" s="35">
        <v>25</v>
      </c>
      <c r="F48" s="24">
        <v>-20.271179889999999</v>
      </c>
      <c r="G48" s="24">
        <v>-40.251339649999998</v>
      </c>
      <c r="H48" s="33">
        <f t="shared" si="3"/>
        <v>0.14399999999999999</v>
      </c>
      <c r="I48" s="33">
        <f t="shared" si="1"/>
        <v>0.12239999999999998</v>
      </c>
      <c r="J48" s="33">
        <f t="shared" si="2"/>
        <v>4.3199999999999995E-2</v>
      </c>
    </row>
    <row r="49" spans="1:10" ht="15" customHeight="1" x14ac:dyDescent="0.25">
      <c r="A49" s="23" t="s">
        <v>86</v>
      </c>
      <c r="B49" s="33">
        <v>1.5</v>
      </c>
      <c r="C49" s="34">
        <v>30</v>
      </c>
      <c r="D49" s="33">
        <v>0.3</v>
      </c>
      <c r="E49" s="35">
        <v>40</v>
      </c>
      <c r="F49" s="24">
        <v>-20.27115277</v>
      </c>
      <c r="G49" s="24">
        <v>-40.250075590000002</v>
      </c>
      <c r="H49" s="33">
        <f t="shared" si="3"/>
        <v>0.27</v>
      </c>
      <c r="I49" s="33">
        <f t="shared" si="1"/>
        <v>0.22950000000000001</v>
      </c>
      <c r="J49" s="33">
        <f t="shared" si="2"/>
        <v>8.1000000000000003E-2</v>
      </c>
    </row>
    <row r="50" spans="1:10" ht="15" customHeight="1" x14ac:dyDescent="0.25">
      <c r="A50" s="23" t="s">
        <v>87</v>
      </c>
      <c r="B50" s="33">
        <v>1.58</v>
      </c>
      <c r="C50" s="34">
        <v>25</v>
      </c>
      <c r="D50" s="33">
        <v>0.3</v>
      </c>
      <c r="E50" s="35">
        <v>10</v>
      </c>
      <c r="F50" s="24">
        <v>-20.270460969999998</v>
      </c>
      <c r="G50" s="24">
        <v>-40.250797710000001</v>
      </c>
      <c r="H50" s="33">
        <f t="shared" si="3"/>
        <v>0.28439999999999999</v>
      </c>
      <c r="I50" s="33">
        <f t="shared" si="1"/>
        <v>0.24173999999999998</v>
      </c>
      <c r="J50" s="33">
        <f t="shared" si="2"/>
        <v>8.5319999999999993E-2</v>
      </c>
    </row>
    <row r="51" spans="1:10" ht="15" customHeight="1" x14ac:dyDescent="0.25">
      <c r="A51" s="23" t="s">
        <v>88</v>
      </c>
      <c r="B51" s="33">
        <v>5.37</v>
      </c>
      <c r="C51" s="34">
        <v>40</v>
      </c>
      <c r="D51" s="33">
        <v>0.6</v>
      </c>
      <c r="E51" s="35">
        <v>15</v>
      </c>
      <c r="F51" s="24">
        <v>-20.259531290000002</v>
      </c>
      <c r="G51" s="24">
        <v>-40.242840450000003</v>
      </c>
      <c r="H51" s="33">
        <f t="shared" si="3"/>
        <v>0.96660000000000001</v>
      </c>
      <c r="I51" s="33">
        <f t="shared" si="1"/>
        <v>0.82160999999999995</v>
      </c>
      <c r="J51" s="33">
        <f t="shared" si="2"/>
        <v>0.28998000000000002</v>
      </c>
    </row>
    <row r="52" spans="1:10" ht="15" customHeight="1" x14ac:dyDescent="0.25">
      <c r="A52" s="23" t="s">
        <v>89</v>
      </c>
      <c r="B52" s="33">
        <v>1.33</v>
      </c>
      <c r="C52" s="34">
        <v>40</v>
      </c>
      <c r="D52" s="33">
        <v>0.4</v>
      </c>
      <c r="E52" s="35">
        <v>30</v>
      </c>
      <c r="F52" s="24">
        <v>-20.259621630000002</v>
      </c>
      <c r="G52" s="24">
        <v>-40.242841169999998</v>
      </c>
      <c r="H52" s="33">
        <f t="shared" si="3"/>
        <v>0.2394</v>
      </c>
      <c r="I52" s="33">
        <f t="shared" si="1"/>
        <v>0.20349</v>
      </c>
      <c r="J52" s="33">
        <f t="shared" si="2"/>
        <v>7.1819999999999995E-2</v>
      </c>
    </row>
    <row r="53" spans="1:10" ht="15" customHeight="1" x14ac:dyDescent="0.25">
      <c r="A53" s="23" t="s">
        <v>90</v>
      </c>
      <c r="B53" s="33">
        <v>1.67</v>
      </c>
      <c r="C53" s="34">
        <v>40</v>
      </c>
      <c r="D53" s="33">
        <v>0.4</v>
      </c>
      <c r="E53" s="35">
        <v>30</v>
      </c>
      <c r="F53" s="24">
        <v>-20.259639360000001</v>
      </c>
      <c r="G53" s="24">
        <v>-40.242889179999999</v>
      </c>
      <c r="H53" s="33">
        <f t="shared" si="3"/>
        <v>0.30059999999999998</v>
      </c>
      <c r="I53" s="33">
        <f t="shared" si="1"/>
        <v>0.25550999999999996</v>
      </c>
      <c r="J53" s="33">
        <f t="shared" si="2"/>
        <v>9.0179999999999996E-2</v>
      </c>
    </row>
    <row r="54" spans="1:10" ht="15" customHeight="1" x14ac:dyDescent="0.25">
      <c r="A54" s="23" t="s">
        <v>91</v>
      </c>
      <c r="B54" s="33">
        <v>2.17</v>
      </c>
      <c r="C54" s="34">
        <v>40</v>
      </c>
      <c r="D54" s="33">
        <v>0.4</v>
      </c>
      <c r="E54" s="35">
        <v>30</v>
      </c>
      <c r="F54" s="24">
        <v>-20.259594799999999</v>
      </c>
      <c r="G54" s="24">
        <v>-40.242802660000002</v>
      </c>
      <c r="H54" s="33">
        <f t="shared" si="3"/>
        <v>0.3906</v>
      </c>
      <c r="I54" s="33">
        <f t="shared" si="1"/>
        <v>0.33200999999999997</v>
      </c>
      <c r="J54" s="33">
        <f t="shared" si="2"/>
        <v>0.11717999999999999</v>
      </c>
    </row>
    <row r="55" spans="1:10" ht="15" customHeight="1" x14ac:dyDescent="0.25">
      <c r="A55" s="23" t="s">
        <v>92</v>
      </c>
      <c r="B55" s="33">
        <v>2.17</v>
      </c>
      <c r="C55" s="34">
        <v>40</v>
      </c>
      <c r="D55" s="33">
        <v>0.4</v>
      </c>
      <c r="E55" s="35">
        <v>30</v>
      </c>
      <c r="F55" s="24">
        <v>-20.259567969999999</v>
      </c>
      <c r="G55" s="24">
        <v>-40.242764149999999</v>
      </c>
      <c r="H55" s="33">
        <f t="shared" si="3"/>
        <v>0.3906</v>
      </c>
      <c r="I55" s="33">
        <f t="shared" si="1"/>
        <v>0.33200999999999997</v>
      </c>
      <c r="J55" s="33">
        <f t="shared" si="2"/>
        <v>0.11717999999999999</v>
      </c>
    </row>
    <row r="56" spans="1:10" ht="15" customHeight="1" x14ac:dyDescent="0.25">
      <c r="A56" s="23" t="s">
        <v>93</v>
      </c>
      <c r="B56" s="33">
        <v>5.37</v>
      </c>
      <c r="C56" s="34">
        <v>40</v>
      </c>
      <c r="D56" s="33">
        <v>0.6</v>
      </c>
      <c r="E56" s="35">
        <v>15</v>
      </c>
      <c r="F56" s="24">
        <v>-20.259658380000001</v>
      </c>
      <c r="G56" s="24">
        <v>-40.242755299999999</v>
      </c>
      <c r="H56" s="33">
        <f t="shared" si="3"/>
        <v>0.96660000000000001</v>
      </c>
      <c r="I56" s="33">
        <f t="shared" si="1"/>
        <v>0.82160999999999995</v>
      </c>
      <c r="J56" s="33">
        <f t="shared" si="2"/>
        <v>0.28998000000000002</v>
      </c>
    </row>
    <row r="57" spans="1:10" ht="15" customHeight="1" x14ac:dyDescent="0.25">
      <c r="A57" s="23" t="s">
        <v>94</v>
      </c>
      <c r="B57" s="33">
        <v>1.58</v>
      </c>
      <c r="C57" s="34">
        <v>25</v>
      </c>
      <c r="D57" s="33">
        <v>0.3</v>
      </c>
      <c r="E57" s="35">
        <v>10</v>
      </c>
      <c r="F57" s="24">
        <v>-20.259739759999999</v>
      </c>
      <c r="G57" s="24">
        <v>-40.242746369999999</v>
      </c>
      <c r="H57" s="33">
        <f t="shared" si="3"/>
        <v>0.28439999999999999</v>
      </c>
      <c r="I57" s="33">
        <f t="shared" si="1"/>
        <v>0.24173999999999998</v>
      </c>
      <c r="J57" s="33">
        <f t="shared" si="2"/>
        <v>8.5319999999999993E-2</v>
      </c>
    </row>
    <row r="58" spans="1:10" ht="15" customHeight="1" x14ac:dyDescent="0.25">
      <c r="A58" s="48" t="s">
        <v>95</v>
      </c>
      <c r="B58" s="48"/>
      <c r="C58" s="48"/>
      <c r="D58" s="48"/>
      <c r="E58" s="48"/>
      <c r="F58" s="48"/>
      <c r="G58" s="48"/>
      <c r="H58" s="31">
        <f>SUM(H3:H57)</f>
        <v>24.505199999999974</v>
      </c>
      <c r="I58" s="31">
        <f t="shared" ref="I58" si="4">SUM(I3:I57)</f>
        <v>20.829419999999995</v>
      </c>
      <c r="J58" s="31">
        <f t="shared" ref="J58" si="5">SUM(J3:J57)</f>
        <v>7.3515599999999974</v>
      </c>
    </row>
    <row r="60" spans="1:10" ht="15" customHeight="1" x14ac:dyDescent="0.25">
      <c r="A60" s="1" t="s">
        <v>108</v>
      </c>
    </row>
    <row r="61" spans="1:10" ht="15" customHeight="1" x14ac:dyDescent="0.25">
      <c r="A61" s="1" t="s">
        <v>109</v>
      </c>
    </row>
    <row r="62" spans="1:10" ht="15" customHeight="1" x14ac:dyDescent="0.25">
      <c r="A62" s="7" t="s">
        <v>110</v>
      </c>
      <c r="H62" s="27"/>
      <c r="I62" s="27"/>
      <c r="J62" s="27"/>
    </row>
    <row r="63" spans="1:10" ht="15" customHeight="1" x14ac:dyDescent="0.25">
      <c r="A63" s="7" t="s">
        <v>111</v>
      </c>
      <c r="H63" s="27"/>
      <c r="I63" s="27"/>
      <c r="J63" s="27"/>
    </row>
    <row r="64" spans="1:10" ht="15" customHeight="1" x14ac:dyDescent="0.25">
      <c r="A64" s="7" t="s">
        <v>112</v>
      </c>
      <c r="H64" s="27"/>
      <c r="I64" s="27"/>
      <c r="J64" s="27"/>
    </row>
    <row r="65" spans="2:10" ht="15" customHeight="1" x14ac:dyDescent="0.25">
      <c r="H65" s="27"/>
      <c r="I65" s="27"/>
      <c r="J65" s="27"/>
    </row>
    <row r="66" spans="2:10" ht="15" customHeight="1" x14ac:dyDescent="0.25">
      <c r="H66" s="27"/>
      <c r="I66" s="27"/>
      <c r="J66" s="27"/>
    </row>
    <row r="67" spans="2:10" ht="15" customHeight="1" x14ac:dyDescent="0.25">
      <c r="B67" s="28"/>
      <c r="C67" s="28"/>
      <c r="D67" s="28"/>
      <c r="E67" s="28"/>
      <c r="F67" s="28"/>
      <c r="G67" s="28"/>
      <c r="H67" s="28"/>
      <c r="I67" s="28"/>
      <c r="J67" s="28"/>
    </row>
  </sheetData>
  <sheetProtection password="B056" sheet="1" objects="1" scenarios="1"/>
  <mergeCells count="9">
    <mergeCell ref="H1:J1"/>
    <mergeCell ref="A58:G58"/>
    <mergeCell ref="D1:D2"/>
    <mergeCell ref="E1:E2"/>
    <mergeCell ref="F1:F2"/>
    <mergeCell ref="G1:G2"/>
    <mergeCell ref="A1:A2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Chaminés_maiorPorte</vt:lpstr>
      <vt:lpstr>Chaminés_menorPorte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2019-06-06T19:29:29Z</dcterms:modified>
</cp:coreProperties>
</file>