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ale\Difusas\"/>
    </mc:Choice>
  </mc:AlternateContent>
  <bookViews>
    <workbookView xWindow="0" yWindow="0" windowWidth="24000" windowHeight="9435" activeTab="1"/>
  </bookViews>
  <sheets>
    <sheet name="Cálculos das Taxas" sheetId="2" r:id="rId1"/>
    <sheet name="Tintas e solvent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2" i="2"/>
  <c r="B6" i="2"/>
  <c r="E6" i="2"/>
  <c r="F7" i="1"/>
  <c r="G6" i="1" l="1"/>
  <c r="G9" i="1"/>
  <c r="G10" i="1"/>
  <c r="G11" i="1"/>
  <c r="G12" i="1"/>
  <c r="G13" i="1"/>
  <c r="G14" i="1"/>
  <c r="G15" i="1"/>
  <c r="G18" i="1"/>
  <c r="G19" i="1"/>
  <c r="G20" i="1"/>
  <c r="G21" i="1"/>
  <c r="G22" i="1"/>
  <c r="G23" i="1"/>
  <c r="G24" i="1"/>
  <c r="G25" i="1"/>
  <c r="G26" i="1"/>
  <c r="G27" i="1"/>
  <c r="G28" i="1"/>
  <c r="G31" i="1"/>
  <c r="G33" i="1"/>
  <c r="G34" i="1"/>
  <c r="G35" i="1"/>
  <c r="G36" i="1"/>
  <c r="G37" i="1"/>
  <c r="G38" i="1"/>
  <c r="G39" i="1"/>
  <c r="G49" i="1"/>
  <c r="G50" i="1"/>
  <c r="F48" i="1"/>
  <c r="G48" i="1" s="1"/>
  <c r="F47" i="1"/>
  <c r="F45" i="1"/>
  <c r="F44" i="1"/>
  <c r="F43" i="1"/>
  <c r="F41" i="1"/>
  <c r="F40" i="1"/>
  <c r="F32" i="1"/>
  <c r="G32" i="1" s="1"/>
  <c r="F31" i="1"/>
  <c r="F30" i="1"/>
  <c r="G30" i="1" s="1"/>
  <c r="F29" i="1"/>
  <c r="G29" i="1" s="1"/>
  <c r="F27" i="1"/>
  <c r="F17" i="1"/>
  <c r="G17" i="1" s="1"/>
  <c r="F16" i="1"/>
  <c r="G16" i="1" s="1"/>
  <c r="F11" i="1"/>
  <c r="F8" i="1"/>
  <c r="G8" i="1" s="1"/>
  <c r="G7" i="1"/>
  <c r="F5" i="1"/>
  <c r="G5" i="1" s="1"/>
  <c r="E47" i="1" l="1"/>
  <c r="G47" i="1" s="1"/>
  <c r="E45" i="1"/>
  <c r="G45" i="1" s="1"/>
  <c r="E44" i="1"/>
  <c r="G44" i="1" s="1"/>
  <c r="E43" i="1"/>
  <c r="G43" i="1" s="1"/>
  <c r="E41" i="1"/>
  <c r="G41" i="1" s="1"/>
  <c r="E40" i="1"/>
  <c r="G40" i="1" s="1"/>
  <c r="D6" i="2" l="1"/>
  <c r="C6" i="2"/>
</calcChain>
</file>

<file path=xl/comments1.xml><?xml version="1.0" encoding="utf-8"?>
<comments xmlns="http://schemas.openxmlformats.org/spreadsheetml/2006/main">
  <authors>
    <author>EcoSoft-FC</author>
  </authors>
  <commentList>
    <comment ref="A2" authorId="0" shapeId="0">
      <text>
        <r>
          <rPr>
            <b/>
            <sz val="9"/>
            <color indexed="81"/>
            <rFont val="Segoe UI"/>
            <family val="2"/>
          </rPr>
          <t>EcoSoft-FC:</t>
        </r>
        <r>
          <rPr>
            <sz val="9"/>
            <color indexed="81"/>
            <rFont val="Segoe UI"/>
            <family val="2"/>
          </rPr>
          <t xml:space="preserve">
dados enviados pela Vale com base em relatório de monitoramento</t>
        </r>
      </text>
    </comment>
    <comment ref="B5" authorId="0" shapeId="0">
      <text>
        <r>
          <rPr>
            <b/>
            <sz val="9"/>
            <color indexed="81"/>
            <rFont val="Segoe UI"/>
            <family val="2"/>
          </rPr>
          <t>EcoSoft-FC:</t>
        </r>
        <r>
          <rPr>
            <sz val="9"/>
            <color indexed="81"/>
            <rFont val="Segoe UI"/>
            <family val="2"/>
          </rPr>
          <t xml:space="preserve">
fatores de emissão de PM da seção 13.2.6 do AP42 - Abrasive Blasting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EcoSoft-FC:</t>
        </r>
        <r>
          <rPr>
            <sz val="9"/>
            <color indexed="81"/>
            <rFont val="Segoe UI"/>
            <family val="2"/>
          </rPr>
          <t xml:space="preserve">
fatores de emissão de PM da seção 13.2.6 do AP42 - Abrasive Blasting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EcoSoft-FC:</t>
        </r>
        <r>
          <rPr>
            <sz val="9"/>
            <color indexed="81"/>
            <rFont val="Segoe UI"/>
            <family val="2"/>
          </rPr>
          <t xml:space="preserve">
fatores de emissão de PM da seção 13.2.6 do AP42 - Abrasive Blasting</t>
        </r>
      </text>
    </comment>
    <comment ref="E5" authorId="0" shapeId="0">
      <text>
        <r>
          <rPr>
            <b/>
            <sz val="9"/>
            <color indexed="81"/>
            <rFont val="Segoe UI"/>
            <family val="2"/>
          </rPr>
          <t>EcoSoft-FC:</t>
        </r>
        <r>
          <rPr>
            <sz val="9"/>
            <color indexed="81"/>
            <rFont val="Segoe UI"/>
            <family val="2"/>
          </rPr>
          <t xml:space="preserve">
calculado considerando a fração de sólidos. A diferença foi considerada como emissão de COV.</t>
        </r>
      </text>
    </comment>
  </commentList>
</comments>
</file>

<file path=xl/sharedStrings.xml><?xml version="1.0" encoding="utf-8"?>
<sst xmlns="http://schemas.openxmlformats.org/spreadsheetml/2006/main" count="136" uniqueCount="79">
  <si>
    <t>PRODUTO</t>
  </si>
  <si>
    <t xml:space="preserve">QUANTIDADE </t>
  </si>
  <si>
    <t>ABRASIVO SINTER-BALL</t>
  </si>
  <si>
    <t>ALUMINIO EPOXI N-2288</t>
  </si>
  <si>
    <t>L</t>
  </si>
  <si>
    <t>CINZA N-5 N-2677</t>
  </si>
  <si>
    <t>AZUL SEG. 2,5PB4/10  N-2677</t>
  </si>
  <si>
    <t>AZUL 2,5PB4/10  N-2628</t>
  </si>
  <si>
    <t>VERDE 10GY6/6  N-2628</t>
  </si>
  <si>
    <t>REVRAN TF PNA HB 870 PRETO N-2851</t>
  </si>
  <si>
    <t>REVRAN TF PNA HB 870 CINZA N-2851</t>
  </si>
  <si>
    <t>AMARELO SEG. 5Y8/12  N-2677</t>
  </si>
  <si>
    <t>THINNER PARA LIMPEZA</t>
  </si>
  <si>
    <t>VERDE 2,5G4/8  N-2677</t>
  </si>
  <si>
    <t>LARANJA SEG. 2,5YR6/14  N-2677</t>
  </si>
  <si>
    <t>PRETO N-1,0 N-2677</t>
  </si>
  <si>
    <t>BRANCO N-9,5  N-2677</t>
  </si>
  <si>
    <t>VERDE PANTONE 328C  N-2677</t>
  </si>
  <si>
    <t>AZUL OCEANO PANTONE 7469C N-2677</t>
  </si>
  <si>
    <t>LARANJA RAL 2004 N-2677</t>
  </si>
  <si>
    <t>DILUENTE P/ POLIURETANO</t>
  </si>
  <si>
    <t>DILUENTE P/ EPOXI</t>
  </si>
  <si>
    <t>VERMELHO RAL 3003 N-2677</t>
  </si>
  <si>
    <t>VERDE PANTONE 5773C  N-2677</t>
  </si>
  <si>
    <t>VERDE SEGURANÇA 10GY6/6   N-2677</t>
  </si>
  <si>
    <t>RETHANE FLV 653 VERMELHO RAL 3020 N-2677</t>
  </si>
  <si>
    <t>AZUL SEGURANÇA 2,5PB4/10 N-2680</t>
  </si>
  <si>
    <t>AMARELO RAL 1021  N-2677</t>
  </si>
  <si>
    <t>REVRAN ECO ARQ 998 CINZA GELO N-2629</t>
  </si>
  <si>
    <t>REVRAN ECO ARQ 998 AZUL RAL-5019 N-2629</t>
  </si>
  <si>
    <t xml:space="preserve">CINZA N-5 N-2680 </t>
  </si>
  <si>
    <t>VERMELHO OXIDO FUNDO  N-2198</t>
  </si>
  <si>
    <t xml:space="preserve">CINZA N-5  EPOXI  N-2628 </t>
  </si>
  <si>
    <t>VERMELHO RAL 3000 N-2677</t>
  </si>
  <si>
    <t>RETHANE FLV 653 COR OXIDO DE FERRO  N-2677</t>
  </si>
  <si>
    <t>AMARELO SEG. 5Y8/12  N-2628</t>
  </si>
  <si>
    <t>VERMELHO SEG. 5R4/14  N-2677</t>
  </si>
  <si>
    <t>ALUMINIO PU N-2677 RAL 9006</t>
  </si>
  <si>
    <t>VERDE PANTONE 382C N-2677</t>
  </si>
  <si>
    <t xml:space="preserve">ACRILICA SEMI BRILHO VERDE ANGRA </t>
  </si>
  <si>
    <t xml:space="preserve">ACRILICA SEMI BRILHO VERDE JADE </t>
  </si>
  <si>
    <t>MASSA ACR. 18L</t>
  </si>
  <si>
    <t>ACR. FOSCO BRANCO GELO 18L</t>
  </si>
  <si>
    <t>ACR. SEM. BRL. PALHA 18L</t>
  </si>
  <si>
    <t>SELADOR ACRILICO</t>
  </si>
  <si>
    <t>MASSA PVA 18L</t>
  </si>
  <si>
    <t>ACR. BRACO NEVE 18L</t>
  </si>
  <si>
    <t>REZINC ART 596 CINZA ALUMINIZADO</t>
  </si>
  <si>
    <t>RETHANE FBR 645 AMARELO CATERPILLA N-2677</t>
  </si>
  <si>
    <t>LARANJA SEGURANÇA N-2628</t>
  </si>
  <si>
    <t>kg</t>
  </si>
  <si>
    <t>UN</t>
  </si>
  <si>
    <t>FRAÇÃO DE SÓLIDOS (%)</t>
  </si>
  <si>
    <t>NA</t>
  </si>
  <si>
    <t>Observação</t>
  </si>
  <si>
    <t>material abrasivo para jateamento</t>
  </si>
  <si>
    <t>Voláteis (kg)</t>
  </si>
  <si>
    <t>Fatores de Emissão da Seção 13.2.6 do AP42 - Abrasive Blasting</t>
  </si>
  <si>
    <t>Emissões da Chaminé do Filtro de Mangas</t>
  </si>
  <si>
    <t>Vazão (Nm³/h)</t>
  </si>
  <si>
    <t>T (ºC)</t>
  </si>
  <si>
    <t>Altura (m)</t>
  </si>
  <si>
    <t>Diâmetro (m)</t>
  </si>
  <si>
    <t>NA: Não aplicável</t>
  </si>
  <si>
    <t>células em amarelo: considerado valor médio</t>
  </si>
  <si>
    <t>Massa Específica (kg/L)</t>
  </si>
  <si>
    <t>Informações obtidas nas FISPQ de cada produto</t>
  </si>
  <si>
    <t>PM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</si>
  <si>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</si>
  <si>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2.5</t>
    </r>
  </si>
  <si>
    <t>Emissões difusas no processo de jateamento e pintura</t>
  </si>
  <si>
    <t>COV</t>
  </si>
  <si>
    <t>20% das operações acontecem dentro do galpão (onde há filtro de mangas) e 80% das operações acontecem a ceú aberto</t>
  </si>
  <si>
    <t>Processo</t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</si>
  <si>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</si>
  <si>
    <r>
      <t>PM</t>
    </r>
    <r>
      <rPr>
        <vertAlign val="subscript"/>
        <sz val="11"/>
        <color theme="1"/>
        <rFont val="Calibri"/>
        <family val="2"/>
        <scheme val="minor"/>
      </rPr>
      <t>2.5</t>
    </r>
  </si>
  <si>
    <t>Lat [º]</t>
  </si>
  <si>
    <t>Lon [º]</t>
  </si>
  <si>
    <t>Considerações (informada pela empresa):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</si>
</sst>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1E00"/>
      <name val="Calibri"/>
      <family val="2"/>
      <scheme val="minor"/>
    </font>
    <font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Border="1"/>
    <xf numFmtId="43" fontId="4" fillId="0" borderId="0" xfId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/>
    <xf numFmtId="0" fontId="4" fillId="2" borderId="0" xfId="0" applyFont="1" applyFill="1" applyBorder="1"/>
    <xf numFmtId="0" fontId="5" fillId="0" borderId="0" xfId="0" applyFont="1" applyFill="1" applyBorder="1" applyAlignment="1">
      <alignment horizontal="justify" vertical="center"/>
    </xf>
    <xf numFmtId="43" fontId="5" fillId="0" borderId="0" xfId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justify" vertical="center"/>
    </xf>
    <xf numFmtId="43" fontId="6" fillId="0" borderId="0" xfId="1" applyFont="1" applyFill="1" applyBorder="1" applyAlignment="1">
      <alignment horizontal="right" vertical="center"/>
    </xf>
    <xf numFmtId="0" fontId="4" fillId="0" borderId="0" xfId="0" applyFont="1" applyBorder="1" applyAlignment="1">
      <alignment horizontal="justify" vertical="center"/>
    </xf>
    <xf numFmtId="164" fontId="4" fillId="0" borderId="0" xfId="1" applyNumberFormat="1" applyFont="1" applyBorder="1"/>
    <xf numFmtId="164" fontId="4" fillId="0" borderId="0" xfId="1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2" fontId="4" fillId="2" borderId="0" xfId="0" applyNumberFormat="1" applyFont="1" applyFill="1" applyBorder="1"/>
    <xf numFmtId="0" fontId="4" fillId="0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2" fontId="7" fillId="0" borderId="0" xfId="1" applyNumberFormat="1" applyFont="1" applyBorder="1" applyAlignment="1">
      <alignment vertical="center"/>
    </xf>
    <xf numFmtId="2" fontId="7" fillId="0" borderId="0" xfId="1" applyNumberFormat="1" applyFont="1" applyFill="1" applyBorder="1" applyAlignment="1">
      <alignment horizontal="right" vertical="center"/>
    </xf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3</xdr:col>
      <xdr:colOff>800100</xdr:colOff>
      <xdr:row>35</xdr:row>
      <xdr:rowOff>180975</xdr:rowOff>
    </xdr:to>
    <xdr:grpSp>
      <xdr:nvGrpSpPr>
        <xdr:cNvPr id="2054" name="Group 6">
          <a:extLst>
            <a:ext uri="{FF2B5EF4-FFF2-40B4-BE49-F238E27FC236}">
              <a16:creationId xmlns="" xmlns:a16="http://schemas.microsoft.com/office/drawing/2014/main" id="{144DC09B-E029-4249-886C-D0DBCD02AFA2}"/>
            </a:ext>
          </a:extLst>
        </xdr:cNvPr>
        <xdr:cNvGrpSpPr>
          <a:grpSpLocks noChangeAspect="1"/>
        </xdr:cNvGrpSpPr>
      </xdr:nvGrpSpPr>
      <xdr:grpSpPr bwMode="auto">
        <a:xfrm>
          <a:off x="0" y="2486025"/>
          <a:ext cx="5086350" cy="4362450"/>
          <a:chOff x="64" y="320"/>
          <a:chExt cx="577" cy="461"/>
        </a:xfrm>
      </xdr:grpSpPr>
      <xdr:sp macro="" textlink="">
        <xdr:nvSpPr>
          <xdr:cNvPr id="2053" name="AutoShape 5">
            <a:extLst>
              <a:ext uri="{FF2B5EF4-FFF2-40B4-BE49-F238E27FC236}">
                <a16:creationId xmlns="" xmlns:a16="http://schemas.microsoft.com/office/drawing/2014/main" id="{6498036C-788E-42DE-A080-C5B51D4F7C15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64" y="320"/>
            <a:ext cx="577" cy="46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5" name="Imagem 4">
            <a:extLst>
              <a:ext uri="{FF2B5EF4-FFF2-40B4-BE49-F238E27FC236}">
                <a16:creationId xmlns="" xmlns:a16="http://schemas.microsoft.com/office/drawing/2014/main" id="{FBF32EA9-C7CD-450F-BD3F-D637B3CA47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" y="320"/>
            <a:ext cx="578" cy="4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55</xdr:row>
      <xdr:rowOff>0</xdr:rowOff>
    </xdr:from>
    <xdr:to>
      <xdr:col>8</xdr:col>
      <xdr:colOff>885825</xdr:colOff>
      <xdr:row>92</xdr:row>
      <xdr:rowOff>152400</xdr:rowOff>
    </xdr:to>
    <xdr:sp macro="" textlink="">
      <xdr:nvSpPr>
        <xdr:cNvPr id="1027" name="AutoShape 3">
          <a:extLst>
            <a:ext uri="{FF2B5EF4-FFF2-40B4-BE49-F238E27FC236}">
              <a16:creationId xmlns="" xmlns:a16="http://schemas.microsoft.com/office/drawing/2014/main" id="{00000000-0008-0000-01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8572500" y="10267950"/>
          <a:ext cx="7686675" cy="614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38100</xdr:colOff>
      <xdr:row>56</xdr:row>
      <xdr:rowOff>85725</xdr:rowOff>
    </xdr:from>
    <xdr:to>
      <xdr:col>8</xdr:col>
      <xdr:colOff>257175</xdr:colOff>
      <xdr:row>83</xdr:row>
      <xdr:rowOff>104775</xdr:rowOff>
    </xdr:to>
    <xdr:sp macro="" textlink="">
      <xdr:nvSpPr>
        <xdr:cNvPr id="1031" name="AutoShape 7"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0544175"/>
          <a:ext cx="5495925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G12" sqref="G12"/>
    </sheetView>
  </sheetViews>
  <sheetFormatPr defaultRowHeight="15" x14ac:dyDescent="0.25"/>
  <cols>
    <col min="1" max="1" width="39.7109375" bestFit="1" customWidth="1"/>
    <col min="2" max="5" width="12.28515625" customWidth="1"/>
    <col min="6" max="10" width="10.42578125" customWidth="1"/>
    <col min="11" max="11" width="7.42578125" bestFit="1" customWidth="1"/>
    <col min="12" max="12" width="6.42578125" bestFit="1" customWidth="1"/>
  </cols>
  <sheetData>
    <row r="1" spans="1:10" s="19" customFormat="1" ht="15" customHeight="1" x14ac:dyDescent="0.25">
      <c r="A1" s="23" t="s">
        <v>73</v>
      </c>
      <c r="B1" s="17" t="s">
        <v>67</v>
      </c>
      <c r="C1" s="13" t="s">
        <v>74</v>
      </c>
      <c r="D1" s="13" t="s">
        <v>75</v>
      </c>
      <c r="E1" s="17" t="s">
        <v>59</v>
      </c>
      <c r="F1" s="17" t="s">
        <v>60</v>
      </c>
      <c r="G1" s="17" t="s">
        <v>61</v>
      </c>
      <c r="H1" s="17" t="s">
        <v>62</v>
      </c>
      <c r="I1" s="17" t="s">
        <v>76</v>
      </c>
      <c r="J1" s="17" t="s">
        <v>77</v>
      </c>
    </row>
    <row r="2" spans="1:10" s="19" customFormat="1" ht="15" customHeight="1" x14ac:dyDescent="0.25">
      <c r="A2" s="25" t="s">
        <v>58</v>
      </c>
      <c r="B2" s="26">
        <v>1.66</v>
      </c>
      <c r="C2" s="26">
        <f>B2</f>
        <v>1.66</v>
      </c>
      <c r="D2" s="26">
        <f>B2</f>
        <v>1.66</v>
      </c>
      <c r="E2" s="18">
        <v>33469.300000000003</v>
      </c>
      <c r="F2" s="18">
        <v>25</v>
      </c>
      <c r="G2" s="18">
        <v>6</v>
      </c>
      <c r="H2" s="18">
        <v>0.6</v>
      </c>
      <c r="I2" s="18">
        <v>-20.256568000000001</v>
      </c>
      <c r="J2" s="18">
        <v>-40.251725</v>
      </c>
    </row>
    <row r="3" spans="1:10" s="19" customFormat="1" ht="15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10" s="19" customFormat="1" ht="15" customHeight="1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10" s="19" customFormat="1" ht="15" customHeight="1" x14ac:dyDescent="0.25">
      <c r="A5" s="23" t="s">
        <v>73</v>
      </c>
      <c r="B5" s="23" t="s">
        <v>67</v>
      </c>
      <c r="C5" s="23" t="s">
        <v>68</v>
      </c>
      <c r="D5" s="24" t="s">
        <v>69</v>
      </c>
      <c r="E5" s="17" t="s">
        <v>71</v>
      </c>
      <c r="F5" s="17" t="s">
        <v>76</v>
      </c>
      <c r="G5" s="17" t="s">
        <v>77</v>
      </c>
      <c r="H5" s="18"/>
      <c r="I5" s="18"/>
    </row>
    <row r="6" spans="1:10" s="19" customFormat="1" ht="15" customHeight="1" x14ac:dyDescent="0.25">
      <c r="A6" s="20" t="s">
        <v>70</v>
      </c>
      <c r="B6" s="26">
        <f>(0.69*'Tintas e solventes'!$C$4*0.2+55*'Tintas e solventes'!$C$4*0.8)/(8760*1000)</f>
        <v>3.7083981735159819</v>
      </c>
      <c r="C6" s="26">
        <f>(0.69*'Tintas e solventes'!$C$4*0.2+13*'Tintas e solventes'!$C$4*0.8)/(8760*1000)</f>
        <v>0.88538447488584471</v>
      </c>
      <c r="D6" s="26">
        <f>(0.69*'Tintas e solventes'!$C$4*0.2+1.3*'Tintas e solventes'!$C$4*0.8)/(8760*1000)</f>
        <v>9.8973515981735163E-2</v>
      </c>
      <c r="E6" s="27">
        <f>SUM('Tintas e solventes'!G4:G50)/8760</f>
        <v>3.5469268566550327</v>
      </c>
      <c r="F6" s="18">
        <v>-20.256323999999999</v>
      </c>
      <c r="G6" s="18">
        <v>-40.252003999999999</v>
      </c>
      <c r="H6" s="18"/>
      <c r="I6" s="18"/>
    </row>
    <row r="7" spans="1:10" s="19" customFormat="1" ht="15" customHeight="1" x14ac:dyDescent="0.25">
      <c r="A7" s="18"/>
      <c r="B7" s="18"/>
      <c r="C7" s="18"/>
      <c r="D7" s="18"/>
      <c r="E7" s="18"/>
      <c r="F7" s="18"/>
      <c r="G7" s="18"/>
      <c r="H7" s="18"/>
      <c r="I7" s="18"/>
    </row>
    <row r="8" spans="1:10" s="19" customFormat="1" ht="15" customHeight="1" x14ac:dyDescent="0.25">
      <c r="A8" s="21" t="s">
        <v>78</v>
      </c>
      <c r="B8" s="22" t="s">
        <v>72</v>
      </c>
      <c r="C8" s="21"/>
    </row>
    <row r="9" spans="1:10" s="19" customFormat="1" ht="15" customHeight="1" x14ac:dyDescent="0.25">
      <c r="A9" s="21"/>
      <c r="B9" s="22"/>
      <c r="C9" s="21"/>
    </row>
    <row r="10" spans="1:10" x14ac:dyDescent="0.25">
      <c r="B10" s="11"/>
      <c r="C10" s="1"/>
    </row>
    <row r="12" spans="1:10" x14ac:dyDescent="0.25">
      <c r="A12" s="14" t="s">
        <v>57</v>
      </c>
    </row>
    <row r="15" spans="1:10" x14ac:dyDescent="0.25">
      <c r="F15" s="28"/>
    </row>
    <row r="16" spans="1:10" x14ac:dyDescent="0.25">
      <c r="F16" s="28"/>
    </row>
    <row r="17" spans="6:6" x14ac:dyDescent="0.25">
      <c r="F17" s="28"/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tabSelected="1" workbookViewId="0">
      <selection activeCell="H15" sqref="H15"/>
    </sheetView>
  </sheetViews>
  <sheetFormatPr defaultColWidth="79.140625" defaultRowHeight="12.75" x14ac:dyDescent="0.2"/>
  <cols>
    <col min="1" max="1" width="2.85546875" style="1" customWidth="1"/>
    <col min="2" max="2" width="57.28515625" style="1" bestFit="1" customWidth="1"/>
    <col min="3" max="3" width="16.7109375" style="2" bestFit="1" customWidth="1"/>
    <col min="4" max="4" width="5.28515625" style="1" bestFit="1" customWidth="1"/>
    <col min="5" max="6" width="24.5703125" style="1" customWidth="1"/>
    <col min="7" max="7" width="22.85546875" style="11" customWidth="1"/>
    <col min="8" max="16384" width="79.140625" style="1"/>
  </cols>
  <sheetData>
    <row r="1" spans="2:8" ht="13.5" customHeight="1" x14ac:dyDescent="0.2">
      <c r="B1" s="1" t="s">
        <v>66</v>
      </c>
      <c r="C1" s="1"/>
      <c r="G1" s="1"/>
    </row>
    <row r="2" spans="2:8" s="4" customFormat="1" ht="13.5" customHeight="1" x14ac:dyDescent="0.2">
      <c r="B2" s="16"/>
      <c r="C2" s="16"/>
      <c r="D2" s="16"/>
      <c r="E2" s="16"/>
      <c r="F2" s="16"/>
      <c r="G2" s="16"/>
    </row>
    <row r="3" spans="2:8" x14ac:dyDescent="0.2">
      <c r="B3" s="6" t="s">
        <v>0</v>
      </c>
      <c r="C3" s="7" t="s">
        <v>1</v>
      </c>
      <c r="D3" s="6" t="s">
        <v>51</v>
      </c>
      <c r="E3" s="1" t="s">
        <v>52</v>
      </c>
      <c r="F3" s="1" t="s">
        <v>65</v>
      </c>
      <c r="G3" s="11" t="s">
        <v>56</v>
      </c>
      <c r="H3" s="1" t="s">
        <v>54</v>
      </c>
    </row>
    <row r="4" spans="2:8" x14ac:dyDescent="0.2">
      <c r="B4" s="8" t="s">
        <v>2</v>
      </c>
      <c r="C4" s="9">
        <v>736000</v>
      </c>
      <c r="D4" s="8" t="s">
        <v>50</v>
      </c>
      <c r="E4" s="3" t="s">
        <v>53</v>
      </c>
      <c r="F4" s="3" t="s">
        <v>53</v>
      </c>
      <c r="G4" s="12" t="s">
        <v>53</v>
      </c>
      <c r="H4" s="1" t="s">
        <v>55</v>
      </c>
    </row>
    <row r="5" spans="2:8" x14ac:dyDescent="0.2">
      <c r="B5" s="8" t="s">
        <v>3</v>
      </c>
      <c r="C5" s="9">
        <v>8722.7999999999993</v>
      </c>
      <c r="D5" s="8" t="s">
        <v>4</v>
      </c>
      <c r="E5" s="1">
        <v>72</v>
      </c>
      <c r="F5" s="5">
        <f>AVERAGE($F$6,$F$9:$F$10,$F$12:$F$15,$F$18:$F$26,$F$28,$F$33:$F$39,$F$49:$F$50)</f>
        <v>1.2393461538461541</v>
      </c>
      <c r="G5" s="12">
        <f>C5*F5*(1-E5/100)</f>
        <v>3026.9592166153852</v>
      </c>
    </row>
    <row r="6" spans="2:8" x14ac:dyDescent="0.2">
      <c r="B6" s="8" t="s">
        <v>5</v>
      </c>
      <c r="C6" s="9">
        <v>3002.4</v>
      </c>
      <c r="D6" s="8" t="s">
        <v>4</v>
      </c>
      <c r="E6" s="1">
        <v>71</v>
      </c>
      <c r="F6" s="1">
        <v>1.1299999999999999</v>
      </c>
      <c r="G6" s="12">
        <f t="shared" ref="G6:G50" si="0">C6*F6*(1-E6/100)</f>
        <v>983.88648000000012</v>
      </c>
    </row>
    <row r="7" spans="2:8" x14ac:dyDescent="0.2">
      <c r="B7" s="8" t="s">
        <v>6</v>
      </c>
      <c r="C7" s="9">
        <v>5461.2</v>
      </c>
      <c r="D7" s="8" t="s">
        <v>4</v>
      </c>
      <c r="E7" s="1">
        <v>68</v>
      </c>
      <c r="F7" s="5">
        <f>AVERAGE($F$6,$F$9:$F$10,$F$12:$F$15,$F$18:$F$26,$F$28,$F$33:$F$39,$F$49:$F$50)</f>
        <v>1.2393461538461541</v>
      </c>
      <c r="G7" s="12">
        <f t="shared" si="0"/>
        <v>2165.8615089230771</v>
      </c>
    </row>
    <row r="8" spans="2:8" x14ac:dyDescent="0.2">
      <c r="B8" s="8" t="s">
        <v>7</v>
      </c>
      <c r="C8" s="9">
        <v>489.6</v>
      </c>
      <c r="D8" s="8" t="s">
        <v>4</v>
      </c>
      <c r="E8" s="4">
        <v>89</v>
      </c>
      <c r="F8" s="5">
        <f t="shared" ref="F8" si="1">AVERAGE($F$6,$F$9:$F$10,$F$12:$F$15,$F$18:$F$26,$F$28,$F$33:$F$39,$F$49:$F$50)</f>
        <v>1.2393461538461541</v>
      </c>
      <c r="G8" s="12">
        <f t="shared" si="0"/>
        <v>66.74622646153847</v>
      </c>
    </row>
    <row r="9" spans="2:8" x14ac:dyDescent="0.2">
      <c r="B9" s="8" t="s">
        <v>8</v>
      </c>
      <c r="C9" s="9">
        <v>460.8</v>
      </c>
      <c r="D9" s="8" t="s">
        <v>4</v>
      </c>
      <c r="E9" s="4">
        <v>89</v>
      </c>
      <c r="F9" s="4">
        <v>1.46</v>
      </c>
      <c r="G9" s="12">
        <f t="shared" si="0"/>
        <v>74.004480000000001</v>
      </c>
    </row>
    <row r="10" spans="2:8" x14ac:dyDescent="0.2">
      <c r="B10" s="8" t="s">
        <v>9</v>
      </c>
      <c r="C10" s="9">
        <v>4960.8</v>
      </c>
      <c r="D10" s="8" t="s">
        <v>4</v>
      </c>
      <c r="E10" s="4">
        <v>83</v>
      </c>
      <c r="F10" s="4">
        <v>1.4530000000000001</v>
      </c>
      <c r="G10" s="12">
        <f t="shared" si="0"/>
        <v>1225.3672080000003</v>
      </c>
    </row>
    <row r="11" spans="2:8" x14ac:dyDescent="0.2">
      <c r="B11" s="8" t="s">
        <v>10</v>
      </c>
      <c r="C11" s="9">
        <v>4989.6000000000004</v>
      </c>
      <c r="D11" s="8" t="s">
        <v>4</v>
      </c>
      <c r="E11" s="4">
        <v>83</v>
      </c>
      <c r="F11" s="5">
        <f>AVERAGE($F$6,$F$9:$F$10,$F$12:$F$15,$F$18:$F$26,$F$28,$F$33:$F$39,$F$49:$F$50)</f>
        <v>1.2393461538461541</v>
      </c>
      <c r="G11" s="12">
        <f t="shared" si="0"/>
        <v>1051.2530667692313</v>
      </c>
    </row>
    <row r="12" spans="2:8" x14ac:dyDescent="0.2">
      <c r="B12" s="8" t="s">
        <v>11</v>
      </c>
      <c r="C12" s="9">
        <v>3686.4</v>
      </c>
      <c r="D12" s="8" t="s">
        <v>4</v>
      </c>
      <c r="E12" s="4">
        <v>71</v>
      </c>
      <c r="F12" s="4">
        <v>1.26</v>
      </c>
      <c r="G12" s="12">
        <f t="shared" si="0"/>
        <v>1347.0105600000004</v>
      </c>
    </row>
    <row r="13" spans="2:8" x14ac:dyDescent="0.2">
      <c r="B13" s="8" t="s">
        <v>12</v>
      </c>
      <c r="C13" s="9">
        <v>20080</v>
      </c>
      <c r="D13" s="8" t="s">
        <v>4</v>
      </c>
      <c r="E13" s="4">
        <v>0</v>
      </c>
      <c r="F13" s="4">
        <v>0.84</v>
      </c>
      <c r="G13" s="12">
        <f t="shared" si="0"/>
        <v>16867.2</v>
      </c>
    </row>
    <row r="14" spans="2:8" x14ac:dyDescent="0.2">
      <c r="B14" s="8" t="s">
        <v>13</v>
      </c>
      <c r="C14" s="9">
        <v>284.39999999999998</v>
      </c>
      <c r="D14" s="8" t="s">
        <v>4</v>
      </c>
      <c r="E14" s="4">
        <v>70</v>
      </c>
      <c r="F14" s="4">
        <v>1.27</v>
      </c>
      <c r="G14" s="12">
        <f t="shared" si="0"/>
        <v>108.35640000000001</v>
      </c>
    </row>
    <row r="15" spans="2:8" x14ac:dyDescent="0.2">
      <c r="B15" s="8" t="s">
        <v>14</v>
      </c>
      <c r="C15" s="9">
        <v>1695.6</v>
      </c>
      <c r="D15" s="8" t="s">
        <v>4</v>
      </c>
      <c r="E15" s="4">
        <v>70</v>
      </c>
      <c r="F15" s="4">
        <v>1.27</v>
      </c>
      <c r="G15" s="12">
        <f t="shared" si="0"/>
        <v>646.02359999999999</v>
      </c>
    </row>
    <row r="16" spans="2:8" x14ac:dyDescent="0.2">
      <c r="B16" s="8" t="s">
        <v>15</v>
      </c>
      <c r="C16" s="9">
        <v>165.6</v>
      </c>
      <c r="D16" s="8" t="s">
        <v>4</v>
      </c>
      <c r="E16" s="4">
        <v>71</v>
      </c>
      <c r="F16" s="5">
        <f t="shared" ref="F16:F17" si="2">AVERAGE($F$6,$F$9:$F$10,$F$12:$F$15,$F$18:$F$26,$F$28,$F$33:$F$39,$F$49:$F$50)</f>
        <v>1.2393461538461541</v>
      </c>
      <c r="G16" s="12">
        <f t="shared" si="0"/>
        <v>59.518359692307712</v>
      </c>
    </row>
    <row r="17" spans="2:7" x14ac:dyDescent="0.2">
      <c r="B17" s="8" t="s">
        <v>16</v>
      </c>
      <c r="C17" s="9">
        <v>424.8</v>
      </c>
      <c r="D17" s="8" t="s">
        <v>4</v>
      </c>
      <c r="E17" s="4">
        <v>71</v>
      </c>
      <c r="F17" s="5">
        <f t="shared" si="2"/>
        <v>1.2393461538461541</v>
      </c>
      <c r="G17" s="12">
        <f t="shared" si="0"/>
        <v>152.67753138461543</v>
      </c>
    </row>
    <row r="18" spans="2:7" x14ac:dyDescent="0.2">
      <c r="B18" s="8" t="s">
        <v>17</v>
      </c>
      <c r="C18" s="9">
        <v>586.79999999999995</v>
      </c>
      <c r="D18" s="8" t="s">
        <v>4</v>
      </c>
      <c r="E18" s="4">
        <v>70</v>
      </c>
      <c r="F18" s="4">
        <v>1.28</v>
      </c>
      <c r="G18" s="12">
        <f t="shared" si="0"/>
        <v>225.33120000000002</v>
      </c>
    </row>
    <row r="19" spans="2:7" x14ac:dyDescent="0.2">
      <c r="B19" s="8" t="s">
        <v>18</v>
      </c>
      <c r="C19" s="9">
        <v>576</v>
      </c>
      <c r="D19" s="8" t="s">
        <v>4</v>
      </c>
      <c r="E19" s="4">
        <v>71</v>
      </c>
      <c r="F19" s="4">
        <v>1.26</v>
      </c>
      <c r="G19" s="12">
        <f t="shared" si="0"/>
        <v>210.47040000000001</v>
      </c>
    </row>
    <row r="20" spans="2:7" x14ac:dyDescent="0.2">
      <c r="B20" s="8" t="s">
        <v>19</v>
      </c>
      <c r="C20" s="9">
        <v>108</v>
      </c>
      <c r="D20" s="8" t="s">
        <v>4</v>
      </c>
      <c r="E20" s="4">
        <v>70</v>
      </c>
      <c r="F20" s="4">
        <v>1.27</v>
      </c>
      <c r="G20" s="12">
        <f t="shared" si="0"/>
        <v>41.148000000000003</v>
      </c>
    </row>
    <row r="21" spans="2:7" x14ac:dyDescent="0.2">
      <c r="B21" s="8" t="s">
        <v>20</v>
      </c>
      <c r="C21" s="9">
        <v>60</v>
      </c>
      <c r="D21" s="8" t="s">
        <v>4</v>
      </c>
      <c r="E21" s="4">
        <v>0</v>
      </c>
      <c r="F21" s="4">
        <v>0.84</v>
      </c>
      <c r="G21" s="12">
        <f t="shared" si="0"/>
        <v>50.4</v>
      </c>
    </row>
    <row r="22" spans="2:7" x14ac:dyDescent="0.2">
      <c r="B22" s="8" t="s">
        <v>21</v>
      </c>
      <c r="C22" s="9">
        <v>45</v>
      </c>
      <c r="D22" s="8" t="s">
        <v>4</v>
      </c>
      <c r="E22" s="4">
        <v>0</v>
      </c>
      <c r="F22" s="4">
        <v>0.86</v>
      </c>
      <c r="G22" s="12">
        <f t="shared" si="0"/>
        <v>38.700000000000003</v>
      </c>
    </row>
    <row r="23" spans="2:7" x14ac:dyDescent="0.2">
      <c r="B23" s="8" t="s">
        <v>22</v>
      </c>
      <c r="C23" s="9">
        <v>126</v>
      </c>
      <c r="D23" s="8" t="s">
        <v>4</v>
      </c>
      <c r="E23" s="4">
        <v>70</v>
      </c>
      <c r="F23" s="4">
        <v>1.28</v>
      </c>
      <c r="G23" s="12">
        <f t="shared" si="0"/>
        <v>48.384000000000007</v>
      </c>
    </row>
    <row r="24" spans="2:7" x14ac:dyDescent="0.2">
      <c r="B24" s="8" t="s">
        <v>23</v>
      </c>
      <c r="C24" s="9">
        <v>57.6</v>
      </c>
      <c r="D24" s="8" t="s">
        <v>4</v>
      </c>
      <c r="E24" s="4">
        <v>71</v>
      </c>
      <c r="F24" s="4">
        <v>1.28</v>
      </c>
      <c r="G24" s="12">
        <f t="shared" si="0"/>
        <v>21.381120000000006</v>
      </c>
    </row>
    <row r="25" spans="2:7" x14ac:dyDescent="0.2">
      <c r="B25" s="8" t="s">
        <v>24</v>
      </c>
      <c r="C25" s="9">
        <v>180</v>
      </c>
      <c r="D25" s="8" t="s">
        <v>4</v>
      </c>
      <c r="E25" s="4">
        <v>71</v>
      </c>
      <c r="F25" s="4">
        <v>1.28</v>
      </c>
      <c r="G25" s="12">
        <f t="shared" si="0"/>
        <v>66.816000000000017</v>
      </c>
    </row>
    <row r="26" spans="2:7" x14ac:dyDescent="0.2">
      <c r="B26" s="8" t="s">
        <v>25</v>
      </c>
      <c r="C26" s="9">
        <v>108</v>
      </c>
      <c r="D26" s="8" t="s">
        <v>4</v>
      </c>
      <c r="E26" s="4">
        <v>70</v>
      </c>
      <c r="F26" s="4">
        <v>1.28</v>
      </c>
      <c r="G26" s="12">
        <f t="shared" si="0"/>
        <v>41.472000000000008</v>
      </c>
    </row>
    <row r="27" spans="2:7" x14ac:dyDescent="0.2">
      <c r="B27" s="8" t="s">
        <v>26</v>
      </c>
      <c r="C27" s="9">
        <v>39.6</v>
      </c>
      <c r="D27" s="8" t="s">
        <v>4</v>
      </c>
      <c r="E27" s="4">
        <v>71</v>
      </c>
      <c r="F27" s="5">
        <f>AVERAGE($F$6,$F$9:$F$10,$F$12:$F$15,$F$18:$F$26,$F$28,$F$33:$F$39,$F$49:$F$50)</f>
        <v>1.2393461538461541</v>
      </c>
      <c r="G27" s="12">
        <f t="shared" si="0"/>
        <v>14.232651230769235</v>
      </c>
    </row>
    <row r="28" spans="2:7" x14ac:dyDescent="0.2">
      <c r="B28" s="8" t="s">
        <v>27</v>
      </c>
      <c r="C28" s="9">
        <v>64.8</v>
      </c>
      <c r="D28" s="8" t="s">
        <v>4</v>
      </c>
      <c r="E28" s="4">
        <v>70</v>
      </c>
      <c r="F28" s="4">
        <v>1.29</v>
      </c>
      <c r="G28" s="12">
        <f t="shared" si="0"/>
        <v>25.077600000000004</v>
      </c>
    </row>
    <row r="29" spans="2:7" x14ac:dyDescent="0.2">
      <c r="B29" s="8" t="s">
        <v>28</v>
      </c>
      <c r="C29" s="9">
        <v>97.2</v>
      </c>
      <c r="D29" s="8" t="s">
        <v>4</v>
      </c>
      <c r="E29" s="4">
        <v>88</v>
      </c>
      <c r="F29" s="5">
        <f t="shared" ref="F29:F32" si="3">AVERAGE($F$6,$F$9:$F$10,$F$12:$F$15,$F$18:$F$26,$F$28,$F$33:$F$39,$F$49:$F$50)</f>
        <v>1.2393461538461541</v>
      </c>
      <c r="G29" s="12">
        <f t="shared" si="0"/>
        <v>14.455733538461541</v>
      </c>
    </row>
    <row r="30" spans="2:7" x14ac:dyDescent="0.2">
      <c r="B30" s="8" t="s">
        <v>29</v>
      </c>
      <c r="C30" s="9">
        <v>86.4</v>
      </c>
      <c r="D30" s="8" t="s">
        <v>4</v>
      </c>
      <c r="E30" s="4">
        <v>88</v>
      </c>
      <c r="F30" s="5">
        <f t="shared" si="3"/>
        <v>1.2393461538461541</v>
      </c>
      <c r="G30" s="12">
        <f t="shared" si="0"/>
        <v>12.849540923076924</v>
      </c>
    </row>
    <row r="31" spans="2:7" x14ac:dyDescent="0.2">
      <c r="B31" s="8" t="s">
        <v>30</v>
      </c>
      <c r="C31" s="9">
        <v>230.4</v>
      </c>
      <c r="D31" s="8" t="s">
        <v>4</v>
      </c>
      <c r="E31" s="4">
        <v>71</v>
      </c>
      <c r="F31" s="5">
        <f t="shared" si="3"/>
        <v>1.2393461538461541</v>
      </c>
      <c r="G31" s="12">
        <f t="shared" si="0"/>
        <v>82.808152615384643</v>
      </c>
    </row>
    <row r="32" spans="2:7" x14ac:dyDescent="0.2">
      <c r="B32" s="8" t="s">
        <v>31</v>
      </c>
      <c r="C32" s="9">
        <v>1533.6</v>
      </c>
      <c r="D32" s="8" t="s">
        <v>4</v>
      </c>
      <c r="E32" s="4">
        <v>35</v>
      </c>
      <c r="F32" s="5">
        <f t="shared" si="3"/>
        <v>1.2393461538461541</v>
      </c>
      <c r="G32" s="12">
        <f t="shared" si="0"/>
        <v>1235.4298200000003</v>
      </c>
    </row>
    <row r="33" spans="2:7" x14ac:dyDescent="0.2">
      <c r="B33" s="8" t="s">
        <v>32</v>
      </c>
      <c r="C33" s="9">
        <v>720</v>
      </c>
      <c r="D33" s="8" t="s">
        <v>4</v>
      </c>
      <c r="E33" s="4">
        <v>89</v>
      </c>
      <c r="F33" s="4">
        <v>1.46</v>
      </c>
      <c r="G33" s="12">
        <f t="shared" si="0"/>
        <v>115.63199999999999</v>
      </c>
    </row>
    <row r="34" spans="2:7" x14ac:dyDescent="0.2">
      <c r="B34" s="8" t="s">
        <v>33</v>
      </c>
      <c r="C34" s="9">
        <v>104.4</v>
      </c>
      <c r="D34" s="8" t="s">
        <v>4</v>
      </c>
      <c r="E34" s="4">
        <v>70</v>
      </c>
      <c r="F34" s="4">
        <v>1.28</v>
      </c>
      <c r="G34" s="12">
        <f t="shared" si="0"/>
        <v>40.089600000000004</v>
      </c>
    </row>
    <row r="35" spans="2:7" x14ac:dyDescent="0.2">
      <c r="B35" s="8" t="s">
        <v>34</v>
      </c>
      <c r="C35" s="9">
        <v>104.4</v>
      </c>
      <c r="D35" s="8" t="s">
        <v>4</v>
      </c>
      <c r="E35" s="4">
        <v>70</v>
      </c>
      <c r="F35" s="4">
        <v>1.28</v>
      </c>
      <c r="G35" s="12">
        <f t="shared" si="0"/>
        <v>40.089600000000004</v>
      </c>
    </row>
    <row r="36" spans="2:7" x14ac:dyDescent="0.2">
      <c r="B36" s="8" t="s">
        <v>35</v>
      </c>
      <c r="C36" s="9">
        <v>748.8</v>
      </c>
      <c r="D36" s="8" t="s">
        <v>4</v>
      </c>
      <c r="E36" s="4">
        <v>88</v>
      </c>
      <c r="F36" s="4">
        <v>1.46</v>
      </c>
      <c r="G36" s="12">
        <f t="shared" si="0"/>
        <v>131.18975999999998</v>
      </c>
    </row>
    <row r="37" spans="2:7" x14ac:dyDescent="0.2">
      <c r="B37" s="8" t="s">
        <v>36</v>
      </c>
      <c r="C37" s="9">
        <v>284.39999999999998</v>
      </c>
      <c r="D37" s="8" t="s">
        <v>4</v>
      </c>
      <c r="E37" s="4">
        <v>71</v>
      </c>
      <c r="F37" s="4">
        <v>1.28</v>
      </c>
      <c r="G37" s="12">
        <f t="shared" si="0"/>
        <v>105.56928000000001</v>
      </c>
    </row>
    <row r="38" spans="2:7" x14ac:dyDescent="0.2">
      <c r="B38" s="8" t="s">
        <v>37</v>
      </c>
      <c r="C38" s="9">
        <v>403.2</v>
      </c>
      <c r="D38" s="8" t="s">
        <v>4</v>
      </c>
      <c r="E38" s="4">
        <v>71</v>
      </c>
      <c r="F38" s="4">
        <v>1.02</v>
      </c>
      <c r="G38" s="12">
        <f t="shared" si="0"/>
        <v>119.26656000000001</v>
      </c>
    </row>
    <row r="39" spans="2:7" x14ac:dyDescent="0.2">
      <c r="B39" s="8" t="s">
        <v>38</v>
      </c>
      <c r="C39" s="9">
        <v>738</v>
      </c>
      <c r="D39" s="8" t="s">
        <v>4</v>
      </c>
      <c r="E39" s="4">
        <v>70</v>
      </c>
      <c r="F39" s="4">
        <v>1.28</v>
      </c>
      <c r="G39" s="12">
        <f t="shared" si="0"/>
        <v>283.39200000000005</v>
      </c>
    </row>
    <row r="40" spans="2:7" x14ac:dyDescent="0.2">
      <c r="B40" s="8" t="s">
        <v>39</v>
      </c>
      <c r="C40" s="9">
        <v>126</v>
      </c>
      <c r="D40" s="8" t="s">
        <v>4</v>
      </c>
      <c r="E40" s="15">
        <f>AVERAGE($E$23:$E$39,$E$14:$E$20,$E$5:$E$12)</f>
        <v>73.53125</v>
      </c>
      <c r="F40" s="5">
        <f t="shared" ref="F40:F48" si="4">AVERAGE($F$6,$F$9:$F$10,$F$12:$F$15,$F$18:$F$26,$F$28,$F$33:$F$39,$F$49:$F$50)</f>
        <v>1.2393461538461541</v>
      </c>
      <c r="G40" s="12">
        <f t="shared" si="0"/>
        <v>41.332968822115383</v>
      </c>
    </row>
    <row r="41" spans="2:7" x14ac:dyDescent="0.2">
      <c r="B41" s="8" t="s">
        <v>40</v>
      </c>
      <c r="C41" s="9">
        <v>72</v>
      </c>
      <c r="D41" s="8" t="s">
        <v>4</v>
      </c>
      <c r="E41" s="15">
        <f>AVERAGE($E$23:$E$39,$E$14:$E$20,$E$5:$E$12)</f>
        <v>73.53125</v>
      </c>
      <c r="F41" s="5">
        <f t="shared" si="4"/>
        <v>1.2393461538461541</v>
      </c>
      <c r="G41" s="12">
        <f t="shared" si="0"/>
        <v>23.61883932692308</v>
      </c>
    </row>
    <row r="42" spans="2:7" x14ac:dyDescent="0.2">
      <c r="B42" s="8" t="s">
        <v>41</v>
      </c>
      <c r="C42" s="9">
        <v>792</v>
      </c>
      <c r="D42" s="8" t="s">
        <v>4</v>
      </c>
      <c r="E42" s="1" t="s">
        <v>53</v>
      </c>
      <c r="F42" s="4" t="s">
        <v>53</v>
      </c>
      <c r="G42" s="12" t="s">
        <v>53</v>
      </c>
    </row>
    <row r="43" spans="2:7" x14ac:dyDescent="0.2">
      <c r="B43" s="8" t="s">
        <v>42</v>
      </c>
      <c r="C43" s="9">
        <v>126</v>
      </c>
      <c r="D43" s="8" t="s">
        <v>4</v>
      </c>
      <c r="E43" s="15">
        <f>AVERAGE($E$23:$E$39,$E$14:$E$20,$E$5:$E$12)</f>
        <v>73.53125</v>
      </c>
      <c r="F43" s="5">
        <f t="shared" si="4"/>
        <v>1.2393461538461541</v>
      </c>
      <c r="G43" s="12">
        <f t="shared" si="0"/>
        <v>41.332968822115383</v>
      </c>
    </row>
    <row r="44" spans="2:7" x14ac:dyDescent="0.2">
      <c r="B44" s="8" t="s">
        <v>43</v>
      </c>
      <c r="C44" s="9">
        <v>198</v>
      </c>
      <c r="D44" s="8" t="s">
        <v>4</v>
      </c>
      <c r="E44" s="15">
        <f>AVERAGE($E$23:$E$39,$E$14:$E$20,$E$5:$E$12)</f>
        <v>73.53125</v>
      </c>
      <c r="F44" s="5">
        <f t="shared" si="4"/>
        <v>1.2393461538461541</v>
      </c>
      <c r="G44" s="12">
        <f t="shared" si="0"/>
        <v>64.95180814903847</v>
      </c>
    </row>
    <row r="45" spans="2:7" x14ac:dyDescent="0.2">
      <c r="B45" s="8" t="s">
        <v>44</v>
      </c>
      <c r="C45" s="9">
        <v>54</v>
      </c>
      <c r="D45" s="8" t="s">
        <v>4</v>
      </c>
      <c r="E45" s="15">
        <f>AVERAGE($E$23:$E$39,$E$14:$E$20,$E$5:$E$12)</f>
        <v>73.53125</v>
      </c>
      <c r="F45" s="5">
        <f t="shared" si="4"/>
        <v>1.2393461538461541</v>
      </c>
      <c r="G45" s="12">
        <f t="shared" si="0"/>
        <v>17.71412949519231</v>
      </c>
    </row>
    <row r="46" spans="2:7" x14ac:dyDescent="0.2">
      <c r="B46" s="8" t="s">
        <v>45</v>
      </c>
      <c r="C46" s="9">
        <v>612</v>
      </c>
      <c r="D46" s="8" t="s">
        <v>4</v>
      </c>
      <c r="E46" s="1" t="s">
        <v>53</v>
      </c>
      <c r="F46" s="4" t="s">
        <v>53</v>
      </c>
      <c r="G46" s="12" t="s">
        <v>53</v>
      </c>
    </row>
    <row r="47" spans="2:7" x14ac:dyDescent="0.2">
      <c r="B47" s="8" t="s">
        <v>46</v>
      </c>
      <c r="C47" s="9">
        <v>396</v>
      </c>
      <c r="D47" s="8" t="s">
        <v>4</v>
      </c>
      <c r="E47" s="15">
        <f>AVERAGE($E$23:$E$39,$E$14:$E$20,$E$5:$E$12)</f>
        <v>73.53125</v>
      </c>
      <c r="F47" s="5">
        <f t="shared" si="4"/>
        <v>1.2393461538461541</v>
      </c>
      <c r="G47" s="12">
        <f t="shared" si="0"/>
        <v>129.90361629807694</v>
      </c>
    </row>
    <row r="48" spans="2:7" x14ac:dyDescent="0.2">
      <c r="B48" s="8" t="s">
        <v>47</v>
      </c>
      <c r="C48" s="9">
        <v>7.2</v>
      </c>
      <c r="D48" s="8" t="s">
        <v>4</v>
      </c>
      <c r="E48" s="1">
        <v>77</v>
      </c>
      <c r="F48" s="5">
        <f t="shared" si="4"/>
        <v>1.2393461538461541</v>
      </c>
      <c r="G48" s="12">
        <f t="shared" si="0"/>
        <v>2.052357230769231</v>
      </c>
    </row>
    <row r="49" spans="2:7" x14ac:dyDescent="0.2">
      <c r="B49" s="8" t="s">
        <v>48</v>
      </c>
      <c r="C49" s="9">
        <v>18</v>
      </c>
      <c r="D49" s="8" t="s">
        <v>4</v>
      </c>
      <c r="E49" s="1">
        <v>71</v>
      </c>
      <c r="F49" s="1">
        <v>1.29</v>
      </c>
      <c r="G49" s="12">
        <f t="shared" si="0"/>
        <v>6.7338000000000005</v>
      </c>
    </row>
    <row r="50" spans="2:7" x14ac:dyDescent="0.2">
      <c r="B50" s="8" t="s">
        <v>49</v>
      </c>
      <c r="C50" s="9">
        <v>28.8</v>
      </c>
      <c r="D50" s="8" t="s">
        <v>4</v>
      </c>
      <c r="E50" s="1">
        <v>88</v>
      </c>
      <c r="F50" s="1">
        <v>1.27</v>
      </c>
      <c r="G50" s="12">
        <f t="shared" si="0"/>
        <v>4.3891200000000001</v>
      </c>
    </row>
    <row r="51" spans="2:7" x14ac:dyDescent="0.2">
      <c r="B51" s="10"/>
    </row>
    <row r="53" spans="2:7" x14ac:dyDescent="0.2">
      <c r="B53" s="1" t="s">
        <v>63</v>
      </c>
    </row>
    <row r="55" spans="2:7" x14ac:dyDescent="0.2">
      <c r="B55" s="5" t="s">
        <v>64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Cálculos das Taxas</vt:lpstr>
      <vt:lpstr>Tintas e solventes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EcoSoft-FC</dc:creator>
  <cp:lastModifiedBy>Vanessa Brusco Filete</cp:lastModifiedBy>
  <dcterms:created xsi:type="dcterms:W3CDTF">2017-12-11T16:37:27Z</dcterms:created>
  <dcterms:modified xsi:type="dcterms:W3CDTF">2019-06-06T19:29:58Z</dcterms:modified>
</cp:coreProperties>
</file>