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dos" sheetId="1" r:id="rId1"/>
    <sheet name="Fator de Emissão" sheetId="3" r:id="rId2"/>
  </sheets>
  <calcPr calcId="152511"/>
</workbook>
</file>

<file path=xl/calcChain.xml><?xml version="1.0" encoding="utf-8"?>
<calcChain xmlns="http://schemas.openxmlformats.org/spreadsheetml/2006/main">
  <c r="F21" i="1" l="1"/>
  <c r="G21" i="1"/>
  <c r="H21" i="1"/>
  <c r="I21" i="1"/>
  <c r="K21" i="1"/>
  <c r="J21" i="1"/>
  <c r="L21" i="1"/>
  <c r="F22" i="1"/>
  <c r="G22" i="1"/>
  <c r="H22" i="1"/>
  <c r="I22" i="1"/>
  <c r="K22" i="1"/>
  <c r="J22" i="1"/>
  <c r="L22" i="1"/>
  <c r="F23" i="1"/>
  <c r="G23" i="1"/>
  <c r="H23" i="1"/>
  <c r="I23" i="1"/>
  <c r="K23" i="1"/>
  <c r="J23" i="1"/>
  <c r="L23" i="1"/>
  <c r="F24" i="1"/>
  <c r="G24" i="1"/>
  <c r="H24" i="1"/>
  <c r="I24" i="1"/>
  <c r="K24" i="1"/>
  <c r="J24" i="1"/>
  <c r="L24" i="1"/>
  <c r="G20" i="1"/>
  <c r="H20" i="1"/>
  <c r="I20" i="1"/>
  <c r="K20" i="1"/>
  <c r="J20" i="1"/>
  <c r="L20" i="1"/>
  <c r="F20" i="1"/>
  <c r="H3" i="1" l="1"/>
  <c r="F25" i="1" l="1"/>
  <c r="I25" i="1"/>
  <c r="K25" i="1"/>
  <c r="L25" i="1"/>
  <c r="J25" i="1"/>
  <c r="E42" i="1"/>
  <c r="D42" i="1"/>
  <c r="E43" i="1"/>
  <c r="D43" i="1"/>
  <c r="E37" i="1"/>
  <c r="D37" i="1"/>
  <c r="E36" i="1"/>
  <c r="D36" i="1"/>
  <c r="H25" i="1" l="1"/>
  <c r="G25" i="1" l="1"/>
  <c r="I4" i="1" l="1"/>
  <c r="I5" i="1"/>
  <c r="I6" i="1"/>
  <c r="I7" i="1"/>
  <c r="I8" i="1"/>
  <c r="I9" i="1"/>
  <c r="I10" i="1"/>
  <c r="I11" i="1"/>
  <c r="I12" i="1"/>
  <c r="I13" i="1"/>
  <c r="I14" i="1"/>
  <c r="I3" i="1"/>
  <c r="M3" i="1" s="1"/>
  <c r="H4" i="1"/>
  <c r="H5" i="1"/>
  <c r="H6" i="1"/>
  <c r="H7" i="1"/>
  <c r="H8" i="1"/>
  <c r="H9" i="1"/>
  <c r="H10" i="1"/>
  <c r="H11" i="1"/>
  <c r="H12" i="1"/>
  <c r="H13" i="1"/>
  <c r="H14" i="1"/>
  <c r="M11" i="1" l="1"/>
  <c r="N9" i="1"/>
  <c r="J9" i="1"/>
  <c r="P9" i="1"/>
  <c r="M9" i="1"/>
  <c r="O9" i="1"/>
  <c r="L9" i="1"/>
  <c r="K9" i="1"/>
  <c r="N5" i="1"/>
  <c r="J5" i="1"/>
  <c r="P5" i="1"/>
  <c r="M5" i="1"/>
  <c r="O5" i="1"/>
  <c r="K5" i="1"/>
  <c r="L5" i="1"/>
  <c r="J8" i="1"/>
  <c r="P8" i="1"/>
  <c r="M8" i="1"/>
  <c r="O8" i="1"/>
  <c r="N8" i="1"/>
  <c r="L8" i="1"/>
  <c r="K8" i="1"/>
  <c r="O11" i="1"/>
  <c r="N11" i="1"/>
  <c r="J11" i="1"/>
  <c r="P11" i="1"/>
  <c r="L11" i="1"/>
  <c r="K11" i="1"/>
  <c r="M7" i="1"/>
  <c r="O7" i="1"/>
  <c r="N7" i="1"/>
  <c r="J7" i="1"/>
  <c r="P7" i="1"/>
  <c r="L7" i="1"/>
  <c r="K7" i="1"/>
  <c r="N13" i="1"/>
  <c r="J13" i="1"/>
  <c r="P13" i="1"/>
  <c r="M13" i="1"/>
  <c r="O13" i="1"/>
  <c r="K13" i="1"/>
  <c r="L13" i="1"/>
  <c r="J12" i="1"/>
  <c r="P12" i="1"/>
  <c r="M12" i="1"/>
  <c r="O12" i="1"/>
  <c r="N12" i="1"/>
  <c r="K12" i="1"/>
  <c r="L12" i="1"/>
  <c r="J4" i="1"/>
  <c r="P4" i="1"/>
  <c r="M4" i="1"/>
  <c r="O4" i="1"/>
  <c r="N4" i="1"/>
  <c r="K4" i="1"/>
  <c r="L4" i="1"/>
  <c r="M14" i="1"/>
  <c r="O14" i="1"/>
  <c r="J14" i="1"/>
  <c r="N14" i="1"/>
  <c r="L14" i="1"/>
  <c r="P14" i="1"/>
  <c r="K14" i="1"/>
  <c r="O10" i="1"/>
  <c r="N10" i="1"/>
  <c r="J10" i="1"/>
  <c r="P10" i="1"/>
  <c r="M10" i="1"/>
  <c r="L10" i="1"/>
  <c r="K10" i="1"/>
  <c r="O6" i="1"/>
  <c r="N6" i="1"/>
  <c r="J6" i="1"/>
  <c r="P6" i="1"/>
  <c r="M6" i="1"/>
  <c r="L6" i="1"/>
  <c r="K6" i="1"/>
  <c r="K3" i="1"/>
  <c r="N3" i="1"/>
  <c r="L3" i="1"/>
  <c r="P3" i="1"/>
  <c r="J3" i="1"/>
  <c r="O3" i="1"/>
  <c r="M15" i="1" l="1"/>
  <c r="J15" i="1"/>
  <c r="N15" i="1"/>
  <c r="K15" i="1"/>
  <c r="P15" i="1"/>
  <c r="O15" i="1"/>
  <c r="L15" i="1"/>
</calcChain>
</file>

<file path=xl/comments1.xml><?xml version="1.0" encoding="utf-8"?>
<comments xmlns="http://schemas.openxmlformats.org/spreadsheetml/2006/main">
  <authors>
    <author>Autor</author>
  </authors>
  <commentList>
    <comment ref="P2" authorId="0" shapeId="0">
      <text>
        <r>
          <rPr>
            <sz val="9"/>
            <color indexed="81"/>
            <rFont val="Segoe UI"/>
            <family val="2"/>
          </rPr>
          <t>Devido à ausência de fator de emissão específico para o VOC, foi utilizado o fator de emissão do HCT</t>
        </r>
      </text>
    </comment>
    <comment ref="D18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Densidade do Óleo diesel marítimo
d = 0,88 kg/L
Fonte: FISPQ nº BR0059_P (Óleo Diesel Marítmo)
Referência: http://grupofanal.com.br/wp-content/uploads/2018/07/MARITIMO.pdf</t>
        </r>
      </text>
    </comment>
    <comment ref="L19" authorId="0" shapeId="0">
      <text>
        <r>
          <rPr>
            <sz val="9"/>
            <color indexed="81"/>
            <rFont val="Segoe UI"/>
            <family val="2"/>
          </rPr>
          <t>Devido à ausência de fator de emissão específico para o VOC, foi utilizado o fator de emissão do HCT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</commentList>
</comments>
</file>

<file path=xl/sharedStrings.xml><?xml version="1.0" encoding="utf-8"?>
<sst xmlns="http://schemas.openxmlformats.org/spreadsheetml/2006/main" count="106" uniqueCount="54">
  <si>
    <t>Potência Média do Navio [KW]</t>
  </si>
  <si>
    <t>Tipo de Combustível</t>
  </si>
  <si>
    <t>Residência</t>
  </si>
  <si>
    <t>Manobra</t>
  </si>
  <si>
    <t>Tempo Médio [h]</t>
  </si>
  <si>
    <t>Graneleiro – Capesize</t>
  </si>
  <si>
    <t>MDO ou MFO</t>
  </si>
  <si>
    <t>Graneleiro - Panamax</t>
  </si>
  <si>
    <t>Graneleiro – Handymax</t>
  </si>
  <si>
    <t>Graneleiro - Valemax</t>
  </si>
  <si>
    <t>Graneleiro - VLOC</t>
  </si>
  <si>
    <t>Terminal</t>
  </si>
  <si>
    <t xml:space="preserve">Terminal de Minério e Pelotas (Píeres 1 e 2) </t>
  </si>
  <si>
    <t>Tipo do Navio</t>
  </si>
  <si>
    <t>Graneleiro - Capesize</t>
  </si>
  <si>
    <t>Graneleiro - Handymax</t>
  </si>
  <si>
    <t>Graneleiro -  Handysize</t>
  </si>
  <si>
    <t>Graneleiro -  Panamax</t>
  </si>
  <si>
    <t>Terminal de Produtos Diversos (Píeres 3 e 4)</t>
  </si>
  <si>
    <t xml:space="preserve">Terminal de Praia Mole (Píer de Carvão) </t>
  </si>
  <si>
    <t>Potência do Rebocador [HP]</t>
  </si>
  <si>
    <t>Consumo de Combustível [L/ano]</t>
  </si>
  <si>
    <t>ODM</t>
  </si>
  <si>
    <t>Nº de Rebocadores</t>
  </si>
  <si>
    <t>BRUCUTU</t>
  </si>
  <si>
    <t>TIMBOPEBA</t>
  </si>
  <si>
    <t>VICTORIO</t>
  </si>
  <si>
    <t>VITÓRIA LX</t>
  </si>
  <si>
    <t>HÉLIO FERRAZ I</t>
  </si>
  <si>
    <t>Nº de 
Navios</t>
  </si>
  <si>
    <t>Main Engine</t>
  </si>
  <si>
    <t>Auxiliary Engine</t>
  </si>
  <si>
    <t>Energia Utilizada [kWh/ano]</t>
  </si>
  <si>
    <t>Espera no porto</t>
  </si>
  <si>
    <t>PM</t>
  </si>
  <si>
    <t>CO</t>
  </si>
  <si>
    <t>HCT</t>
  </si>
  <si>
    <t>Tipo de Navio</t>
  </si>
  <si>
    <t>Fator de Emissão [g/kWh]</t>
  </si>
  <si>
    <t>A21 - Bulk Dry</t>
  </si>
  <si>
    <t>B32 - Towing/Pushing</t>
  </si>
  <si>
    <t>Taxa de Emissão [kg/h]</t>
  </si>
  <si>
    <t>Operação</t>
  </si>
  <si>
    <t xml:space="preserve">Fator de Emissão [kg/t] </t>
  </si>
  <si>
    <t>Entec UK Limited (2002). ‘Quantification of emissions from ships associated with ship movements between ports in the European Community’. Final report July 2002.</t>
  </si>
  <si>
    <t>Percentual da potência do navio utilizada em cada operação</t>
  </si>
  <si>
    <t xml:space="preserve">Tempo 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</si>
  <si>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</si>
  <si>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</si>
  <si>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</si>
  <si>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</si>
  <si>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</si>
  <si>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>Fonte:</t>
  </si>
  <si>
    <t>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</si>
</sst>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9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57150</xdr:rowOff>
    </xdr:from>
    <xdr:to>
      <xdr:col>10</xdr:col>
      <xdr:colOff>75438</xdr:colOff>
      <xdr:row>37</xdr:row>
      <xdr:rowOff>122959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47650"/>
          <a:ext cx="6095238" cy="69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</xdr:row>
      <xdr:rowOff>104775</xdr:rowOff>
    </xdr:from>
    <xdr:to>
      <xdr:col>20</xdr:col>
      <xdr:colOff>94509</xdr:colOff>
      <xdr:row>38</xdr:row>
      <xdr:rowOff>180108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0" y="485775"/>
          <a:ext cx="5923809" cy="6933333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14</xdr:row>
      <xdr:rowOff>142875</xdr:rowOff>
    </xdr:from>
    <xdr:to>
      <xdr:col>9</xdr:col>
      <xdr:colOff>333375</xdr:colOff>
      <xdr:row>15</xdr:row>
      <xdr:rowOff>132375</xdr:rowOff>
    </xdr:to>
    <xdr:sp macro="" textlink="">
      <xdr:nvSpPr>
        <xdr:cNvPr id="4" name="Retângulo 3"/>
        <xdr:cNvSpPr/>
      </xdr:nvSpPr>
      <xdr:spPr>
        <a:xfrm>
          <a:off x="114300" y="2809875"/>
          <a:ext cx="5705475" cy="18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190500</xdr:colOff>
      <xdr:row>34</xdr:row>
      <xdr:rowOff>9525</xdr:rowOff>
    </xdr:from>
    <xdr:to>
      <xdr:col>9</xdr:col>
      <xdr:colOff>409575</xdr:colOff>
      <xdr:row>34</xdr:row>
      <xdr:rowOff>189525</xdr:rowOff>
    </xdr:to>
    <xdr:sp macro="" textlink="">
      <xdr:nvSpPr>
        <xdr:cNvPr id="5" name="Retângulo 4"/>
        <xdr:cNvSpPr/>
      </xdr:nvSpPr>
      <xdr:spPr>
        <a:xfrm>
          <a:off x="190500" y="6486525"/>
          <a:ext cx="5705475" cy="18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390525</xdr:colOff>
      <xdr:row>14</xdr:row>
      <xdr:rowOff>171450</xdr:rowOff>
    </xdr:from>
    <xdr:to>
      <xdr:col>20</xdr:col>
      <xdr:colOff>0</xdr:colOff>
      <xdr:row>15</xdr:row>
      <xdr:rowOff>160950</xdr:rowOff>
    </xdr:to>
    <xdr:sp macro="" textlink="">
      <xdr:nvSpPr>
        <xdr:cNvPr id="6" name="Retângulo 5"/>
        <xdr:cNvSpPr/>
      </xdr:nvSpPr>
      <xdr:spPr>
        <a:xfrm>
          <a:off x="6486525" y="2838450"/>
          <a:ext cx="5705475" cy="18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400050</xdr:colOff>
      <xdr:row>34</xdr:row>
      <xdr:rowOff>19050</xdr:rowOff>
    </xdr:from>
    <xdr:to>
      <xdr:col>20</xdr:col>
      <xdr:colOff>9525</xdr:colOff>
      <xdr:row>35</xdr:row>
      <xdr:rowOff>8550</xdr:rowOff>
    </xdr:to>
    <xdr:sp macro="" textlink="">
      <xdr:nvSpPr>
        <xdr:cNvPr id="7" name="Retângulo 6"/>
        <xdr:cNvSpPr/>
      </xdr:nvSpPr>
      <xdr:spPr>
        <a:xfrm>
          <a:off x="6496050" y="6496050"/>
          <a:ext cx="5705475" cy="18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123825</xdr:colOff>
      <xdr:row>40</xdr:row>
      <xdr:rowOff>9525</xdr:rowOff>
    </xdr:from>
    <xdr:to>
      <xdr:col>12</xdr:col>
      <xdr:colOff>27673</xdr:colOff>
      <xdr:row>65</xdr:row>
      <xdr:rowOff>18454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7629525"/>
          <a:ext cx="7219048" cy="4771429"/>
        </a:xfrm>
        <a:prstGeom prst="rect">
          <a:avLst/>
        </a:prstGeom>
      </xdr:spPr>
    </xdr:pic>
    <xdr:clientData/>
  </xdr:twoCellAnchor>
  <xdr:twoCellAnchor>
    <xdr:from>
      <xdr:col>0</xdr:col>
      <xdr:colOff>209550</xdr:colOff>
      <xdr:row>52</xdr:row>
      <xdr:rowOff>57149</xdr:rowOff>
    </xdr:from>
    <xdr:to>
      <xdr:col>11</xdr:col>
      <xdr:colOff>133350</xdr:colOff>
      <xdr:row>54</xdr:row>
      <xdr:rowOff>171450</xdr:rowOff>
    </xdr:to>
    <xdr:sp macro="" textlink="">
      <xdr:nvSpPr>
        <xdr:cNvPr id="9" name="Retângulo 8"/>
        <xdr:cNvSpPr/>
      </xdr:nvSpPr>
      <xdr:spPr>
        <a:xfrm>
          <a:off x="209550" y="9963149"/>
          <a:ext cx="6629400" cy="4953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314325</xdr:colOff>
      <xdr:row>40</xdr:row>
      <xdr:rowOff>95250</xdr:rowOff>
    </xdr:from>
    <xdr:to>
      <xdr:col>23</xdr:col>
      <xdr:colOff>37296</xdr:colOff>
      <xdr:row>52</xdr:row>
      <xdr:rowOff>114012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9525" y="7715250"/>
          <a:ext cx="6428571" cy="2304762"/>
        </a:xfrm>
        <a:prstGeom prst="rect">
          <a:avLst/>
        </a:prstGeom>
      </xdr:spPr>
    </xdr:pic>
    <xdr:clientData/>
  </xdr:twoCellAnchor>
  <xdr:twoCellAnchor>
    <xdr:from>
      <xdr:col>17</xdr:col>
      <xdr:colOff>238125</xdr:colOff>
      <xdr:row>44</xdr:row>
      <xdr:rowOff>114300</xdr:rowOff>
    </xdr:from>
    <xdr:to>
      <xdr:col>18</xdr:col>
      <xdr:colOff>0</xdr:colOff>
      <xdr:row>51</xdr:row>
      <xdr:rowOff>171451</xdr:rowOff>
    </xdr:to>
    <xdr:sp macro="" textlink="">
      <xdr:nvSpPr>
        <xdr:cNvPr id="12" name="Retângulo 11"/>
        <xdr:cNvSpPr/>
      </xdr:nvSpPr>
      <xdr:spPr>
        <a:xfrm>
          <a:off x="10601325" y="8496300"/>
          <a:ext cx="371475" cy="13906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topLeftCell="A10" workbookViewId="0">
      <selection activeCell="N19" sqref="N19"/>
    </sheetView>
  </sheetViews>
  <sheetFormatPr defaultRowHeight="15" customHeight="1" x14ac:dyDescent="0.25"/>
  <cols>
    <col min="1" max="1" width="17.85546875" style="5" customWidth="1"/>
    <col min="2" max="2" width="18.5703125" style="5" customWidth="1"/>
    <col min="3" max="3" width="11.5703125" style="5" customWidth="1"/>
    <col min="4" max="5" width="14" style="5" customWidth="1"/>
    <col min="6" max="7" width="13.28515625" style="5" customWidth="1"/>
    <col min="8" max="8" width="12.85546875" style="5" customWidth="1"/>
    <col min="9" max="9" width="14.5703125" style="5" customWidth="1"/>
    <col min="10" max="16384" width="9.140625" style="5"/>
  </cols>
  <sheetData>
    <row r="1" spans="1:16" ht="15" customHeight="1" x14ac:dyDescent="0.25">
      <c r="A1" s="28" t="s">
        <v>11</v>
      </c>
      <c r="B1" s="28" t="s">
        <v>13</v>
      </c>
      <c r="C1" s="28" t="s">
        <v>29</v>
      </c>
      <c r="D1" s="28" t="s">
        <v>0</v>
      </c>
      <c r="E1" s="28" t="s">
        <v>1</v>
      </c>
      <c r="F1" s="34" t="s">
        <v>4</v>
      </c>
      <c r="G1" s="35"/>
      <c r="H1" s="32" t="s">
        <v>32</v>
      </c>
      <c r="I1" s="33"/>
      <c r="J1" s="18" t="s">
        <v>41</v>
      </c>
      <c r="K1" s="19"/>
      <c r="L1" s="19"/>
      <c r="M1" s="19"/>
      <c r="N1" s="19"/>
      <c r="O1" s="19"/>
      <c r="P1" s="20"/>
    </row>
    <row r="2" spans="1:16" ht="24.75" customHeight="1" x14ac:dyDescent="0.25">
      <c r="A2" s="28"/>
      <c r="B2" s="28"/>
      <c r="C2" s="28"/>
      <c r="D2" s="28"/>
      <c r="E2" s="28"/>
      <c r="F2" s="13" t="s">
        <v>2</v>
      </c>
      <c r="G2" s="13" t="s">
        <v>3</v>
      </c>
      <c r="H2" s="13" t="s">
        <v>3</v>
      </c>
      <c r="I2" s="13" t="s">
        <v>33</v>
      </c>
      <c r="J2" s="14" t="s">
        <v>34</v>
      </c>
      <c r="K2" s="14" t="s">
        <v>47</v>
      </c>
      <c r="L2" s="14" t="s">
        <v>48</v>
      </c>
      <c r="M2" s="14" t="s">
        <v>49</v>
      </c>
      <c r="N2" s="14" t="s">
        <v>50</v>
      </c>
      <c r="O2" s="14" t="s">
        <v>35</v>
      </c>
      <c r="P2" s="14" t="s">
        <v>53</v>
      </c>
    </row>
    <row r="3" spans="1:16" ht="15" customHeight="1" x14ac:dyDescent="0.25">
      <c r="A3" s="29" t="s">
        <v>12</v>
      </c>
      <c r="B3" s="1" t="s">
        <v>9</v>
      </c>
      <c r="C3" s="2">
        <v>56</v>
      </c>
      <c r="D3" s="3">
        <v>29300</v>
      </c>
      <c r="E3" s="4" t="s">
        <v>6</v>
      </c>
      <c r="F3" s="4">
        <v>41.05</v>
      </c>
      <c r="G3" s="4">
        <v>3</v>
      </c>
      <c r="H3" s="16">
        <f>( ( ($B$31*$D3) * ($G3*$C$31) ) + ($D$31*$D3*$G3) ) * $C3</f>
        <v>3445680</v>
      </c>
      <c r="I3" s="16">
        <f t="shared" ref="I3:I14" si="0" xml:space="preserve"> ( ( ($B$30*$D3) * ($F3*$C$30)) + ($D$30*$D3*$F3) ) * $C3</f>
        <v>27615484.399999999</v>
      </c>
      <c r="J3" s="17">
        <f t="shared" ref="J3:J14" si="1">( $H3*C$37 + $I3*C$36) / 8760 / 1000</f>
        <v>5.6333665068493151</v>
      </c>
      <c r="K3" s="17">
        <f t="shared" ref="K3:K14" si="2">( $H3*D$37 + $I3*D$36) / 8760 / 1000</f>
        <v>5.6333665068493151</v>
      </c>
      <c r="L3" s="17">
        <f t="shared" ref="L3:L14" si="3">( $H3*E$37 + $I3*E$36) / 8760 / 1000</f>
        <v>5.6333665068493151</v>
      </c>
      <c r="M3" s="17">
        <f t="shared" ref="M3:M14" si="4">( $H3*F$37 + $I3*F$36) / 8760 / 1000</f>
        <v>49.128642547945205</v>
      </c>
      <c r="N3" s="17">
        <f t="shared" ref="N3:N14" si="5">( $H3*G$37 + $I3*G$36) / 8760 / 1000</f>
        <v>42.431537534246573</v>
      </c>
      <c r="O3" s="17">
        <f t="shared" ref="O3:O14" si="6">( $H3*H$37 + $I3*H$36) / 8760 / 1000</f>
        <v>5.6732720365296796</v>
      </c>
      <c r="P3" s="17">
        <f t="shared" ref="P3:P14" si="7">( $H3*I$37 + $I3*I$36) / 8760 / 1000</f>
        <v>3.8211347488584475</v>
      </c>
    </row>
    <row r="4" spans="1:16" ht="15" customHeight="1" x14ac:dyDescent="0.25">
      <c r="A4" s="27"/>
      <c r="B4" s="1" t="s">
        <v>10</v>
      </c>
      <c r="C4" s="2">
        <v>133</v>
      </c>
      <c r="D4" s="3">
        <v>21400</v>
      </c>
      <c r="E4" s="4" t="s">
        <v>6</v>
      </c>
      <c r="F4" s="4">
        <v>28.66</v>
      </c>
      <c r="G4" s="4">
        <v>3</v>
      </c>
      <c r="H4" s="16">
        <f t="shared" ref="H4:H14" si="8">( ( ($B$31*$D4) * ($G4*$C$31) ) + ($D$31*$D4*$G4) ) * $C4</f>
        <v>5977020</v>
      </c>
      <c r="I4" s="16">
        <f t="shared" si="0"/>
        <v>33444557.719999999</v>
      </c>
      <c r="J4" s="17">
        <f t="shared" si="1"/>
        <v>7.2961167328767127</v>
      </c>
      <c r="K4" s="17">
        <f t="shared" si="2"/>
        <v>7.2961167328767127</v>
      </c>
      <c r="L4" s="17">
        <f t="shared" si="3"/>
        <v>7.2961167328767127</v>
      </c>
      <c r="M4" s="17">
        <f t="shared" si="4"/>
        <v>62.44363955890411</v>
      </c>
      <c r="N4" s="17">
        <f t="shared" si="5"/>
        <v>53.797468794520547</v>
      </c>
      <c r="O4" s="17">
        <f t="shared" si="6"/>
        <v>7.20028816803653</v>
      </c>
      <c r="P4" s="17">
        <f t="shared" si="7"/>
        <v>4.9777958584474877</v>
      </c>
    </row>
    <row r="5" spans="1:16" ht="15" customHeight="1" x14ac:dyDescent="0.25">
      <c r="A5" s="27"/>
      <c r="B5" s="1" t="s">
        <v>5</v>
      </c>
      <c r="C5" s="2">
        <v>235</v>
      </c>
      <c r="D5" s="3">
        <v>17000</v>
      </c>
      <c r="E5" s="4" t="s">
        <v>6</v>
      </c>
      <c r="F5" s="4">
        <v>34.56</v>
      </c>
      <c r="G5" s="4">
        <v>3</v>
      </c>
      <c r="H5" s="16">
        <f t="shared" si="8"/>
        <v>8389500</v>
      </c>
      <c r="I5" s="16">
        <f t="shared" si="0"/>
        <v>56607552.000000007</v>
      </c>
      <c r="J5" s="17">
        <f t="shared" si="1"/>
        <v>11.895796575342468</v>
      </c>
      <c r="K5" s="17">
        <f t="shared" si="2"/>
        <v>11.895796575342468</v>
      </c>
      <c r="L5" s="17">
        <f t="shared" si="3"/>
        <v>11.895796575342468</v>
      </c>
      <c r="M5" s="17">
        <f t="shared" si="4"/>
        <v>102.87146890410961</v>
      </c>
      <c r="N5" s="17">
        <f t="shared" si="5"/>
        <v>88.749745890410964</v>
      </c>
      <c r="O5" s="17">
        <f t="shared" si="6"/>
        <v>11.87160767123288</v>
      </c>
      <c r="P5" s="17">
        <f t="shared" si="7"/>
        <v>8.0901486301369854</v>
      </c>
    </row>
    <row r="6" spans="1:16" ht="15" customHeight="1" x14ac:dyDescent="0.25">
      <c r="A6" s="27"/>
      <c r="B6" s="1" t="s">
        <v>7</v>
      </c>
      <c r="C6" s="2">
        <v>109</v>
      </c>
      <c r="D6" s="3">
        <v>10500</v>
      </c>
      <c r="E6" s="4" t="s">
        <v>6</v>
      </c>
      <c r="F6" s="4">
        <v>36.43</v>
      </c>
      <c r="G6" s="4">
        <v>3</v>
      </c>
      <c r="H6" s="16">
        <f t="shared" si="8"/>
        <v>2403450</v>
      </c>
      <c r="I6" s="16">
        <f t="shared" si="0"/>
        <v>17094595.349999998</v>
      </c>
      <c r="J6" s="17">
        <f t="shared" si="1"/>
        <v>3.5581995462328764</v>
      </c>
      <c r="K6" s="17">
        <f t="shared" si="2"/>
        <v>3.5581995462328764</v>
      </c>
      <c r="L6" s="17">
        <f t="shared" si="3"/>
        <v>3.5581995462328764</v>
      </c>
      <c r="M6" s="17">
        <f t="shared" si="4"/>
        <v>30.853282058219175</v>
      </c>
      <c r="N6" s="17">
        <f t="shared" si="5"/>
        <v>26.627341232876713</v>
      </c>
      <c r="O6" s="17">
        <f t="shared" si="6"/>
        <v>3.561286821917808</v>
      </c>
      <c r="P6" s="17">
        <f t="shared" si="7"/>
        <v>2.4178607705479447</v>
      </c>
    </row>
    <row r="7" spans="1:16" ht="15" customHeight="1" x14ac:dyDescent="0.25">
      <c r="A7" s="27"/>
      <c r="B7" s="1" t="s">
        <v>8</v>
      </c>
      <c r="C7" s="2">
        <v>26</v>
      </c>
      <c r="D7" s="3">
        <v>8600</v>
      </c>
      <c r="E7" s="4" t="s">
        <v>6</v>
      </c>
      <c r="F7" s="4">
        <v>38.67</v>
      </c>
      <c r="G7" s="4">
        <v>3</v>
      </c>
      <c r="H7" s="16">
        <f t="shared" si="8"/>
        <v>469560</v>
      </c>
      <c r="I7" s="16">
        <f t="shared" si="0"/>
        <v>3545110.9200000004</v>
      </c>
      <c r="J7" s="17">
        <f t="shared" si="1"/>
        <v>0.73032584246575361</v>
      </c>
      <c r="K7" s="17">
        <f t="shared" si="2"/>
        <v>0.73032584246575361</v>
      </c>
      <c r="L7" s="17">
        <f t="shared" si="3"/>
        <v>0.73032584246575361</v>
      </c>
      <c r="M7" s="17">
        <f t="shared" si="4"/>
        <v>6.3512829561643844</v>
      </c>
      <c r="N7" s="17">
        <f t="shared" si="5"/>
        <v>5.483468383561644</v>
      </c>
      <c r="O7" s="17">
        <f t="shared" si="6"/>
        <v>0.73327322739726042</v>
      </c>
      <c r="P7" s="17">
        <f t="shared" si="7"/>
        <v>0.49581768493150685</v>
      </c>
    </row>
    <row r="8" spans="1:16" ht="15" customHeight="1" x14ac:dyDescent="0.25">
      <c r="A8" s="27" t="s">
        <v>18</v>
      </c>
      <c r="B8" s="1" t="s">
        <v>17</v>
      </c>
      <c r="C8" s="2">
        <v>91</v>
      </c>
      <c r="D8" s="3">
        <v>10500</v>
      </c>
      <c r="E8" s="4" t="s">
        <v>6</v>
      </c>
      <c r="F8" s="4">
        <v>61.98</v>
      </c>
      <c r="G8" s="4">
        <v>2.5</v>
      </c>
      <c r="H8" s="16">
        <f t="shared" si="8"/>
        <v>1672125</v>
      </c>
      <c r="I8" s="16">
        <f t="shared" si="0"/>
        <v>24280974.900000002</v>
      </c>
      <c r="J8" s="17">
        <f t="shared" si="1"/>
        <v>4.5967294349315067</v>
      </c>
      <c r="K8" s="17">
        <f t="shared" si="2"/>
        <v>4.5967294349315067</v>
      </c>
      <c r="L8" s="17">
        <f t="shared" si="3"/>
        <v>4.5967294349315067</v>
      </c>
      <c r="M8" s="17">
        <f t="shared" si="4"/>
        <v>40.980461315068503</v>
      </c>
      <c r="N8" s="17">
        <f t="shared" si="5"/>
        <v>35.494927089041099</v>
      </c>
      <c r="O8" s="17">
        <f t="shared" si="6"/>
        <v>4.740292219178083</v>
      </c>
      <c r="P8" s="17">
        <f t="shared" si="7"/>
        <v>3.0962999315068496</v>
      </c>
    </row>
    <row r="9" spans="1:16" ht="15" customHeight="1" x14ac:dyDescent="0.25">
      <c r="A9" s="27"/>
      <c r="B9" s="1" t="s">
        <v>15</v>
      </c>
      <c r="C9" s="2">
        <v>12</v>
      </c>
      <c r="D9" s="3">
        <v>8600</v>
      </c>
      <c r="E9" s="4" t="s">
        <v>6</v>
      </c>
      <c r="F9" s="4">
        <v>87.98</v>
      </c>
      <c r="G9" s="4">
        <v>2.5</v>
      </c>
      <c r="H9" s="16">
        <f t="shared" si="8"/>
        <v>180600</v>
      </c>
      <c r="I9" s="16">
        <f t="shared" si="0"/>
        <v>3722609.7600000007</v>
      </c>
      <c r="J9" s="17">
        <f t="shared" si="1"/>
        <v>0.68485098630136998</v>
      </c>
      <c r="K9" s="17">
        <f t="shared" si="2"/>
        <v>0.68485098630136998</v>
      </c>
      <c r="L9" s="17">
        <f t="shared" si="3"/>
        <v>0.68485098630136998</v>
      </c>
      <c r="M9" s="17">
        <f t="shared" si="4"/>
        <v>6.1592003068493169</v>
      </c>
      <c r="N9" s="17">
        <f t="shared" si="5"/>
        <v>5.3406777534246581</v>
      </c>
      <c r="O9" s="17">
        <f t="shared" si="6"/>
        <v>0.71291502465753442</v>
      </c>
      <c r="P9" s="17">
        <f t="shared" si="7"/>
        <v>0.46000339726027401</v>
      </c>
    </row>
    <row r="10" spans="1:16" ht="15" customHeight="1" x14ac:dyDescent="0.25">
      <c r="A10" s="27"/>
      <c r="B10" s="1" t="s">
        <v>16</v>
      </c>
      <c r="C10" s="2">
        <v>62</v>
      </c>
      <c r="D10" s="3">
        <v>6500</v>
      </c>
      <c r="E10" s="4" t="s">
        <v>6</v>
      </c>
      <c r="F10" s="4">
        <v>80.94</v>
      </c>
      <c r="G10" s="4">
        <v>2.5</v>
      </c>
      <c r="H10" s="16">
        <f t="shared" si="8"/>
        <v>705250</v>
      </c>
      <c r="I10" s="16">
        <f t="shared" si="0"/>
        <v>13373716.200000001</v>
      </c>
      <c r="J10" s="17">
        <f t="shared" si="1"/>
        <v>2.4751882762557078</v>
      </c>
      <c r="K10" s="17">
        <f t="shared" si="2"/>
        <v>2.4751882762557078</v>
      </c>
      <c r="L10" s="17">
        <f t="shared" si="3"/>
        <v>2.4751882762557078</v>
      </c>
      <c r="M10" s="17">
        <f t="shared" si="4"/>
        <v>22.219447324200914</v>
      </c>
      <c r="N10" s="17">
        <f t="shared" si="5"/>
        <v>19.262102671232878</v>
      </c>
      <c r="O10" s="17">
        <f t="shared" si="6"/>
        <v>2.5715006757990868</v>
      </c>
      <c r="P10" s="17">
        <f t="shared" si="7"/>
        <v>1.6635435159817353</v>
      </c>
    </row>
    <row r="11" spans="1:16" ht="15" customHeight="1" x14ac:dyDescent="0.25">
      <c r="A11" s="27" t="s">
        <v>19</v>
      </c>
      <c r="B11" s="1" t="s">
        <v>14</v>
      </c>
      <c r="C11" s="2">
        <v>27</v>
      </c>
      <c r="D11" s="3">
        <v>17000</v>
      </c>
      <c r="E11" s="4" t="s">
        <v>6</v>
      </c>
      <c r="F11" s="4">
        <v>147.75</v>
      </c>
      <c r="G11" s="4">
        <v>2.2999999999999998</v>
      </c>
      <c r="H11" s="16">
        <f t="shared" si="8"/>
        <v>738990</v>
      </c>
      <c r="I11" s="16">
        <f t="shared" si="0"/>
        <v>27805072.5</v>
      </c>
      <c r="J11" s="17">
        <f t="shared" si="1"/>
        <v>4.9551696061643833</v>
      </c>
      <c r="K11" s="17">
        <f t="shared" si="2"/>
        <v>4.9551696061643833</v>
      </c>
      <c r="L11" s="17">
        <f t="shared" si="3"/>
        <v>4.9551696061643833</v>
      </c>
      <c r="M11" s="17">
        <f t="shared" si="4"/>
        <v>45.008853595890407</v>
      </c>
      <c r="N11" s="17">
        <f t="shared" si="5"/>
        <v>39.076147602739731</v>
      </c>
      <c r="O11" s="17">
        <f t="shared" si="6"/>
        <v>5.2135273972602736</v>
      </c>
      <c r="P11" s="17">
        <f t="shared" si="7"/>
        <v>3.3175063356164385</v>
      </c>
    </row>
    <row r="12" spans="1:16" ht="15" customHeight="1" x14ac:dyDescent="0.25">
      <c r="A12" s="27"/>
      <c r="B12" s="1" t="s">
        <v>17</v>
      </c>
      <c r="C12" s="2">
        <v>85</v>
      </c>
      <c r="D12" s="3">
        <v>10500</v>
      </c>
      <c r="E12" s="4" t="s">
        <v>6</v>
      </c>
      <c r="F12" s="4">
        <v>98.5</v>
      </c>
      <c r="G12" s="4">
        <v>2.2999999999999998</v>
      </c>
      <c r="H12" s="16">
        <f t="shared" si="8"/>
        <v>1436925</v>
      </c>
      <c r="I12" s="16">
        <f t="shared" si="0"/>
        <v>36043612.5</v>
      </c>
      <c r="J12" s="17">
        <f t="shared" si="1"/>
        <v>6.5491262842465758</v>
      </c>
      <c r="K12" s="17">
        <f t="shared" si="2"/>
        <v>6.5491262842465758</v>
      </c>
      <c r="L12" s="17">
        <f t="shared" si="3"/>
        <v>6.5491262842465758</v>
      </c>
      <c r="M12" s="17">
        <f t="shared" si="4"/>
        <v>59.126698630136985</v>
      </c>
      <c r="N12" s="17">
        <f t="shared" si="5"/>
        <v>51.29399229452055</v>
      </c>
      <c r="O12" s="17">
        <f t="shared" si="6"/>
        <v>6.8457602739726022</v>
      </c>
      <c r="P12" s="17">
        <f t="shared" si="7"/>
        <v>4.3934229452054794</v>
      </c>
    </row>
    <row r="13" spans="1:16" ht="15" customHeight="1" x14ac:dyDescent="0.25">
      <c r="A13" s="27"/>
      <c r="B13" s="1" t="s">
        <v>15</v>
      </c>
      <c r="C13" s="2">
        <v>34</v>
      </c>
      <c r="D13" s="3">
        <v>8600</v>
      </c>
      <c r="E13" s="4" t="s">
        <v>6</v>
      </c>
      <c r="F13" s="4">
        <v>60.64</v>
      </c>
      <c r="G13" s="4">
        <v>2.2999999999999998</v>
      </c>
      <c r="H13" s="16">
        <f t="shared" si="8"/>
        <v>470764</v>
      </c>
      <c r="I13" s="16">
        <f t="shared" si="0"/>
        <v>7269765.7600000007</v>
      </c>
      <c r="J13" s="17">
        <f t="shared" si="1"/>
        <v>1.3684253242009132</v>
      </c>
      <c r="K13" s="17">
        <f t="shared" si="2"/>
        <v>1.3684253242009132</v>
      </c>
      <c r="L13" s="17">
        <f t="shared" si="3"/>
        <v>1.3684253242009132</v>
      </c>
      <c r="M13" s="17">
        <f t="shared" si="4"/>
        <v>12.220855329680367</v>
      </c>
      <c r="N13" s="17">
        <f t="shared" si="5"/>
        <v>10.587343369863014</v>
      </c>
      <c r="O13" s="17">
        <f t="shared" si="6"/>
        <v>1.4137953899543381</v>
      </c>
      <c r="P13" s="17">
        <f t="shared" si="7"/>
        <v>0.92124024657534254</v>
      </c>
    </row>
    <row r="14" spans="1:16" ht="15" customHeight="1" x14ac:dyDescent="0.25">
      <c r="A14" s="27"/>
      <c r="B14" s="1" t="s">
        <v>16</v>
      </c>
      <c r="C14" s="2">
        <v>23</v>
      </c>
      <c r="D14" s="3">
        <v>6500</v>
      </c>
      <c r="E14" s="4" t="s">
        <v>6</v>
      </c>
      <c r="F14" s="4">
        <v>47.57</v>
      </c>
      <c r="G14" s="4">
        <v>2.2999999999999998</v>
      </c>
      <c r="H14" s="16">
        <f t="shared" si="8"/>
        <v>240694.99999999997</v>
      </c>
      <c r="I14" s="16">
        <f t="shared" si="0"/>
        <v>2915803.15</v>
      </c>
      <c r="J14" s="17">
        <f t="shared" si="1"/>
        <v>0.56247753710045667</v>
      </c>
      <c r="K14" s="17">
        <f t="shared" si="2"/>
        <v>0.56247753710045667</v>
      </c>
      <c r="L14" s="17">
        <f t="shared" si="3"/>
        <v>0.56247753710045667</v>
      </c>
      <c r="M14" s="17">
        <f t="shared" si="4"/>
        <v>4.9863038778538815</v>
      </c>
      <c r="N14" s="17">
        <f t="shared" si="5"/>
        <v>4.3157270890410953</v>
      </c>
      <c r="O14" s="17">
        <f t="shared" si="6"/>
        <v>0.57652934246575338</v>
      </c>
      <c r="P14" s="17">
        <f t="shared" si="7"/>
        <v>0.37956445776255709</v>
      </c>
    </row>
    <row r="15" spans="1:16" ht="15" customHeight="1" x14ac:dyDescent="0.25">
      <c r="A15" s="21" t="s">
        <v>51</v>
      </c>
      <c r="B15" s="22"/>
      <c r="C15" s="22"/>
      <c r="D15" s="22"/>
      <c r="E15" s="22"/>
      <c r="F15" s="22"/>
      <c r="G15" s="22"/>
      <c r="H15" s="22"/>
      <c r="I15" s="23"/>
      <c r="J15" s="9">
        <f>SUM(J3:J14)</f>
        <v>50.305772652968038</v>
      </c>
      <c r="K15" s="9">
        <f t="shared" ref="K15:P15" si="9">SUM(K3:K14)</f>
        <v>50.305772652968038</v>
      </c>
      <c r="L15" s="9">
        <f t="shared" si="9"/>
        <v>50.305772652968038</v>
      </c>
      <c r="M15" s="9">
        <f>SUM(M3:M14)</f>
        <v>442.35013640502279</v>
      </c>
      <c r="N15" s="9">
        <f>SUM(N3:N14)</f>
        <v>382.46047970547943</v>
      </c>
      <c r="O15" s="9">
        <f>SUM(O3:O14)</f>
        <v>51.114048248401822</v>
      </c>
      <c r="P15" s="9">
        <f t="shared" si="9"/>
        <v>34.03433852283105</v>
      </c>
    </row>
    <row r="18" spans="1:12" ht="19.5" customHeight="1" x14ac:dyDescent="0.25">
      <c r="A18" s="30" t="s">
        <v>13</v>
      </c>
      <c r="B18" s="30" t="s">
        <v>20</v>
      </c>
      <c r="C18" s="30" t="s">
        <v>23</v>
      </c>
      <c r="D18" s="30" t="s">
        <v>1</v>
      </c>
      <c r="E18" s="30" t="s">
        <v>21</v>
      </c>
      <c r="F18" s="18" t="s">
        <v>41</v>
      </c>
      <c r="G18" s="19"/>
      <c r="H18" s="19"/>
      <c r="I18" s="19"/>
      <c r="J18" s="19"/>
      <c r="K18" s="19"/>
      <c r="L18" s="20"/>
    </row>
    <row r="19" spans="1:12" ht="18.75" customHeight="1" x14ac:dyDescent="0.25">
      <c r="A19" s="31"/>
      <c r="B19" s="31"/>
      <c r="C19" s="31"/>
      <c r="D19" s="31"/>
      <c r="E19" s="31"/>
      <c r="F19" s="14" t="s">
        <v>34</v>
      </c>
      <c r="G19" s="14" t="s">
        <v>47</v>
      </c>
      <c r="H19" s="14" t="s">
        <v>48</v>
      </c>
      <c r="I19" s="14" t="s">
        <v>49</v>
      </c>
      <c r="J19" s="14" t="s">
        <v>50</v>
      </c>
      <c r="K19" s="14" t="s">
        <v>35</v>
      </c>
      <c r="L19" s="15" t="s">
        <v>53</v>
      </c>
    </row>
    <row r="20" spans="1:12" ht="15" customHeight="1" x14ac:dyDescent="0.25">
      <c r="A20" s="1" t="s">
        <v>24</v>
      </c>
      <c r="B20" s="3">
        <v>4399</v>
      </c>
      <c r="C20" s="2">
        <v>1</v>
      </c>
      <c r="D20" s="6" t="s">
        <v>22</v>
      </c>
      <c r="E20" s="3">
        <v>112698</v>
      </c>
      <c r="F20" s="17">
        <f>(($E20*0.88/1000) * C$43) / 8760</f>
        <v>0.10981622465753425</v>
      </c>
      <c r="G20" s="17">
        <f t="shared" ref="G20:L20" si="10">(($E20*0.88/1000) * D$43) / 8760</f>
        <v>0.10981622465753425</v>
      </c>
      <c r="H20" s="17">
        <f t="shared" si="10"/>
        <v>0.10981622465753425</v>
      </c>
      <c r="I20" s="17">
        <f t="shared" si="10"/>
        <v>0.54342049315068497</v>
      </c>
      <c r="J20" s="17">
        <f t="shared" ref="J20:K24" si="11">(($E20*0.88/1000) * G$43) / 8760</f>
        <v>0.57738427397260284</v>
      </c>
      <c r="K20" s="17">
        <f t="shared" si="11"/>
        <v>8.3777326027397264E-2</v>
      </c>
      <c r="L20" s="17">
        <f t="shared" si="10"/>
        <v>6.0002679452054793E-2</v>
      </c>
    </row>
    <row r="21" spans="1:12" ht="15" customHeight="1" x14ac:dyDescent="0.25">
      <c r="A21" s="1" t="s">
        <v>25</v>
      </c>
      <c r="B21" s="3">
        <v>6302</v>
      </c>
      <c r="C21" s="2">
        <v>1</v>
      </c>
      <c r="D21" s="6" t="s">
        <v>22</v>
      </c>
      <c r="E21" s="3">
        <v>142397</v>
      </c>
      <c r="F21" s="17">
        <f t="shared" ref="F21:F24" si="12">(($E21*0.88/1000) * C$43) / 8760</f>
        <v>0.13875579817351597</v>
      </c>
      <c r="G21" s="17">
        <f t="shared" ref="G21:G24" si="13">(($E21*0.88/1000) * D$43) / 8760</f>
        <v>0.13875579817351597</v>
      </c>
      <c r="H21" s="17">
        <f t="shared" ref="H21:H24" si="14">(($E21*0.88/1000) * E$43) / 8760</f>
        <v>0.13875579817351597</v>
      </c>
      <c r="I21" s="17">
        <f t="shared" ref="I21:I24" si="15">(($E21*0.88/1000) * F$43) / 8760</f>
        <v>0.68662663013698633</v>
      </c>
      <c r="J21" s="17">
        <f t="shared" si="11"/>
        <v>0.72954079452054799</v>
      </c>
      <c r="K21" s="17">
        <f t="shared" si="11"/>
        <v>0.10585493881278539</v>
      </c>
      <c r="L21" s="17">
        <f t="shared" ref="L21:L24" si="16">(($E21*0.88/1000) * I$43) / 8760</f>
        <v>7.5815023744292234E-2</v>
      </c>
    </row>
    <row r="22" spans="1:12" ht="15" customHeight="1" x14ac:dyDescent="0.25">
      <c r="A22" s="1" t="s">
        <v>26</v>
      </c>
      <c r="B22" s="3">
        <v>3698</v>
      </c>
      <c r="C22" s="2">
        <v>1</v>
      </c>
      <c r="D22" s="6" t="s">
        <v>22</v>
      </c>
      <c r="E22" s="3">
        <v>194953</v>
      </c>
      <c r="F22" s="17">
        <f t="shared" si="12"/>
        <v>0.18996790045662101</v>
      </c>
      <c r="G22" s="17">
        <f t="shared" si="13"/>
        <v>0.18996790045662101</v>
      </c>
      <c r="H22" s="17">
        <f t="shared" si="14"/>
        <v>0.18996790045662101</v>
      </c>
      <c r="I22" s="17">
        <f t="shared" si="15"/>
        <v>0.94004734246575372</v>
      </c>
      <c r="J22" s="17">
        <f t="shared" si="11"/>
        <v>0.9988003013698632</v>
      </c>
      <c r="K22" s="17">
        <f t="shared" si="11"/>
        <v>0.14492396529680368</v>
      </c>
      <c r="L22" s="17">
        <f t="shared" si="16"/>
        <v>0.10379689406392696</v>
      </c>
    </row>
    <row r="23" spans="1:12" ht="15" customHeight="1" x14ac:dyDescent="0.25">
      <c r="A23" s="1" t="s">
        <v>27</v>
      </c>
      <c r="B23" s="3">
        <v>2795</v>
      </c>
      <c r="C23" s="2">
        <v>1</v>
      </c>
      <c r="D23" s="6" t="s">
        <v>22</v>
      </c>
      <c r="E23" s="3">
        <v>160333</v>
      </c>
      <c r="F23" s="17">
        <f t="shared" si="12"/>
        <v>0.1562331607305936</v>
      </c>
      <c r="G23" s="17">
        <f t="shared" si="13"/>
        <v>0.1562331607305936</v>
      </c>
      <c r="H23" s="17">
        <f t="shared" si="14"/>
        <v>0.1562331607305936</v>
      </c>
      <c r="I23" s="17">
        <f t="shared" si="15"/>
        <v>0.77311254794520556</v>
      </c>
      <c r="J23" s="17">
        <f t="shared" si="11"/>
        <v>0.82143208219178077</v>
      </c>
      <c r="K23" s="17">
        <f t="shared" si="11"/>
        <v>0.11918818447488586</v>
      </c>
      <c r="L23" s="17">
        <f t="shared" si="16"/>
        <v>8.5364510502283095E-2</v>
      </c>
    </row>
    <row r="24" spans="1:12" ht="15" customHeight="1" x14ac:dyDescent="0.25">
      <c r="A24" s="1" t="s">
        <v>28</v>
      </c>
      <c r="B24" s="3">
        <v>6302</v>
      </c>
      <c r="C24" s="2">
        <v>1</v>
      </c>
      <c r="D24" s="6" t="s">
        <v>22</v>
      </c>
      <c r="E24" s="3">
        <v>128579</v>
      </c>
      <c r="F24" s="17">
        <f t="shared" si="12"/>
        <v>0.12529113515981735</v>
      </c>
      <c r="G24" s="17">
        <f t="shared" si="13"/>
        <v>0.12529113515981735</v>
      </c>
      <c r="H24" s="17">
        <f t="shared" si="14"/>
        <v>0.12529113515981735</v>
      </c>
      <c r="I24" s="17">
        <f t="shared" si="15"/>
        <v>0.61999736986301379</v>
      </c>
      <c r="J24" s="17">
        <f t="shared" si="11"/>
        <v>0.65874720547945209</v>
      </c>
      <c r="K24" s="17">
        <f t="shared" si="11"/>
        <v>9.5582927853881297E-2</v>
      </c>
      <c r="L24" s="17">
        <f t="shared" si="16"/>
        <v>6.8458042922374424E-2</v>
      </c>
    </row>
    <row r="25" spans="1:12" ht="15" customHeight="1" x14ac:dyDescent="0.25">
      <c r="A25" s="21" t="s">
        <v>51</v>
      </c>
      <c r="B25" s="22"/>
      <c r="C25" s="22"/>
      <c r="D25" s="22"/>
      <c r="E25" s="23"/>
      <c r="F25" s="9">
        <f>SUM(F20:F24)</f>
        <v>0.72006421917808217</v>
      </c>
      <c r="G25" s="9">
        <f t="shared" ref="G25:L25" si="17">SUM(G20:G24)</f>
        <v>0.72006421917808217</v>
      </c>
      <c r="H25" s="9">
        <f t="shared" si="17"/>
        <v>0.72006421917808217</v>
      </c>
      <c r="I25" s="9">
        <f t="shared" si="17"/>
        <v>3.563204383561644</v>
      </c>
      <c r="J25" s="9">
        <f>SUM(J20:J24)</f>
        <v>3.7859046575342465</v>
      </c>
      <c r="K25" s="9">
        <f>SUM(K20:K24)</f>
        <v>0.54932734246575354</v>
      </c>
      <c r="L25" s="9">
        <f t="shared" si="17"/>
        <v>0.39343715068493157</v>
      </c>
    </row>
    <row r="28" spans="1:12" ht="23.25" customHeight="1" x14ac:dyDescent="0.25">
      <c r="A28" s="24" t="s">
        <v>42</v>
      </c>
      <c r="B28" s="34" t="s">
        <v>45</v>
      </c>
      <c r="C28" s="36"/>
      <c r="D28" s="35"/>
    </row>
    <row r="29" spans="1:12" ht="15" customHeight="1" x14ac:dyDescent="0.25">
      <c r="A29" s="25"/>
      <c r="B29" s="13" t="s">
        <v>30</v>
      </c>
      <c r="C29" s="13" t="s">
        <v>46</v>
      </c>
      <c r="D29" s="13" t="s">
        <v>31</v>
      </c>
    </row>
    <row r="30" spans="1:12" ht="15" customHeight="1" x14ac:dyDescent="0.25">
      <c r="A30" s="5" t="s">
        <v>33</v>
      </c>
      <c r="B30" s="8">
        <v>0.2</v>
      </c>
      <c r="C30" s="7">
        <v>0.05</v>
      </c>
      <c r="D30" s="8">
        <v>0.4</v>
      </c>
    </row>
    <row r="31" spans="1:12" ht="15" customHeight="1" x14ac:dyDescent="0.25">
      <c r="A31" s="5" t="s">
        <v>3</v>
      </c>
      <c r="B31" s="8">
        <v>0.2</v>
      </c>
      <c r="C31" s="7">
        <v>1</v>
      </c>
      <c r="D31" s="8">
        <v>0.5</v>
      </c>
      <c r="E31" s="8"/>
      <c r="F31" s="11"/>
      <c r="G31" s="8"/>
    </row>
    <row r="34" spans="1:9" ht="15" customHeight="1" x14ac:dyDescent="0.25">
      <c r="A34" s="24" t="s">
        <v>42</v>
      </c>
      <c r="B34" s="24" t="s">
        <v>37</v>
      </c>
      <c r="C34" s="18" t="s">
        <v>38</v>
      </c>
      <c r="D34" s="19"/>
      <c r="E34" s="19"/>
      <c r="F34" s="19"/>
      <c r="G34" s="19"/>
      <c r="H34" s="19"/>
      <c r="I34" s="20"/>
    </row>
    <row r="35" spans="1:9" ht="15" customHeight="1" x14ac:dyDescent="0.25">
      <c r="A35" s="25"/>
      <c r="B35" s="25"/>
      <c r="C35" s="14" t="s">
        <v>34</v>
      </c>
      <c r="D35" s="14" t="s">
        <v>47</v>
      </c>
      <c r="E35" s="14" t="s">
        <v>48</v>
      </c>
      <c r="F35" s="14" t="s">
        <v>49</v>
      </c>
      <c r="G35" s="14" t="s">
        <v>50</v>
      </c>
      <c r="H35" s="14" t="s">
        <v>35</v>
      </c>
      <c r="I35" s="14" t="s">
        <v>36</v>
      </c>
    </row>
    <row r="36" spans="1:9" ht="15" customHeight="1" x14ac:dyDescent="0.25">
      <c r="A36" s="5" t="s">
        <v>33</v>
      </c>
      <c r="B36" s="26" t="s">
        <v>39</v>
      </c>
      <c r="C36" s="12">
        <v>1.5</v>
      </c>
      <c r="D36" s="12">
        <f>C36</f>
        <v>1.5</v>
      </c>
      <c r="E36" s="12">
        <f>C36</f>
        <v>1.5</v>
      </c>
      <c r="F36" s="12">
        <v>13.8</v>
      </c>
      <c r="G36" s="12">
        <v>12</v>
      </c>
      <c r="H36" s="12">
        <v>1.6</v>
      </c>
      <c r="I36" s="12">
        <v>1</v>
      </c>
    </row>
    <row r="37" spans="1:9" ht="15" customHeight="1" x14ac:dyDescent="0.25">
      <c r="A37" s="5" t="s">
        <v>3</v>
      </c>
      <c r="B37" s="26"/>
      <c r="C37" s="12">
        <v>2.2999999999999998</v>
      </c>
      <c r="D37" s="12">
        <f>C37</f>
        <v>2.2999999999999998</v>
      </c>
      <c r="E37" s="12">
        <f>C37</f>
        <v>2.2999999999999998</v>
      </c>
      <c r="F37" s="12">
        <v>14.3</v>
      </c>
      <c r="G37" s="12">
        <v>11.7</v>
      </c>
      <c r="H37" s="12">
        <v>1.6</v>
      </c>
      <c r="I37" s="12">
        <v>1.7</v>
      </c>
    </row>
    <row r="40" spans="1:9" ht="15" customHeight="1" x14ac:dyDescent="0.25">
      <c r="A40" s="24" t="s">
        <v>42</v>
      </c>
      <c r="B40" s="24" t="s">
        <v>37</v>
      </c>
      <c r="C40" s="18" t="s">
        <v>43</v>
      </c>
      <c r="D40" s="19"/>
      <c r="E40" s="19"/>
      <c r="F40" s="19"/>
      <c r="G40" s="19"/>
      <c r="H40" s="19"/>
      <c r="I40" s="20"/>
    </row>
    <row r="41" spans="1:9" ht="15" customHeight="1" x14ac:dyDescent="0.25">
      <c r="A41" s="25"/>
      <c r="B41" s="25"/>
      <c r="C41" s="14" t="s">
        <v>34</v>
      </c>
      <c r="D41" s="14" t="s">
        <v>47</v>
      </c>
      <c r="E41" s="14" t="s">
        <v>48</v>
      </c>
      <c r="F41" s="14" t="s">
        <v>49</v>
      </c>
      <c r="G41" s="14" t="s">
        <v>50</v>
      </c>
      <c r="H41" s="14" t="s">
        <v>35</v>
      </c>
      <c r="I41" s="14" t="s">
        <v>36</v>
      </c>
    </row>
    <row r="42" spans="1:9" ht="15" customHeight="1" x14ac:dyDescent="0.25">
      <c r="A42" s="5" t="s">
        <v>33</v>
      </c>
      <c r="B42" s="26" t="s">
        <v>40</v>
      </c>
      <c r="C42" s="12">
        <v>7.7</v>
      </c>
      <c r="D42" s="12">
        <f>C42</f>
        <v>7.7</v>
      </c>
      <c r="E42" s="12">
        <f>C42</f>
        <v>7.7</v>
      </c>
      <c r="F42" s="12">
        <v>51</v>
      </c>
      <c r="G42" s="12">
        <v>52</v>
      </c>
      <c r="H42" s="12">
        <v>7.4</v>
      </c>
      <c r="I42" s="12">
        <v>4.2</v>
      </c>
    </row>
    <row r="43" spans="1:9" ht="15" customHeight="1" x14ac:dyDescent="0.25">
      <c r="A43" s="5" t="s">
        <v>3</v>
      </c>
      <c r="B43" s="26"/>
      <c r="C43" s="12">
        <v>9.6999999999999993</v>
      </c>
      <c r="D43" s="12">
        <f>C43</f>
        <v>9.6999999999999993</v>
      </c>
      <c r="E43" s="12">
        <f>C43</f>
        <v>9.6999999999999993</v>
      </c>
      <c r="F43" s="12">
        <v>48</v>
      </c>
      <c r="G43" s="12">
        <v>51</v>
      </c>
      <c r="H43" s="12">
        <v>7.4</v>
      </c>
      <c r="I43" s="12">
        <v>5.3</v>
      </c>
    </row>
  </sheetData>
  <sheetProtection password="B056" sheet="1" objects="1" scenarios="1"/>
  <mergeCells count="29">
    <mergeCell ref="B42:B43"/>
    <mergeCell ref="B34:B35"/>
    <mergeCell ref="B40:B41"/>
    <mergeCell ref="C40:I40"/>
    <mergeCell ref="H1:I1"/>
    <mergeCell ref="F1:G1"/>
    <mergeCell ref="B28:D28"/>
    <mergeCell ref="B1:B2"/>
    <mergeCell ref="C1:C2"/>
    <mergeCell ref="D1:D2"/>
    <mergeCell ref="E1:E2"/>
    <mergeCell ref="A40:A41"/>
    <mergeCell ref="E18:E19"/>
    <mergeCell ref="D18:D19"/>
    <mergeCell ref="C18:C19"/>
    <mergeCell ref="B18:B19"/>
    <mergeCell ref="A18:A19"/>
    <mergeCell ref="A25:E25"/>
    <mergeCell ref="A28:A29"/>
    <mergeCell ref="J1:P1"/>
    <mergeCell ref="A15:I15"/>
    <mergeCell ref="A34:A35"/>
    <mergeCell ref="B36:B37"/>
    <mergeCell ref="C34:I34"/>
    <mergeCell ref="F18:L18"/>
    <mergeCell ref="A8:A10"/>
    <mergeCell ref="A11:A14"/>
    <mergeCell ref="A1:A2"/>
    <mergeCell ref="A3:A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V9" sqref="V9"/>
    </sheetView>
  </sheetViews>
  <sheetFormatPr defaultRowHeight="15" customHeight="1" x14ac:dyDescent="0.2"/>
  <cols>
    <col min="1" max="16384" width="9.140625" style="10"/>
  </cols>
  <sheetData>
    <row r="1" spans="1:2" ht="15" customHeight="1" x14ac:dyDescent="0.2">
      <c r="A1" s="5" t="s">
        <v>52</v>
      </c>
      <c r="B1" s="5" t="s">
        <v>44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Fator de Emissão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2019-06-06T19:31:20Z</dcterms:modified>
</cp:coreProperties>
</file>