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Vale\Pilhas\"/>
    </mc:Choice>
  </mc:AlternateContent>
  <bookViews>
    <workbookView xWindow="0" yWindow="0" windowWidth="24000" windowHeight="9735"/>
  </bookViews>
  <sheets>
    <sheet name="Emissão Total - Pilhas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4" i="1" l="1"/>
  <c r="F4" i="1"/>
  <c r="E3" i="1" l="1"/>
  <c r="F7" i="1" l="1"/>
  <c r="E7" i="1"/>
  <c r="F3" i="1"/>
  <c r="E6" i="1" l="1"/>
  <c r="F6" i="1" l="1"/>
  <c r="E38" i="1" l="1"/>
  <c r="E41" i="1" l="1"/>
  <c r="H41" i="1" s="1"/>
  <c r="G41" i="1" l="1"/>
  <c r="J41" i="1" s="1"/>
  <c r="F41" i="1"/>
  <c r="I41" i="1" s="1"/>
  <c r="F39" i="1" l="1"/>
  <c r="I39" i="1" s="1"/>
  <c r="G39" i="1"/>
  <c r="J39" i="1" s="1"/>
  <c r="F40" i="1"/>
  <c r="I40" i="1" s="1"/>
  <c r="G40" i="1"/>
  <c r="J40" i="1" s="1"/>
  <c r="G38" i="1"/>
  <c r="F38" i="1"/>
  <c r="E39" i="1"/>
  <c r="E40" i="1"/>
  <c r="H40" i="1" s="1"/>
  <c r="H38" i="1"/>
  <c r="D38" i="1"/>
  <c r="G42" i="1" l="1"/>
  <c r="H39" i="1"/>
  <c r="H42" i="1" s="1"/>
  <c r="E42" i="1"/>
  <c r="I38" i="1"/>
  <c r="I42" i="1" s="1"/>
  <c r="F42" i="1"/>
  <c r="J38" i="1"/>
  <c r="J42" i="1" s="1"/>
  <c r="D14" i="1" l="1"/>
  <c r="F23" i="1"/>
  <c r="I23" i="1" s="1"/>
  <c r="G23" i="1"/>
  <c r="J23" i="1" s="1"/>
  <c r="F32" i="1"/>
  <c r="I32" i="1" s="1"/>
  <c r="G32" i="1"/>
  <c r="J32" i="1" s="1"/>
  <c r="F33" i="1"/>
  <c r="I33" i="1" s="1"/>
  <c r="G33" i="1"/>
  <c r="J33" i="1" s="1"/>
  <c r="F34" i="1"/>
  <c r="I34" i="1" s="1"/>
  <c r="G34" i="1"/>
  <c r="J34" i="1" s="1"/>
  <c r="F35" i="1"/>
  <c r="I35" i="1" s="1"/>
  <c r="G35" i="1"/>
  <c r="J35" i="1" s="1"/>
  <c r="G22" i="1"/>
  <c r="J22" i="1" s="1"/>
  <c r="F22" i="1"/>
  <c r="I22" i="1" s="1"/>
  <c r="E23" i="1"/>
  <c r="H23" i="1" s="1"/>
  <c r="E32" i="1"/>
  <c r="H32" i="1" s="1"/>
  <c r="E33" i="1"/>
  <c r="H33" i="1" s="1"/>
  <c r="E34" i="1"/>
  <c r="H34" i="1" s="1"/>
  <c r="E35" i="1"/>
  <c r="H35" i="1" s="1"/>
  <c r="E22" i="1"/>
  <c r="H22" i="1" s="1"/>
  <c r="D29" i="1"/>
  <c r="D36" i="1"/>
  <c r="D33" i="1"/>
  <c r="D32" i="1"/>
  <c r="D31" i="1"/>
  <c r="D30" i="1"/>
  <c r="D22" i="1"/>
  <c r="E30" i="1" l="1"/>
  <c r="H30" i="1" s="1"/>
  <c r="G30" i="1"/>
  <c r="J30" i="1" s="1"/>
  <c r="F30" i="1"/>
  <c r="I30" i="1" s="1"/>
  <c r="E27" i="1"/>
  <c r="H27" i="1" s="1"/>
  <c r="F27" i="1"/>
  <c r="I27" i="1" s="1"/>
  <c r="G27" i="1"/>
  <c r="J27" i="1" s="1"/>
  <c r="G31" i="1" l="1"/>
  <c r="J31" i="1" s="1"/>
  <c r="F31" i="1"/>
  <c r="I31" i="1" s="1"/>
  <c r="E31" i="1"/>
  <c r="H31" i="1" s="1"/>
  <c r="E25" i="1" l="1"/>
  <c r="H25" i="1" s="1"/>
  <c r="G25" i="1"/>
  <c r="J25" i="1" s="1"/>
  <c r="F25" i="1"/>
  <c r="I25" i="1" s="1"/>
  <c r="E24" i="1"/>
  <c r="H24" i="1" l="1"/>
  <c r="F26" i="1"/>
  <c r="I26" i="1" s="1"/>
  <c r="E26" i="1"/>
  <c r="H26" i="1" s="1"/>
  <c r="G26" i="1"/>
  <c r="J26" i="1" s="1"/>
  <c r="G24" i="1"/>
  <c r="F24" i="1"/>
  <c r="J24" i="1" l="1"/>
  <c r="J28" i="1" s="1"/>
  <c r="G28" i="1"/>
  <c r="E28" i="1"/>
  <c r="I24" i="1"/>
  <c r="I28" i="1" s="1"/>
  <c r="F28" i="1"/>
  <c r="H28" i="1"/>
  <c r="F36" i="1"/>
  <c r="I36" i="1" s="1"/>
  <c r="E36" i="1"/>
  <c r="H36" i="1" s="1"/>
  <c r="G36" i="1"/>
  <c r="J36" i="1" s="1"/>
  <c r="G29" i="1"/>
  <c r="G37" i="1" s="1"/>
  <c r="F29" i="1"/>
  <c r="F37" i="1" s="1"/>
  <c r="E29" i="1"/>
  <c r="E37" i="1" s="1"/>
  <c r="J29" i="1" l="1"/>
  <c r="J37" i="1" s="1"/>
  <c r="I29" i="1"/>
  <c r="I37" i="1" s="1"/>
  <c r="H29" i="1"/>
  <c r="H37" i="1" s="1"/>
  <c r="G4" i="1" l="1"/>
  <c r="G5" i="1"/>
  <c r="G6" i="1"/>
  <c r="G7" i="1"/>
  <c r="G3" i="1"/>
  <c r="D9" i="1"/>
  <c r="F8" i="1" l="1"/>
  <c r="E8" i="1"/>
  <c r="G8" i="1"/>
  <c r="F20" i="1"/>
  <c r="I20" i="1" s="1"/>
  <c r="G20" i="1" l="1"/>
  <c r="J20" i="1" s="1"/>
  <c r="E20" i="1"/>
  <c r="H20" i="1" s="1"/>
  <c r="G18" i="1" l="1"/>
  <c r="J18" i="1" s="1"/>
  <c r="E18" i="1" l="1"/>
  <c r="H18" i="1" s="1"/>
  <c r="F18" i="1"/>
  <c r="I18" i="1" s="1"/>
  <c r="E15" i="1" l="1"/>
  <c r="H15" i="1" s="1"/>
  <c r="G17" i="1" l="1"/>
  <c r="J17" i="1" s="1"/>
  <c r="F17" i="1"/>
  <c r="I17" i="1" s="1"/>
  <c r="E17" i="1"/>
  <c r="H17" i="1" s="1"/>
  <c r="F15" i="1"/>
  <c r="I15" i="1" s="1"/>
  <c r="G15" i="1"/>
  <c r="J15" i="1" s="1"/>
  <c r="E16" i="1"/>
  <c r="H16" i="1" s="1"/>
  <c r="G16" i="1"/>
  <c r="J16" i="1" s="1"/>
  <c r="F16" i="1"/>
  <c r="I16" i="1" s="1"/>
  <c r="E19" i="1" l="1"/>
  <c r="H19" i="1" s="1"/>
  <c r="G19" i="1" l="1"/>
  <c r="J19" i="1" s="1"/>
  <c r="F19" i="1"/>
  <c r="I19" i="1" s="1"/>
  <c r="G11" i="1" l="1"/>
  <c r="J11" i="1" s="1"/>
  <c r="E11" i="1" l="1"/>
  <c r="H11" i="1" s="1"/>
  <c r="F11" i="1"/>
  <c r="I11" i="1" s="1"/>
  <c r="F9" i="1" l="1"/>
  <c r="I9" i="1" l="1"/>
  <c r="E9" i="1"/>
  <c r="G9" i="1"/>
  <c r="J9" i="1" l="1"/>
  <c r="H9" i="1"/>
  <c r="E10" i="1"/>
  <c r="H10" i="1" s="1"/>
  <c r="E12" i="1" l="1"/>
  <c r="H12" i="1" s="1"/>
  <c r="H13" i="1" s="1"/>
  <c r="F12" i="1"/>
  <c r="I12" i="1" s="1"/>
  <c r="G12" i="1"/>
  <c r="J12" i="1" s="1"/>
  <c r="F10" i="1"/>
  <c r="G10" i="1"/>
  <c r="F13" i="1" l="1"/>
  <c r="G13" i="1"/>
  <c r="J10" i="1"/>
  <c r="J13" i="1" s="1"/>
  <c r="I10" i="1"/>
  <c r="I13" i="1" s="1"/>
  <c r="E13" i="1"/>
  <c r="E14" i="1"/>
  <c r="E21" i="1" s="1"/>
  <c r="G14" i="1"/>
  <c r="G21" i="1" s="1"/>
  <c r="J14" i="1" l="1"/>
  <c r="J21" i="1" s="1"/>
  <c r="H14" i="1"/>
  <c r="H21" i="1" s="1"/>
  <c r="G43" i="1"/>
  <c r="E43" i="1"/>
  <c r="F14" i="1"/>
  <c r="F21" i="1" s="1"/>
  <c r="I14" i="1" l="1"/>
  <c r="I21" i="1" s="1"/>
  <c r="F43" i="1"/>
  <c r="D3" i="1"/>
  <c r="H5" i="1" l="1"/>
  <c r="J5" i="1"/>
  <c r="I5" i="1"/>
  <c r="H4" i="1" l="1"/>
  <c r="I4" i="1"/>
  <c r="J4" i="1"/>
  <c r="H3" i="1" l="1"/>
  <c r="J7" i="1"/>
  <c r="I7" i="1"/>
  <c r="H7" i="1"/>
  <c r="J3" i="1" l="1"/>
  <c r="I3" i="1"/>
  <c r="H6" i="1" l="1"/>
  <c r="H8" i="1" s="1"/>
  <c r="H43" i="1" s="1"/>
  <c r="J6" i="1" l="1"/>
  <c r="J8" i="1" s="1"/>
  <c r="J43" i="1" s="1"/>
  <c r="I6" i="1"/>
  <c r="I8" i="1" s="1"/>
  <c r="I43" i="1" s="1"/>
</calcChain>
</file>

<file path=xl/comments1.xml><?xml version="1.0" encoding="utf-8"?>
<comments xmlns="http://schemas.openxmlformats.org/spreadsheetml/2006/main">
  <authors>
    <author>Andrielly Moutinho Knupp</author>
  </authors>
  <commentList>
    <comment ref="D3" authorId="0" shapeId="0">
      <text>
        <r>
          <rPr>
            <sz val="9"/>
            <color indexed="81"/>
            <rFont val="Segoe UI"/>
            <family val="2"/>
          </rPr>
          <t>Eficiência de controle com aspersão de água (50%)
Aplicação de polímero sob demanda (84%/2 = 42%), 
Fonte: WRAP Fugitive Dust Handbook (2006)
Wind Fence - 77%  eficiência controle - Dado de Monitoramento (EcoSoft, 2009)</t>
        </r>
      </text>
    </comment>
    <comment ref="D9" authorId="0" shapeId="0">
      <text>
        <r>
          <rPr>
            <sz val="9"/>
            <color indexed="81"/>
            <rFont val="Segoe UI"/>
            <family val="2"/>
          </rPr>
          <t>Eficiência de controle com aspersão de água (50%)
Aplicação de polímero sob demanda (84%/2 = 42%), 
Fonte: WRAP Fugitive Dust Handbook (2006)
Wind Fence - 77%  eficiência controle - Dado de Monitoramento (EcoSoft, 2009)</t>
        </r>
      </text>
    </comment>
    <comment ref="D14" authorId="0" shapeId="0">
      <text>
        <r>
          <rPr>
            <sz val="9"/>
            <color indexed="81"/>
            <rFont val="Segoe UI"/>
            <family val="2"/>
          </rPr>
          <t>Eficiência de controle com aspersão de água (50%)
Aplicação de polímero sob demanda (84%/2 = 42%), 
Fonte: WRAP Fugitive Dust Handbook (2006)
Wind Fence - 77%  eficiência controle - Dado de Monitoramento (EcoSoft, 2009)</t>
        </r>
      </text>
    </comment>
    <comment ref="D22" authorId="0" shapeId="0">
      <text>
        <r>
          <rPr>
            <sz val="9"/>
            <color indexed="81"/>
            <rFont val="Segoe UI"/>
            <family val="2"/>
          </rPr>
          <t>Aspersão contínua - eficiência de 84% (WRAP Fugitive Dust Handbook, 2006)
Wind Fence - 77%  eficiência controle - Dado de Monitoramento (EcoSoft, 2009)</t>
        </r>
      </text>
    </comment>
    <comment ref="D29" authorId="0" shapeId="0">
      <text>
        <r>
          <rPr>
            <sz val="9"/>
            <color indexed="81"/>
            <rFont val="Segoe UI"/>
            <family val="2"/>
          </rPr>
          <t>Média entre a eficiência de controle com água (50%) e com polímero (84%), uma vez que é aplicado um controle ou outro.
Fonte: WRAP Fugitive Dust Handbook (2006)</t>
        </r>
      </text>
    </comment>
    <comment ref="D30" authorId="0" shapeId="0">
      <text>
        <r>
          <rPr>
            <sz val="9"/>
            <color indexed="81"/>
            <rFont val="Segoe UI"/>
            <family val="2"/>
          </rPr>
          <t>Média entre a eficiência de controle com água (50%) e com polímero (84%), uma vez que é aplicado um controle ou outro.
Fonte: WRAP Fugitive Dust Handbook (2006)</t>
        </r>
      </text>
    </comment>
    <comment ref="D31" authorId="0" shapeId="0">
      <text>
        <r>
          <rPr>
            <sz val="9"/>
            <color indexed="81"/>
            <rFont val="Segoe UI"/>
            <family val="2"/>
          </rPr>
          <t>Média entre a eficiência de controle com água (50%) e com polímero (84%), uma vez que é aplicado um controle ou outro.
Fonte: WRAP Fugitive Dust Handbook (2006)</t>
        </r>
      </text>
    </comment>
    <comment ref="D32" authorId="0" shapeId="0">
      <text>
        <r>
          <rPr>
            <sz val="9"/>
            <color indexed="81"/>
            <rFont val="Segoe UI"/>
            <family val="2"/>
          </rPr>
          <t>Média entre a eficiência de controle com água (50%) e com polímero (84%), uma vez que é aplicado um controle ou outro.
Fonte: WRAP Fugitive Dust Handbook (2006)</t>
        </r>
      </text>
    </comment>
    <comment ref="D33" authorId="0" shapeId="0">
      <text>
        <r>
          <rPr>
            <sz val="9"/>
            <color indexed="81"/>
            <rFont val="Segoe UI"/>
            <family val="2"/>
          </rPr>
          <t>Média entre a eficiência de controle com água (50%) e com polímero (84%), uma vez que é aplicado um controle ou outro.
Fonte: WRAP Fugitive Dust Handbook (2006)</t>
        </r>
      </text>
    </comment>
    <comment ref="C34" authorId="0" shapeId="0">
      <text>
        <r>
          <rPr>
            <b/>
            <sz val="9"/>
            <color indexed="81"/>
            <rFont val="Segoe UI"/>
            <family val="2"/>
          </rPr>
          <t>continuamente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4" authorId="0" shapeId="0">
      <text>
        <r>
          <rPr>
            <sz val="9"/>
            <color indexed="81"/>
            <rFont val="Segoe UI"/>
            <family val="2"/>
          </rPr>
          <t>Fonte: WRAP Fugitive Dust Handbook (2006)</t>
        </r>
      </text>
    </comment>
    <comment ref="C35" authorId="0" shapeId="0">
      <text>
        <r>
          <rPr>
            <b/>
            <sz val="9"/>
            <color indexed="81"/>
            <rFont val="Segoe UI"/>
            <family val="2"/>
          </rPr>
          <t>continuamente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5" authorId="0" shapeId="0">
      <text>
        <r>
          <rPr>
            <sz val="9"/>
            <color indexed="81"/>
            <rFont val="Segoe UI"/>
            <family val="2"/>
          </rPr>
          <t>Fonte: WRAP Fugitive Dust Handbook (2006)</t>
        </r>
      </text>
    </comment>
    <comment ref="D36" authorId="0" shapeId="0">
      <text>
        <r>
          <rPr>
            <sz val="9"/>
            <color indexed="81"/>
            <rFont val="Segoe UI"/>
            <family val="2"/>
          </rPr>
          <t>Média entre a eficiência de controle com água (50%) e com polímero (84%), uma vez que é aplicado um controle ou outro.
Fonte: WRAP Fugitive Dust Handbook (2006)</t>
        </r>
      </text>
    </comment>
  </commentList>
</comments>
</file>

<file path=xl/sharedStrings.xml><?xml version="1.0" encoding="utf-8"?>
<sst xmlns="http://schemas.openxmlformats.org/spreadsheetml/2006/main" count="73" uniqueCount="49">
  <si>
    <t>Fonte</t>
  </si>
  <si>
    <t xml:space="preserve">Pátio A </t>
  </si>
  <si>
    <t>Pátio B</t>
  </si>
  <si>
    <t>Pátio C</t>
  </si>
  <si>
    <t>Pátio D</t>
  </si>
  <si>
    <t>Pátio G</t>
  </si>
  <si>
    <t>Controle</t>
  </si>
  <si>
    <t>Controle [%]</t>
  </si>
  <si>
    <t>Aplicação de Polímero + Aspersão de Água + Wind Fence</t>
  </si>
  <si>
    <t>Pátio de Carvão</t>
  </si>
  <si>
    <t>Taxa de Emissão - Sem Aplicação de Controle</t>
  </si>
  <si>
    <t>PM</t>
  </si>
  <si>
    <t>PM10</t>
  </si>
  <si>
    <t>PM2,5</t>
  </si>
  <si>
    <t>Taxa de Emissão - Aplicação de Controle</t>
  </si>
  <si>
    <t>TOTAL</t>
  </si>
  <si>
    <t>Setor</t>
  </si>
  <si>
    <t>Área Velha</t>
  </si>
  <si>
    <t>Pátio A</t>
  </si>
  <si>
    <t>Área Nova</t>
  </si>
  <si>
    <t>Pátio E</t>
  </si>
  <si>
    <t>Pátio F</t>
  </si>
  <si>
    <t>Pátio H</t>
  </si>
  <si>
    <t>Pátio I</t>
  </si>
  <si>
    <t>Pátio J</t>
  </si>
  <si>
    <t>Pátio P</t>
  </si>
  <si>
    <t>Pátio de Pelotas</t>
  </si>
  <si>
    <t>Usina 3</t>
  </si>
  <si>
    <t>Usina 4</t>
  </si>
  <si>
    <t>Usina 5</t>
  </si>
  <si>
    <t>Usina 6</t>
  </si>
  <si>
    <t>Usina 7</t>
  </si>
  <si>
    <t>Usina 8</t>
  </si>
  <si>
    <t>Pátios Finos</t>
  </si>
  <si>
    <t>Pátio L</t>
  </si>
  <si>
    <t>Pátio Oeste</t>
  </si>
  <si>
    <t>Pátio M</t>
  </si>
  <si>
    <t>Usinas 5 e 6</t>
  </si>
  <si>
    <t>Pátio M - Usina 8</t>
  </si>
  <si>
    <t>Aplicação de Polímero ou Aspersão de Água</t>
  </si>
  <si>
    <t>Aplicação de Polímero</t>
  </si>
  <si>
    <t>Baias Insumos - Usina 8</t>
  </si>
  <si>
    <t>Baia 1</t>
  </si>
  <si>
    <t xml:space="preserve">Baia 2 </t>
  </si>
  <si>
    <t xml:space="preserve">Baia 3 </t>
  </si>
  <si>
    <t>Aplicação de Polímero (sob demanda)</t>
  </si>
  <si>
    <t>TOTAL - EROSÃO EÓLICA VALE</t>
  </si>
  <si>
    <t>Pilha de Calcário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</si>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</sst>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=0.005]\ #,##0.00;[&lt;0.005]&quot;&lt;0,01&quot;"/>
  </numFmts>
  <fonts count="7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9">
    <border>
      <left/>
      <right/>
      <top/>
      <bottom/>
      <diagonal/>
    </border>
    <border>
      <left style="medium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medium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14" xfId="1" applyFont="1" applyBorder="1" applyAlignment="1">
      <alignment vertical="center"/>
    </xf>
    <xf numFmtId="4" fontId="6" fillId="3" borderId="0" xfId="0" applyNumberFormat="1" applyFont="1" applyFill="1" applyAlignment="1">
      <alignment horizontal="center" vertical="center"/>
    </xf>
    <xf numFmtId="4" fontId="2" fillId="0" borderId="18" xfId="0" applyNumberFormat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3" fontId="5" fillId="0" borderId="0" xfId="1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1" fontId="2" fillId="0" borderId="7" xfId="0" applyNumberFormat="1" applyFont="1" applyFill="1" applyBorder="1" applyAlignment="1">
      <alignment horizontal="center" vertical="center"/>
    </xf>
    <xf numFmtId="1" fontId="2" fillId="0" borderId="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3" fontId="5" fillId="0" borderId="2" xfId="1" applyNumberFormat="1" applyFont="1" applyFill="1" applyBorder="1" applyAlignment="1">
      <alignment horizontal="center" vertical="center"/>
    </xf>
    <xf numFmtId="3" fontId="5" fillId="0" borderId="3" xfId="1" applyNumberFormat="1" applyFont="1" applyFill="1" applyBorder="1" applyAlignment="1">
      <alignment horizontal="center" vertical="center"/>
    </xf>
    <xf numFmtId="3" fontId="5" fillId="0" borderId="4" xfId="1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os&#227;o%20E&#243;lica_P&#225;tio%20Carv&#227;o_Va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ros&#227;o%20E&#243;lica_P&#225;tio%20Min&#233;rios_Va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os&#227;o%20E&#243;lica_P&#225;tio%20Pelotas%20e%20Finos_Va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ros&#227;o%20E&#243;lica_Outras_Va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ientes\Vale\PRJ1301096-Estudo%20QAr%20RGV\Invent&#225;rio\Memorial%20de%20C&#225;lculo\Vale\Eros&#227;o%20E&#243;lica_Baias%20Insumos_Usina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ados"/>
      <sheetName val="Tipo de Pilha"/>
      <sheetName val="Área - us ur"/>
      <sheetName val="Material"/>
      <sheetName val="Série Vento-Bruta"/>
      <sheetName val="Série Vento-6 dias"/>
      <sheetName val="Série Vento-8 dias"/>
      <sheetName val="Série Vento-9 dias"/>
      <sheetName val="Série Vento-20 dias"/>
      <sheetName val="Série Vento-26 dias"/>
      <sheetName val="Série Vento-46 dias"/>
      <sheetName val="P - 6 dias"/>
      <sheetName val="P - 8 dias"/>
      <sheetName val="P - 9 dias"/>
      <sheetName val="P - 20 dias"/>
      <sheetName val="P - 26 dias"/>
      <sheetName val="P - 46 dias"/>
      <sheetName val="TE - Total"/>
      <sheetName val="Emissão Total_Pilh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1">
          <cell r="J11">
            <v>2.0512295707931938</v>
          </cell>
          <cell r="N11">
            <v>1.0256147853965969</v>
          </cell>
          <cell r="R11">
            <v>0.15384221780948953</v>
          </cell>
        </row>
        <row r="12">
          <cell r="J12">
            <v>1.7074395675677931</v>
          </cell>
          <cell r="N12">
            <v>0.85371978378389657</v>
          </cell>
          <cell r="R12">
            <v>0.12805796756758447</v>
          </cell>
        </row>
        <row r="13">
          <cell r="J13">
            <v>1.4358014478413959</v>
          </cell>
          <cell r="N13">
            <v>0.71790072392069793</v>
          </cell>
          <cell r="R13">
            <v>0.10768510858810469</v>
          </cell>
        </row>
        <row r="14">
          <cell r="J14">
            <v>1.9431597892148464</v>
          </cell>
          <cell r="N14">
            <v>0.97157989460742322</v>
          </cell>
          <cell r="R14">
            <v>0.14573698419111347</v>
          </cell>
        </row>
        <row r="15">
          <cell r="J15">
            <v>0.7953311675783542</v>
          </cell>
          <cell r="N15">
            <v>0.3976655837891771</v>
          </cell>
          <cell r="R15">
            <v>5.9649837568376558E-2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ados"/>
      <sheetName val="Tipo de Pilha"/>
      <sheetName val="Área - us ur"/>
      <sheetName val="Material"/>
      <sheetName val="Série Vento-Bruta"/>
      <sheetName val="Série Vento-1 dia"/>
      <sheetName val="Série Vento-2 dias"/>
      <sheetName val="Série Vento-16 dias"/>
      <sheetName val="Série Vento-13 dias"/>
      <sheetName val="Série Vento-15 dias"/>
      <sheetName val="Série Vento-83 dias"/>
      <sheetName val="Série Vento-179 dias"/>
      <sheetName val="Série Vento-21 dias"/>
      <sheetName val="Série Vento-3 dias"/>
      <sheetName val="Série Vento-4 dias"/>
      <sheetName val="Série Vento-5 dias"/>
      <sheetName val="Série Vento-6 dias"/>
      <sheetName val="Série Vento-7 dias"/>
      <sheetName val="Série Vento-8 dias"/>
      <sheetName val="Série Vento-9 dias"/>
      <sheetName val="Série Vento-11 dias"/>
      <sheetName val="Série Vento-18 dias"/>
      <sheetName val="Série Vento-20 dias"/>
      <sheetName val="Série Vento-40 dias"/>
      <sheetName val="Série Vento-28 dias"/>
      <sheetName val="Série Vento-29 dias"/>
      <sheetName val="Série Vento-32 dias"/>
      <sheetName val="Série Vento-33 dias"/>
      <sheetName val="Série Vento-365 dias"/>
      <sheetName val="P - 1 dia"/>
      <sheetName val="P - 2 dias"/>
      <sheetName val="P - 3 dias"/>
      <sheetName val="P - 4 dias"/>
      <sheetName val="P - 5 dias"/>
      <sheetName val="P - 6 dias"/>
      <sheetName val="P - 7 dias"/>
      <sheetName val="P - 8 dias"/>
      <sheetName val="P - 9 dias"/>
      <sheetName val="P - 9 dias_S"/>
      <sheetName val="P - 11 dias"/>
      <sheetName val="P - 13 dias"/>
      <sheetName val="P - 15 dias"/>
      <sheetName val="P - 15 dias_S"/>
      <sheetName val="P - 16 dias"/>
      <sheetName val="P - 18 dias"/>
      <sheetName val="P - 20 dias"/>
      <sheetName val="P - 21 dias"/>
      <sheetName val="P - 28 dias"/>
      <sheetName val="P - 29 dias"/>
      <sheetName val="P - 32 dias"/>
      <sheetName val="P - 33 dias"/>
      <sheetName val="P - 40 dias"/>
      <sheetName val="P - 83 dias"/>
      <sheetName val="P - 179 dias"/>
      <sheetName val="P - 365 dias"/>
      <sheetName val="TE - Total"/>
      <sheetName val="Emissão Total_Pilh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1">
          <cell r="J11">
            <v>10.931016927404263</v>
          </cell>
          <cell r="N11">
            <v>5.4655084637021316</v>
          </cell>
          <cell r="R11">
            <v>0.81982626955531968</v>
          </cell>
        </row>
        <row r="12">
          <cell r="J12">
            <v>16.709842521632837</v>
          </cell>
          <cell r="N12">
            <v>8.3549212608164183</v>
          </cell>
          <cell r="R12">
            <v>1.2532381891224627</v>
          </cell>
        </row>
        <row r="13">
          <cell r="J13">
            <v>16.375280272522435</v>
          </cell>
          <cell r="N13">
            <v>8.1876401362612174</v>
          </cell>
          <cell r="R13">
            <v>1.2281460204391825</v>
          </cell>
        </row>
        <row r="14">
          <cell r="J14">
            <v>4.6104361716910365</v>
          </cell>
          <cell r="N14">
            <v>2.3052180858455182</v>
          </cell>
          <cell r="R14">
            <v>0.34578271287682777</v>
          </cell>
        </row>
        <row r="15">
          <cell r="J15">
            <v>25.176974684100998</v>
          </cell>
          <cell r="N15">
            <v>12.588487342050499</v>
          </cell>
          <cell r="R15">
            <v>1.8882731013075749</v>
          </cell>
        </row>
        <row r="16">
          <cell r="J16">
            <v>25.277934233658083</v>
          </cell>
          <cell r="N16">
            <v>12.638967116829042</v>
          </cell>
          <cell r="R16">
            <v>1.8958450675243561</v>
          </cell>
        </row>
        <row r="17">
          <cell r="J17">
            <v>26.786324828910971</v>
          </cell>
          <cell r="N17">
            <v>13.393162414455485</v>
          </cell>
          <cell r="R17">
            <v>2.0089743621683227</v>
          </cell>
        </row>
        <row r="18">
          <cell r="J18">
            <v>24.217153565936282</v>
          </cell>
          <cell r="N18">
            <v>12.108576782968141</v>
          </cell>
          <cell r="R18">
            <v>1.8162865174452212</v>
          </cell>
        </row>
        <row r="19">
          <cell r="J19">
            <v>26.124377921897153</v>
          </cell>
          <cell r="N19">
            <v>13.062188960948577</v>
          </cell>
          <cell r="R19">
            <v>1.9593283441422862</v>
          </cell>
        </row>
        <row r="20">
          <cell r="J20">
            <v>8.4786813244409647</v>
          </cell>
          <cell r="N20">
            <v>4.2393406622204823</v>
          </cell>
          <cell r="R20">
            <v>0.63590109933307237</v>
          </cell>
        </row>
        <row r="21">
          <cell r="J21">
            <v>7.6923153729291123</v>
          </cell>
          <cell r="N21">
            <v>3.8461576864645561</v>
          </cell>
          <cell r="R21">
            <v>0.5769236529696834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Dados"/>
      <sheetName val="Tipo de Pilha_AP42"/>
      <sheetName val="Tipo de Pilha_Furieri2014"/>
      <sheetName val="Área - us ur_AP42"/>
      <sheetName val="Área - us ur_Furieri2014"/>
      <sheetName val="Material"/>
      <sheetName val="Série Vento-Bruta"/>
      <sheetName val="Série Vento-1 dia"/>
      <sheetName val="Série Vento-2 dias"/>
      <sheetName val="Série Vento-5 dias"/>
      <sheetName val="Série Vento-3 dias"/>
      <sheetName val="P - 1 dia"/>
      <sheetName val="P - 1 dia_conica"/>
      <sheetName val="P - 2 dias"/>
      <sheetName val="P - 2 dias_conica"/>
      <sheetName val="P - 3 dias"/>
      <sheetName val="P - 3 dias_conica"/>
      <sheetName val="P - 5 dias"/>
      <sheetName val="TE - Total"/>
      <sheetName val="Emissão Total_Pilh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J11">
            <v>2.9491502960166369</v>
          </cell>
          <cell r="N11">
            <v>1.4745751480083185</v>
          </cell>
          <cell r="R11">
            <v>0.22118627220124776</v>
          </cell>
        </row>
        <row r="12">
          <cell r="J12">
            <v>3.0226182382079836</v>
          </cell>
          <cell r="N12">
            <v>1.5113091191039918</v>
          </cell>
          <cell r="R12">
            <v>0.22669636786559877</v>
          </cell>
        </row>
        <row r="13">
          <cell r="J13">
            <v>4.3785460173716464</v>
          </cell>
          <cell r="N13">
            <v>2.1892730086858232</v>
          </cell>
          <cell r="R13">
            <v>0.32839095130287349</v>
          </cell>
        </row>
        <row r="14">
          <cell r="J14">
            <v>4.8323748820792076</v>
          </cell>
          <cell r="N14">
            <v>2.4161874410396038</v>
          </cell>
          <cell r="R14">
            <v>0.36242811615594051</v>
          </cell>
        </row>
        <row r="15">
          <cell r="J15">
            <v>10.42352373378049</v>
          </cell>
          <cell r="N15">
            <v>5.211761866890245</v>
          </cell>
          <cell r="R15">
            <v>0.78176428003353682</v>
          </cell>
        </row>
        <row r="16">
          <cell r="J16">
            <v>6.1413642882828512</v>
          </cell>
          <cell r="N16">
            <v>3.0706821441414256</v>
          </cell>
          <cell r="R16">
            <v>0.46060232162121378</v>
          </cell>
        </row>
        <row r="17">
          <cell r="J17">
            <v>5.8468339573035255</v>
          </cell>
          <cell r="N17">
            <v>2.9234169786517628</v>
          </cell>
          <cell r="R17">
            <v>0.43851254679776441</v>
          </cell>
        </row>
        <row r="18">
          <cell r="J18">
            <v>1.6700461741711712</v>
          </cell>
          <cell r="N18">
            <v>0.83502308708558559</v>
          </cell>
          <cell r="R18">
            <v>0.12525346306283783</v>
          </cell>
        </row>
        <row r="19">
          <cell r="J19">
            <v>0.30584595643069479</v>
          </cell>
          <cell r="N19">
            <v>0.15292297821534739</v>
          </cell>
          <cell r="R19">
            <v>2.2938446732302109E-2</v>
          </cell>
        </row>
        <row r="20">
          <cell r="J20">
            <v>6.1558490257661314</v>
          </cell>
          <cell r="N20">
            <v>3.0779245128830657</v>
          </cell>
          <cell r="R20">
            <v>0.4616886769324598</v>
          </cell>
        </row>
        <row r="21">
          <cell r="J21">
            <v>6.1558490257661314</v>
          </cell>
          <cell r="N21">
            <v>3.0779245128830657</v>
          </cell>
          <cell r="R21">
            <v>0.4616886769324598</v>
          </cell>
        </row>
        <row r="22">
          <cell r="J22">
            <v>8.2917650475864395</v>
          </cell>
          <cell r="N22">
            <v>4.1458825237932198</v>
          </cell>
          <cell r="R22">
            <v>0.62188237856898299</v>
          </cell>
        </row>
        <row r="23">
          <cell r="J23">
            <v>7.4617175819259502</v>
          </cell>
          <cell r="N23">
            <v>3.7308587909629751</v>
          </cell>
          <cell r="R23">
            <v>0.55962881864444625</v>
          </cell>
        </row>
        <row r="24">
          <cell r="J24">
            <v>5.6135541400240481</v>
          </cell>
          <cell r="N24">
            <v>2.806777070012024</v>
          </cell>
          <cell r="R24">
            <v>0.42101656050180358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terial"/>
      <sheetName val="Série Vento-Bruta"/>
      <sheetName val="Serie Vento - 1 dia "/>
      <sheetName val="Serie Vento - 7 dias "/>
      <sheetName val="P - 1 dia"/>
      <sheetName val="P - 1 dia2"/>
      <sheetName val="P - 7 dias"/>
      <sheetName val="TE - 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M10">
            <v>2.846463566255E-3</v>
          </cell>
        </row>
        <row r="13">
          <cell r="M13">
            <v>0.29857369630116926</v>
          </cell>
          <cell r="Q13">
            <v>0.14928684815058463</v>
          </cell>
          <cell r="U13">
            <v>2.2393027222587691E-2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terial"/>
      <sheetName val="Série Vento-Bruta"/>
      <sheetName val="Serie Vento - 1 dia "/>
      <sheetName val="P - 1 dia"/>
      <sheetName val="TE - Total"/>
    </sheetNames>
    <sheetDataSet>
      <sheetData sheetId="0"/>
      <sheetData sheetId="1"/>
      <sheetData sheetId="2"/>
      <sheetData sheetId="3"/>
      <sheetData sheetId="4"/>
      <sheetData sheetId="5">
        <row r="10">
          <cell r="M10">
            <v>0.52765314340287206</v>
          </cell>
          <cell r="Q10">
            <v>0.26382657170143603</v>
          </cell>
          <cell r="U10">
            <v>3.9573985755215403E-2</v>
          </cell>
        </row>
        <row r="11">
          <cell r="M11">
            <v>0.47127085186990386</v>
          </cell>
          <cell r="Q11">
            <v>0.23563542593495193</v>
          </cell>
          <cell r="U11">
            <v>3.5345313890242792E-2</v>
          </cell>
        </row>
        <row r="12">
          <cell r="M12">
            <v>0.43137772106827543</v>
          </cell>
          <cell r="Q12">
            <v>0.21568886053413772</v>
          </cell>
          <cell r="U12">
            <v>3.2353329080120653E-2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M23" sqref="M23"/>
    </sheetView>
  </sheetViews>
  <sheetFormatPr defaultRowHeight="15" customHeight="1" x14ac:dyDescent="0.2"/>
  <cols>
    <col min="1" max="1" width="20.85546875" style="1" customWidth="1"/>
    <col min="2" max="2" width="17.28515625" style="1" customWidth="1"/>
    <col min="3" max="3" width="18.28515625" style="1" customWidth="1"/>
    <col min="4" max="4" width="15.5703125" style="1" customWidth="1"/>
    <col min="5" max="10" width="12.7109375" style="1" customWidth="1"/>
    <col min="11" max="16384" width="9.140625" style="1"/>
  </cols>
  <sheetData>
    <row r="1" spans="1:10" ht="15" customHeight="1" x14ac:dyDescent="0.2">
      <c r="A1" s="26" t="s">
        <v>16</v>
      </c>
      <c r="B1" s="26" t="s">
        <v>0</v>
      </c>
      <c r="C1" s="27" t="s">
        <v>6</v>
      </c>
      <c r="D1" s="27" t="s">
        <v>7</v>
      </c>
      <c r="E1" s="22" t="s">
        <v>10</v>
      </c>
      <c r="F1" s="23"/>
      <c r="G1" s="24"/>
      <c r="H1" s="22" t="s">
        <v>14</v>
      </c>
      <c r="I1" s="23"/>
      <c r="J1" s="24"/>
    </row>
    <row r="2" spans="1:10" ht="15" customHeight="1" x14ac:dyDescent="0.2">
      <c r="A2" s="26"/>
      <c r="B2" s="26"/>
      <c r="C2" s="28"/>
      <c r="D2" s="29"/>
      <c r="E2" s="3" t="s">
        <v>11</v>
      </c>
      <c r="F2" s="3" t="s">
        <v>12</v>
      </c>
      <c r="G2" s="3" t="s">
        <v>13</v>
      </c>
      <c r="H2" s="3" t="s">
        <v>11</v>
      </c>
      <c r="I2" s="3" t="s">
        <v>12</v>
      </c>
      <c r="J2" s="3" t="s">
        <v>13</v>
      </c>
    </row>
    <row r="3" spans="1:10" ht="15" customHeight="1" x14ac:dyDescent="0.2">
      <c r="A3" s="21" t="s">
        <v>9</v>
      </c>
      <c r="B3" s="2" t="s">
        <v>1</v>
      </c>
      <c r="C3" s="30" t="s">
        <v>8</v>
      </c>
      <c r="D3" s="31">
        <f>(1-((1-0.5)*(1-0.42)*(1-0.77)))*100</f>
        <v>93.33</v>
      </c>
      <c r="E3" s="17">
        <f>'[1]Emissão Total_Pilhas'!$J11</f>
        <v>2.0512295707931938</v>
      </c>
      <c r="F3" s="4">
        <f>'[1]Emissão Total_Pilhas'!$N11</f>
        <v>1.0256147853965969</v>
      </c>
      <c r="G3" s="4">
        <f>'[1]Emissão Total_Pilhas'!$R11</f>
        <v>0.15384221780948953</v>
      </c>
      <c r="H3" s="4">
        <f>E3*(1-$D$3/100)</f>
        <v>0.13681701237190599</v>
      </c>
      <c r="I3" s="4">
        <f>F3*(1-$D$3/100)</f>
        <v>6.8408506185952997E-2</v>
      </c>
      <c r="J3" s="9">
        <f>G3*(1-$D$3/100)</f>
        <v>1.0261275927892948E-2</v>
      </c>
    </row>
    <row r="4" spans="1:10" ht="15" customHeight="1" x14ac:dyDescent="0.2">
      <c r="A4" s="21"/>
      <c r="B4" s="2" t="s">
        <v>2</v>
      </c>
      <c r="C4" s="30"/>
      <c r="D4" s="32"/>
      <c r="E4" s="17">
        <f>'[1]Emissão Total_Pilhas'!$J12</f>
        <v>1.7074395675677931</v>
      </c>
      <c r="F4" s="4">
        <f>'[1]Emissão Total_Pilhas'!$N12</f>
        <v>0.85371978378389657</v>
      </c>
      <c r="G4" s="4">
        <f>'[1]Emissão Total_Pilhas'!$R12</f>
        <v>0.12805796756758447</v>
      </c>
      <c r="H4" s="4">
        <f t="shared" ref="H4:H7" si="0">E4*(1-$D$3/100)</f>
        <v>0.11388621915677177</v>
      </c>
      <c r="I4" s="4">
        <f t="shared" ref="I4:I7" si="1">F4*(1-$D$3/100)</f>
        <v>5.6943109578385886E-2</v>
      </c>
      <c r="J4" s="9">
        <f t="shared" ref="J4:J7" si="2">G4*(1-$D$3/100)</f>
        <v>8.5414664367578826E-3</v>
      </c>
    </row>
    <row r="5" spans="1:10" ht="15" customHeight="1" x14ac:dyDescent="0.2">
      <c r="A5" s="21"/>
      <c r="B5" s="2" t="s">
        <v>3</v>
      </c>
      <c r="C5" s="30"/>
      <c r="D5" s="32"/>
      <c r="E5" s="17">
        <f>'[1]Emissão Total_Pilhas'!$J13</f>
        <v>1.4358014478413959</v>
      </c>
      <c r="F5" s="4">
        <f>'[1]Emissão Total_Pilhas'!$N13</f>
        <v>0.71790072392069793</v>
      </c>
      <c r="G5" s="4">
        <f>'[1]Emissão Total_Pilhas'!$R13</f>
        <v>0.10768510858810469</v>
      </c>
      <c r="H5" s="4">
        <f t="shared" si="0"/>
        <v>9.5767956571021079E-2</v>
      </c>
      <c r="I5" s="4">
        <f t="shared" si="1"/>
        <v>4.7883978285510539E-2</v>
      </c>
      <c r="J5" s="9">
        <f t="shared" si="2"/>
        <v>7.1825967428265809E-3</v>
      </c>
    </row>
    <row r="6" spans="1:10" ht="15" customHeight="1" x14ac:dyDescent="0.2">
      <c r="A6" s="21"/>
      <c r="B6" s="2" t="s">
        <v>4</v>
      </c>
      <c r="C6" s="30"/>
      <c r="D6" s="32"/>
      <c r="E6" s="17">
        <f>'[1]Emissão Total_Pilhas'!$J14</f>
        <v>1.9431597892148464</v>
      </c>
      <c r="F6" s="4">
        <f>'[1]Emissão Total_Pilhas'!$N14</f>
        <v>0.97157989460742322</v>
      </c>
      <c r="G6" s="4">
        <f>'[1]Emissão Total_Pilhas'!$R14</f>
        <v>0.14573698419111347</v>
      </c>
      <c r="H6" s="4">
        <f t="shared" si="0"/>
        <v>0.12960875794063023</v>
      </c>
      <c r="I6" s="4">
        <f t="shared" si="1"/>
        <v>6.4804378970315116E-2</v>
      </c>
      <c r="J6" s="9">
        <f t="shared" si="2"/>
        <v>9.7206568455472653E-3</v>
      </c>
    </row>
    <row r="7" spans="1:10" ht="15" customHeight="1" x14ac:dyDescent="0.2">
      <c r="A7" s="21"/>
      <c r="B7" s="2" t="s">
        <v>5</v>
      </c>
      <c r="C7" s="30"/>
      <c r="D7" s="33"/>
      <c r="E7" s="17">
        <f>'[1]Emissão Total_Pilhas'!$J15</f>
        <v>0.7953311675783542</v>
      </c>
      <c r="F7" s="4">
        <f>'[1]Emissão Total_Pilhas'!$N15</f>
        <v>0.3976655837891771</v>
      </c>
      <c r="G7" s="4">
        <f>'[1]Emissão Total_Pilhas'!$R15</f>
        <v>5.9649837568376558E-2</v>
      </c>
      <c r="H7" s="4">
        <f t="shared" si="0"/>
        <v>5.304858887747621E-2</v>
      </c>
      <c r="I7" s="4">
        <f t="shared" si="1"/>
        <v>2.6524294438738105E-2</v>
      </c>
      <c r="J7" s="9">
        <f t="shared" si="2"/>
        <v>3.9786441658107149E-3</v>
      </c>
    </row>
    <row r="8" spans="1:10" ht="15" customHeight="1" x14ac:dyDescent="0.2">
      <c r="A8" s="25" t="s">
        <v>15</v>
      </c>
      <c r="B8" s="25"/>
      <c r="C8" s="25"/>
      <c r="D8" s="25"/>
      <c r="E8" s="5">
        <f>SUM(E3:E7)</f>
        <v>7.9329615429955833</v>
      </c>
      <c r="F8" s="5">
        <f t="shared" ref="F8:J8" si="3">SUM(F3:F7)</f>
        <v>3.9664807714977917</v>
      </c>
      <c r="G8" s="5">
        <f t="shared" si="3"/>
        <v>0.59497211572466879</v>
      </c>
      <c r="H8" s="5">
        <f t="shared" si="3"/>
        <v>0.52912853491780532</v>
      </c>
      <c r="I8" s="5">
        <f t="shared" si="3"/>
        <v>0.26456426745890266</v>
      </c>
      <c r="J8" s="5">
        <f t="shared" si="3"/>
        <v>3.9684640118835393E-2</v>
      </c>
    </row>
    <row r="9" spans="1:10" ht="15" customHeight="1" x14ac:dyDescent="0.2">
      <c r="A9" s="43" t="s">
        <v>17</v>
      </c>
      <c r="B9" s="7" t="s">
        <v>18</v>
      </c>
      <c r="C9" s="34" t="s">
        <v>8</v>
      </c>
      <c r="D9" s="36">
        <f>(1-((1-0.5)*(1-0.42)*(1-0.77)))*100</f>
        <v>93.33</v>
      </c>
      <c r="E9" s="6">
        <f>'[2]Emissão Total_Pilhas'!$J11</f>
        <v>10.931016927404263</v>
      </c>
      <c r="F9" s="4">
        <f>'[2]Emissão Total_Pilhas'!$N11</f>
        <v>5.4655084637021316</v>
      </c>
      <c r="G9" s="4">
        <f>'[2]Emissão Total_Pilhas'!$R11</f>
        <v>0.81982626955531968</v>
      </c>
      <c r="H9" s="4">
        <f>E9*(1-$D$9/100)</f>
        <v>0.72909882905786416</v>
      </c>
      <c r="I9" s="4">
        <f>F9*(1-$D$9/100)</f>
        <v>0.36454941452893208</v>
      </c>
      <c r="J9" s="9">
        <f>G9*(1-$D$9/100)</f>
        <v>5.4682412179339807E-2</v>
      </c>
    </row>
    <row r="10" spans="1:10" ht="15" customHeight="1" x14ac:dyDescent="0.2">
      <c r="A10" s="43"/>
      <c r="B10" s="7" t="s">
        <v>2</v>
      </c>
      <c r="C10" s="35"/>
      <c r="D10" s="37"/>
      <c r="E10" s="6">
        <f>'[2]Emissão Total_Pilhas'!$J12</f>
        <v>16.709842521632837</v>
      </c>
      <c r="F10" s="4">
        <f>'[2]Emissão Total_Pilhas'!$N12</f>
        <v>8.3549212608164183</v>
      </c>
      <c r="G10" s="4">
        <f>'[2]Emissão Total_Pilhas'!$R12</f>
        <v>1.2532381891224627</v>
      </c>
      <c r="H10" s="4">
        <f t="shared" ref="H10:H20" si="4">E10*(1-$D$9/100)</f>
        <v>1.1145464961929099</v>
      </c>
      <c r="I10" s="4">
        <f t="shared" ref="I10:I12" si="5">F10*(1-$D$9/100)</f>
        <v>0.55727324809645495</v>
      </c>
      <c r="J10" s="9">
        <f t="shared" ref="J10:J12" si="6">G10*(1-$D$9/100)</f>
        <v>8.359098721446824E-2</v>
      </c>
    </row>
    <row r="11" spans="1:10" ht="15" customHeight="1" x14ac:dyDescent="0.2">
      <c r="A11" s="43"/>
      <c r="B11" s="7" t="s">
        <v>3</v>
      </c>
      <c r="C11" s="35"/>
      <c r="D11" s="37"/>
      <c r="E11" s="6">
        <f>'[2]Emissão Total_Pilhas'!$J13</f>
        <v>16.375280272522435</v>
      </c>
      <c r="F11" s="4">
        <f>'[2]Emissão Total_Pilhas'!$N13</f>
        <v>8.1876401362612174</v>
      </c>
      <c r="G11" s="4">
        <f>'[2]Emissão Total_Pilhas'!$R13</f>
        <v>1.2281460204391825</v>
      </c>
      <c r="H11" s="4">
        <f t="shared" si="4"/>
        <v>1.092231194177246</v>
      </c>
      <c r="I11" s="4">
        <f t="shared" si="5"/>
        <v>0.54611559708862301</v>
      </c>
      <c r="J11" s="9">
        <f t="shared" si="6"/>
        <v>8.1917339563293445E-2</v>
      </c>
    </row>
    <row r="12" spans="1:10" ht="15" customHeight="1" x14ac:dyDescent="0.2">
      <c r="A12" s="43"/>
      <c r="B12" s="7" t="s">
        <v>4</v>
      </c>
      <c r="C12" s="35"/>
      <c r="D12" s="37"/>
      <c r="E12" s="6">
        <f>'[2]Emissão Total_Pilhas'!$J14</f>
        <v>4.6104361716910365</v>
      </c>
      <c r="F12" s="4">
        <f>'[2]Emissão Total_Pilhas'!$N14</f>
        <v>2.3052180858455182</v>
      </c>
      <c r="G12" s="4">
        <f>'[2]Emissão Total_Pilhas'!$R14</f>
        <v>0.34578271287682777</v>
      </c>
      <c r="H12" s="4">
        <f t="shared" si="4"/>
        <v>0.30751609265179203</v>
      </c>
      <c r="I12" s="4">
        <f t="shared" si="5"/>
        <v>0.15375804632589601</v>
      </c>
      <c r="J12" s="9">
        <f t="shared" si="6"/>
        <v>2.3063706948884405E-2</v>
      </c>
    </row>
    <row r="13" spans="1:10" ht="15" customHeight="1" x14ac:dyDescent="0.2">
      <c r="A13" s="25" t="s">
        <v>15</v>
      </c>
      <c r="B13" s="25"/>
      <c r="C13" s="25"/>
      <c r="D13" s="25"/>
      <c r="E13" s="5">
        <f>SUM(E9:E12)</f>
        <v>48.626575893250575</v>
      </c>
      <c r="F13" s="5">
        <f t="shared" ref="F13:J13" si="7">SUM(F9:F12)</f>
        <v>24.313287946625287</v>
      </c>
      <c r="G13" s="5">
        <f t="shared" si="7"/>
        <v>3.6469931919937926</v>
      </c>
      <c r="H13" s="5">
        <f t="shared" si="7"/>
        <v>3.2433926120798122</v>
      </c>
      <c r="I13" s="5">
        <f t="shared" si="7"/>
        <v>1.6216963060399061</v>
      </c>
      <c r="J13" s="5">
        <f t="shared" si="7"/>
        <v>0.24325444590598591</v>
      </c>
    </row>
    <row r="14" spans="1:10" ht="15" customHeight="1" x14ac:dyDescent="0.2">
      <c r="A14" s="40" t="s">
        <v>19</v>
      </c>
      <c r="B14" s="7" t="s">
        <v>20</v>
      </c>
      <c r="C14" s="34" t="s">
        <v>8</v>
      </c>
      <c r="D14" s="36">
        <f>(1-((1-0.5)*(1-0.42)*(1-0.77)))*100</f>
        <v>93.33</v>
      </c>
      <c r="E14" s="6">
        <f>'[2]Emissão Total_Pilhas'!$J15</f>
        <v>25.176974684100998</v>
      </c>
      <c r="F14" s="4">
        <f>'[2]Emissão Total_Pilhas'!$N15</f>
        <v>12.588487342050499</v>
      </c>
      <c r="G14" s="4">
        <f>'[2]Emissão Total_Pilhas'!$R15</f>
        <v>1.8882731013075749</v>
      </c>
      <c r="H14" s="4">
        <f>E14*(1-$D$14/100)</f>
        <v>1.679304211429536</v>
      </c>
      <c r="I14" s="4">
        <f>F14*(1-$D$14/100)</f>
        <v>0.839652105714768</v>
      </c>
      <c r="J14" s="9">
        <f>G14*(1-$D$14/100)</f>
        <v>0.12594781585721521</v>
      </c>
    </row>
    <row r="15" spans="1:10" ht="15" customHeight="1" x14ac:dyDescent="0.2">
      <c r="A15" s="41"/>
      <c r="B15" s="7" t="s">
        <v>21</v>
      </c>
      <c r="C15" s="35"/>
      <c r="D15" s="37"/>
      <c r="E15" s="6">
        <f>'[2]Emissão Total_Pilhas'!$J16</f>
        <v>25.277934233658083</v>
      </c>
      <c r="F15" s="4">
        <f>'[2]Emissão Total_Pilhas'!$N16</f>
        <v>12.638967116829042</v>
      </c>
      <c r="G15" s="4">
        <f>'[2]Emissão Total_Pilhas'!$R16</f>
        <v>1.8958450675243561</v>
      </c>
      <c r="H15" s="4">
        <f t="shared" si="4"/>
        <v>1.6860382133849936</v>
      </c>
      <c r="I15" s="4">
        <f t="shared" ref="I15:I20" si="8">F15*(1-$D$14/100)</f>
        <v>0.8430191066924968</v>
      </c>
      <c r="J15" s="9">
        <f t="shared" ref="J15:J20" si="9">G15*(1-$D$14/100)</f>
        <v>0.12645286600387451</v>
      </c>
    </row>
    <row r="16" spans="1:10" ht="15" customHeight="1" x14ac:dyDescent="0.2">
      <c r="A16" s="41"/>
      <c r="B16" s="7" t="s">
        <v>5</v>
      </c>
      <c r="C16" s="35"/>
      <c r="D16" s="37"/>
      <c r="E16" s="6">
        <f>'[2]Emissão Total_Pilhas'!$J17</f>
        <v>26.786324828910971</v>
      </c>
      <c r="F16" s="4">
        <f>'[2]Emissão Total_Pilhas'!$N17</f>
        <v>13.393162414455485</v>
      </c>
      <c r="G16" s="4">
        <f>'[2]Emissão Total_Pilhas'!$R17</f>
        <v>2.0089743621683227</v>
      </c>
      <c r="H16" s="4">
        <f t="shared" si="4"/>
        <v>1.7866478660883613</v>
      </c>
      <c r="I16" s="4">
        <f t="shared" si="8"/>
        <v>0.89332393304418067</v>
      </c>
      <c r="J16" s="9">
        <f t="shared" si="9"/>
        <v>0.13399858995662708</v>
      </c>
    </row>
    <row r="17" spans="1:10" ht="15" customHeight="1" x14ac:dyDescent="0.2">
      <c r="A17" s="41"/>
      <c r="B17" s="7" t="s">
        <v>22</v>
      </c>
      <c r="C17" s="35"/>
      <c r="D17" s="37"/>
      <c r="E17" s="6">
        <f>'[2]Emissão Total_Pilhas'!$J18</f>
        <v>24.217153565936282</v>
      </c>
      <c r="F17" s="4">
        <f>'[2]Emissão Total_Pilhas'!$N18</f>
        <v>12.108576782968141</v>
      </c>
      <c r="G17" s="4">
        <f>'[2]Emissão Total_Pilhas'!$R18</f>
        <v>1.8162865174452212</v>
      </c>
      <c r="H17" s="4">
        <f t="shared" si="4"/>
        <v>1.6152841428479496</v>
      </c>
      <c r="I17" s="4">
        <f t="shared" si="8"/>
        <v>0.80764207142397482</v>
      </c>
      <c r="J17" s="9">
        <f t="shared" si="9"/>
        <v>0.12114631071359622</v>
      </c>
    </row>
    <row r="18" spans="1:10" ht="15" customHeight="1" x14ac:dyDescent="0.2">
      <c r="A18" s="41"/>
      <c r="B18" s="7" t="s">
        <v>23</v>
      </c>
      <c r="C18" s="35"/>
      <c r="D18" s="37"/>
      <c r="E18" s="6">
        <f>'[2]Emissão Total_Pilhas'!$J19</f>
        <v>26.124377921897153</v>
      </c>
      <c r="F18" s="4">
        <f>'[2]Emissão Total_Pilhas'!$N19</f>
        <v>13.062188960948577</v>
      </c>
      <c r="G18" s="4">
        <f>'[2]Emissão Total_Pilhas'!$R19</f>
        <v>1.9593283441422862</v>
      </c>
      <c r="H18" s="4">
        <f t="shared" si="4"/>
        <v>1.7424960073905396</v>
      </c>
      <c r="I18" s="4">
        <f t="shared" si="8"/>
        <v>0.87124800369526978</v>
      </c>
      <c r="J18" s="9">
        <f t="shared" si="9"/>
        <v>0.13068720055429045</v>
      </c>
    </row>
    <row r="19" spans="1:10" ht="15" customHeight="1" x14ac:dyDescent="0.2">
      <c r="A19" s="41"/>
      <c r="B19" s="7" t="s">
        <v>24</v>
      </c>
      <c r="C19" s="35"/>
      <c r="D19" s="37"/>
      <c r="E19" s="6">
        <f>'[2]Emissão Total_Pilhas'!$J20</f>
        <v>8.4786813244409647</v>
      </c>
      <c r="F19" s="4">
        <f>'[2]Emissão Total_Pilhas'!$N20</f>
        <v>4.2393406622204823</v>
      </c>
      <c r="G19" s="4">
        <f>'[2]Emissão Total_Pilhas'!$R20</f>
        <v>0.63590109933307237</v>
      </c>
      <c r="H19" s="4">
        <f t="shared" si="4"/>
        <v>0.5655280443402122</v>
      </c>
      <c r="I19" s="4">
        <f t="shared" si="8"/>
        <v>0.2827640221701061</v>
      </c>
      <c r="J19" s="9">
        <f t="shared" si="9"/>
        <v>4.2414603325515915E-2</v>
      </c>
    </row>
    <row r="20" spans="1:10" ht="15" customHeight="1" x14ac:dyDescent="0.2">
      <c r="A20" s="42"/>
      <c r="B20" s="7" t="s">
        <v>25</v>
      </c>
      <c r="C20" s="38"/>
      <c r="D20" s="39"/>
      <c r="E20" s="6">
        <f>'[2]Emissão Total_Pilhas'!$J21</f>
        <v>7.6923153729291123</v>
      </c>
      <c r="F20" s="4">
        <f>'[2]Emissão Total_Pilhas'!$N21</f>
        <v>3.8461576864645561</v>
      </c>
      <c r="G20" s="4">
        <f>'[2]Emissão Total_Pilhas'!$R21</f>
        <v>0.5769236529696834</v>
      </c>
      <c r="H20" s="4">
        <f t="shared" si="4"/>
        <v>0.51307743537437167</v>
      </c>
      <c r="I20" s="4">
        <f t="shared" si="8"/>
        <v>0.25653871768718584</v>
      </c>
      <c r="J20" s="9">
        <f t="shared" si="9"/>
        <v>3.8480807653077875E-2</v>
      </c>
    </row>
    <row r="21" spans="1:10" ht="15" customHeight="1" x14ac:dyDescent="0.2">
      <c r="A21" s="25" t="s">
        <v>15</v>
      </c>
      <c r="B21" s="25"/>
      <c r="C21" s="25"/>
      <c r="D21" s="25"/>
      <c r="E21" s="5">
        <f>SUM(E14:E20)</f>
        <v>143.75376193187356</v>
      </c>
      <c r="F21" s="5">
        <f t="shared" ref="F21:J21" si="10">SUM(F14:F20)</f>
        <v>71.876880965936778</v>
      </c>
      <c r="G21" s="5">
        <f t="shared" si="10"/>
        <v>10.781532144890514</v>
      </c>
      <c r="H21" s="5">
        <f t="shared" si="10"/>
        <v>9.5883759208559631</v>
      </c>
      <c r="I21" s="5">
        <f t="shared" si="10"/>
        <v>4.7941879604279816</v>
      </c>
      <c r="J21" s="5">
        <f t="shared" si="10"/>
        <v>0.71912819406419737</v>
      </c>
    </row>
    <row r="22" spans="1:10" ht="15" customHeight="1" x14ac:dyDescent="0.2">
      <c r="A22" s="43" t="s">
        <v>26</v>
      </c>
      <c r="B22" s="10" t="s">
        <v>27</v>
      </c>
      <c r="C22" s="34" t="s">
        <v>8</v>
      </c>
      <c r="D22" s="36">
        <f>(1-((1-0.84)*(1-0.77)))*100</f>
        <v>96.32</v>
      </c>
      <c r="E22" s="6">
        <f>'[3]Emissão Total_Pilhas'!$J11</f>
        <v>2.9491502960166369</v>
      </c>
      <c r="F22" s="4">
        <f>'[3]Emissão Total_Pilhas'!$N11</f>
        <v>1.4745751480083185</v>
      </c>
      <c r="G22" s="4">
        <f>'[3]Emissão Total_Pilhas'!$R11</f>
        <v>0.22118627220124776</v>
      </c>
      <c r="H22" s="4">
        <f>E22*(1-$D$22/100)</f>
        <v>0.1085287308934124</v>
      </c>
      <c r="I22" s="4">
        <f>F22*(1-$D$22/100)</f>
        <v>5.4264365446706202E-2</v>
      </c>
      <c r="J22" s="9">
        <f>G22*(1-$D$22/100)</f>
        <v>8.1396548170059296E-3</v>
      </c>
    </row>
    <row r="23" spans="1:10" ht="15" customHeight="1" x14ac:dyDescent="0.2">
      <c r="A23" s="43"/>
      <c r="B23" s="10" t="s">
        <v>28</v>
      </c>
      <c r="C23" s="35"/>
      <c r="D23" s="37"/>
      <c r="E23" s="6">
        <f>'[3]Emissão Total_Pilhas'!$J12</f>
        <v>3.0226182382079836</v>
      </c>
      <c r="F23" s="4">
        <f>'[3]Emissão Total_Pilhas'!$N12</f>
        <v>1.5113091191039918</v>
      </c>
      <c r="G23" s="4">
        <f>'[3]Emissão Total_Pilhas'!$R12</f>
        <v>0.22669636786559877</v>
      </c>
      <c r="H23" s="4">
        <f t="shared" ref="H23:H27" si="11">E23*(1-$D$22/100)</f>
        <v>0.11123235116605396</v>
      </c>
      <c r="I23" s="4">
        <f t="shared" ref="I23:I27" si="12">F23*(1-$D$22/100)</f>
        <v>5.5616175583026978E-2</v>
      </c>
      <c r="J23" s="9">
        <f>G23*(1-$D$22/100)</f>
        <v>8.3424263374540474E-3</v>
      </c>
    </row>
    <row r="24" spans="1:10" ht="15" customHeight="1" x14ac:dyDescent="0.2">
      <c r="A24" s="43"/>
      <c r="B24" s="10" t="s">
        <v>29</v>
      </c>
      <c r="C24" s="35"/>
      <c r="D24" s="37"/>
      <c r="E24" s="6">
        <f>'[3]Emissão Total_Pilhas'!$J13</f>
        <v>4.3785460173716464</v>
      </c>
      <c r="F24" s="4">
        <f>'[3]Emissão Total_Pilhas'!$N13</f>
        <v>2.1892730086858232</v>
      </c>
      <c r="G24" s="4">
        <f>'[3]Emissão Total_Pilhas'!$R13</f>
        <v>0.32839095130287349</v>
      </c>
      <c r="H24" s="4">
        <f t="shared" si="11"/>
        <v>0.16113049343927682</v>
      </c>
      <c r="I24" s="4">
        <f t="shared" si="12"/>
        <v>8.0565246719638411E-2</v>
      </c>
      <c r="J24" s="9">
        <f>G24*(1-$D$22/100)</f>
        <v>1.2084787007945762E-2</v>
      </c>
    </row>
    <row r="25" spans="1:10" ht="15" customHeight="1" x14ac:dyDescent="0.2">
      <c r="A25" s="43"/>
      <c r="B25" s="10" t="s">
        <v>30</v>
      </c>
      <c r="C25" s="35"/>
      <c r="D25" s="37"/>
      <c r="E25" s="6">
        <f>'[3]Emissão Total_Pilhas'!$J14</f>
        <v>4.8323748820792076</v>
      </c>
      <c r="F25" s="4">
        <f>'[3]Emissão Total_Pilhas'!$N14</f>
        <v>2.4161874410396038</v>
      </c>
      <c r="G25" s="4">
        <f>'[3]Emissão Total_Pilhas'!$R14</f>
        <v>0.36242811615594051</v>
      </c>
      <c r="H25" s="4">
        <f t="shared" si="11"/>
        <v>0.17783139566051512</v>
      </c>
      <c r="I25" s="4">
        <f t="shared" si="12"/>
        <v>8.8915697830257559E-2</v>
      </c>
      <c r="J25" s="9">
        <f>G25*(1-$D$22/100)</f>
        <v>1.3337354674538631E-2</v>
      </c>
    </row>
    <row r="26" spans="1:10" ht="15" customHeight="1" x14ac:dyDescent="0.2">
      <c r="A26" s="43"/>
      <c r="B26" s="10" t="s">
        <v>31</v>
      </c>
      <c r="C26" s="35"/>
      <c r="D26" s="37"/>
      <c r="E26" s="6">
        <f>'[3]Emissão Total_Pilhas'!$J15</f>
        <v>10.42352373378049</v>
      </c>
      <c r="F26" s="4">
        <f>'[3]Emissão Total_Pilhas'!$N15</f>
        <v>5.211761866890245</v>
      </c>
      <c r="G26" s="4">
        <f>'[3]Emissão Total_Pilhas'!$R15</f>
        <v>0.78176428003353682</v>
      </c>
      <c r="H26" s="4">
        <f t="shared" si="11"/>
        <v>0.38358567340312261</v>
      </c>
      <c r="I26" s="4">
        <f t="shared" si="12"/>
        <v>0.1917928367015613</v>
      </c>
      <c r="J26" s="9">
        <f>G26*(1-$D$22/100)</f>
        <v>2.8768925505234199E-2</v>
      </c>
    </row>
    <row r="27" spans="1:10" ht="15" customHeight="1" x14ac:dyDescent="0.2">
      <c r="A27" s="43"/>
      <c r="B27" s="10" t="s">
        <v>32</v>
      </c>
      <c r="C27" s="35"/>
      <c r="D27" s="37"/>
      <c r="E27" s="6">
        <f>'[3]Emissão Total_Pilhas'!$J16</f>
        <v>6.1413642882828512</v>
      </c>
      <c r="F27" s="4">
        <f>'[3]Emissão Total_Pilhas'!$N16</f>
        <v>3.0706821441414256</v>
      </c>
      <c r="G27" s="4">
        <f>'[3]Emissão Total_Pilhas'!$R16</f>
        <v>0.46060232162121378</v>
      </c>
      <c r="H27" s="4">
        <f t="shared" si="11"/>
        <v>0.22600220580880925</v>
      </c>
      <c r="I27" s="4">
        <f t="shared" si="12"/>
        <v>0.11300110290440463</v>
      </c>
      <c r="J27" s="9">
        <f>G27*(1-$D$22/100)</f>
        <v>1.6950165435660691E-2</v>
      </c>
    </row>
    <row r="28" spans="1:10" ht="15" customHeight="1" x14ac:dyDescent="0.2">
      <c r="A28" s="25" t="s">
        <v>15</v>
      </c>
      <c r="B28" s="25"/>
      <c r="C28" s="25"/>
      <c r="D28" s="25"/>
      <c r="E28" s="5">
        <f>SUM(E22:E27)</f>
        <v>31.747577455738814</v>
      </c>
      <c r="F28" s="5">
        <f t="shared" ref="F28:J28" si="13">SUM(F22:F27)</f>
        <v>15.873788727869407</v>
      </c>
      <c r="G28" s="5">
        <f t="shared" si="13"/>
        <v>2.381068309180411</v>
      </c>
      <c r="H28" s="5">
        <f t="shared" si="13"/>
        <v>1.1683108503711903</v>
      </c>
      <c r="I28" s="5">
        <f t="shared" si="13"/>
        <v>0.58415542518559516</v>
      </c>
      <c r="J28" s="5">
        <f t="shared" si="13"/>
        <v>8.762331377783926E-2</v>
      </c>
    </row>
    <row r="29" spans="1:10" ht="22.5" x14ac:dyDescent="0.2">
      <c r="A29" s="44" t="s">
        <v>33</v>
      </c>
      <c r="B29" s="11" t="s">
        <v>34</v>
      </c>
      <c r="C29" s="12" t="s">
        <v>39</v>
      </c>
      <c r="D29" s="8">
        <f>(84+50)/2</f>
        <v>67</v>
      </c>
      <c r="E29" s="6">
        <f>'[3]Emissão Total_Pilhas'!$J17</f>
        <v>5.8468339573035255</v>
      </c>
      <c r="F29" s="4">
        <f>'[3]Emissão Total_Pilhas'!$N17</f>
        <v>2.9234169786517628</v>
      </c>
      <c r="G29" s="4">
        <f>'[3]Emissão Total_Pilhas'!$R17</f>
        <v>0.43851254679776441</v>
      </c>
      <c r="H29" s="4">
        <f>E29*(1-D29/100)</f>
        <v>1.9294552059101633</v>
      </c>
      <c r="I29" s="4">
        <f>F29*(1-D29/100)</f>
        <v>0.96472760295508164</v>
      </c>
      <c r="J29" s="4">
        <f>G29*(1-D29/100)</f>
        <v>0.14470914044326225</v>
      </c>
    </row>
    <row r="30" spans="1:10" ht="22.5" x14ac:dyDescent="0.2">
      <c r="A30" s="45"/>
      <c r="B30" s="11" t="s">
        <v>35</v>
      </c>
      <c r="C30" s="12" t="s">
        <v>39</v>
      </c>
      <c r="D30" s="8">
        <f t="shared" ref="D30:D33" si="14">(84+50)/2</f>
        <v>67</v>
      </c>
      <c r="E30" s="6">
        <f>'[3]Emissão Total_Pilhas'!$J18</f>
        <v>1.6700461741711712</v>
      </c>
      <c r="F30" s="4">
        <f>'[3]Emissão Total_Pilhas'!$N18</f>
        <v>0.83502308708558559</v>
      </c>
      <c r="G30" s="4">
        <f>'[3]Emissão Total_Pilhas'!$R18</f>
        <v>0.12525346306283783</v>
      </c>
      <c r="H30" s="4">
        <f t="shared" ref="H30:H36" si="15">E30*(1-D30/100)</f>
        <v>0.55111523747648639</v>
      </c>
      <c r="I30" s="4">
        <f t="shared" ref="I30:I36" si="16">F30*(1-D30/100)</f>
        <v>0.27555761873824319</v>
      </c>
      <c r="J30" s="4">
        <f t="shared" ref="J30:J36" si="17">G30*(1-D30/100)</f>
        <v>4.1333642810736475E-2</v>
      </c>
    </row>
    <row r="31" spans="1:10" ht="22.5" x14ac:dyDescent="0.2">
      <c r="A31" s="45"/>
      <c r="B31" s="7" t="s">
        <v>36</v>
      </c>
      <c r="C31" s="12" t="s">
        <v>39</v>
      </c>
      <c r="D31" s="8">
        <f t="shared" si="14"/>
        <v>67</v>
      </c>
      <c r="E31" s="6">
        <f>'[3]Emissão Total_Pilhas'!$J19</f>
        <v>0.30584595643069479</v>
      </c>
      <c r="F31" s="4">
        <f>'[3]Emissão Total_Pilhas'!$N19</f>
        <v>0.15292297821534739</v>
      </c>
      <c r="G31" s="4">
        <f>'[3]Emissão Total_Pilhas'!$R19</f>
        <v>2.2938446732302109E-2</v>
      </c>
      <c r="H31" s="4">
        <f t="shared" si="15"/>
        <v>0.10092916562212927</v>
      </c>
      <c r="I31" s="4">
        <f t="shared" si="16"/>
        <v>5.0464582811064633E-2</v>
      </c>
      <c r="J31" s="4">
        <f t="shared" si="17"/>
        <v>7.5696874216596953E-3</v>
      </c>
    </row>
    <row r="32" spans="1:10" ht="22.5" x14ac:dyDescent="0.2">
      <c r="A32" s="45"/>
      <c r="B32" s="7" t="s">
        <v>27</v>
      </c>
      <c r="C32" s="12" t="s">
        <v>39</v>
      </c>
      <c r="D32" s="8">
        <f t="shared" si="14"/>
        <v>67</v>
      </c>
      <c r="E32" s="6">
        <f>'[3]Emissão Total_Pilhas'!$J20</f>
        <v>6.1558490257661314</v>
      </c>
      <c r="F32" s="4">
        <f>'[3]Emissão Total_Pilhas'!$N20</f>
        <v>3.0779245128830657</v>
      </c>
      <c r="G32" s="4">
        <f>'[3]Emissão Total_Pilhas'!$R20</f>
        <v>0.4616886769324598</v>
      </c>
      <c r="H32" s="4">
        <f t="shared" si="15"/>
        <v>2.031430178502823</v>
      </c>
      <c r="I32" s="4">
        <f t="shared" si="16"/>
        <v>1.0157150892514115</v>
      </c>
      <c r="J32" s="4">
        <f t="shared" si="17"/>
        <v>0.15235726338771172</v>
      </c>
    </row>
    <row r="33" spans="1:10" ht="22.5" x14ac:dyDescent="0.2">
      <c r="A33" s="45"/>
      <c r="B33" s="7" t="s">
        <v>28</v>
      </c>
      <c r="C33" s="12" t="s">
        <v>39</v>
      </c>
      <c r="D33" s="8">
        <f t="shared" si="14"/>
        <v>67</v>
      </c>
      <c r="E33" s="6">
        <f>'[3]Emissão Total_Pilhas'!$J21</f>
        <v>6.1558490257661314</v>
      </c>
      <c r="F33" s="4">
        <f>'[3]Emissão Total_Pilhas'!$N21</f>
        <v>3.0779245128830657</v>
      </c>
      <c r="G33" s="4">
        <f>'[3]Emissão Total_Pilhas'!$R21</f>
        <v>0.4616886769324598</v>
      </c>
      <c r="H33" s="4">
        <f t="shared" si="15"/>
        <v>2.031430178502823</v>
      </c>
      <c r="I33" s="4">
        <f t="shared" si="16"/>
        <v>1.0157150892514115</v>
      </c>
      <c r="J33" s="4">
        <f t="shared" si="17"/>
        <v>0.15235726338771172</v>
      </c>
    </row>
    <row r="34" spans="1:10" ht="15" customHeight="1" x14ac:dyDescent="0.2">
      <c r="A34" s="45"/>
      <c r="B34" s="7" t="s">
        <v>37</v>
      </c>
      <c r="C34" s="13" t="s">
        <v>40</v>
      </c>
      <c r="D34" s="8">
        <v>84</v>
      </c>
      <c r="E34" s="6">
        <f>'[3]Emissão Total_Pilhas'!$J22</f>
        <v>8.2917650475864395</v>
      </c>
      <c r="F34" s="4">
        <f>'[3]Emissão Total_Pilhas'!$N22</f>
        <v>4.1458825237932198</v>
      </c>
      <c r="G34" s="4">
        <f>'[3]Emissão Total_Pilhas'!$R22</f>
        <v>0.62188237856898299</v>
      </c>
      <c r="H34" s="4">
        <f t="shared" si="15"/>
        <v>1.3266824076138306</v>
      </c>
      <c r="I34" s="4">
        <f t="shared" si="16"/>
        <v>0.6633412038069153</v>
      </c>
      <c r="J34" s="4">
        <f t="shared" si="17"/>
        <v>9.9501180571037295E-2</v>
      </c>
    </row>
    <row r="35" spans="1:10" ht="15" customHeight="1" x14ac:dyDescent="0.2">
      <c r="A35" s="45"/>
      <c r="B35" s="7" t="s">
        <v>31</v>
      </c>
      <c r="C35" s="13" t="s">
        <v>40</v>
      </c>
      <c r="D35" s="8">
        <v>84</v>
      </c>
      <c r="E35" s="6">
        <f>'[3]Emissão Total_Pilhas'!$J23</f>
        <v>7.4617175819259502</v>
      </c>
      <c r="F35" s="4">
        <f>'[3]Emissão Total_Pilhas'!$N23</f>
        <v>3.7308587909629751</v>
      </c>
      <c r="G35" s="4">
        <f>'[3]Emissão Total_Pilhas'!$R23</f>
        <v>0.55962881864444625</v>
      </c>
      <c r="H35" s="4">
        <f t="shared" si="15"/>
        <v>1.1938748131081522</v>
      </c>
      <c r="I35" s="4">
        <f t="shared" si="16"/>
        <v>0.59693740655407612</v>
      </c>
      <c r="J35" s="4">
        <f t="shared" si="17"/>
        <v>8.9540610983111418E-2</v>
      </c>
    </row>
    <row r="36" spans="1:10" ht="22.5" x14ac:dyDescent="0.2">
      <c r="A36" s="46"/>
      <c r="B36" s="14" t="s">
        <v>38</v>
      </c>
      <c r="C36" s="12" t="s">
        <v>39</v>
      </c>
      <c r="D36" s="8">
        <f t="shared" ref="D36" si="18">(84+50)/2</f>
        <v>67</v>
      </c>
      <c r="E36" s="6">
        <f>'[3]Emissão Total_Pilhas'!$J24</f>
        <v>5.6135541400240481</v>
      </c>
      <c r="F36" s="4">
        <f>'[3]Emissão Total_Pilhas'!$N24</f>
        <v>2.806777070012024</v>
      </c>
      <c r="G36" s="4">
        <f>'[3]Emissão Total_Pilhas'!$R24</f>
        <v>0.42101656050180358</v>
      </c>
      <c r="H36" s="4">
        <f t="shared" si="15"/>
        <v>1.8524728662079357</v>
      </c>
      <c r="I36" s="4">
        <f t="shared" si="16"/>
        <v>0.92623643310396786</v>
      </c>
      <c r="J36" s="4">
        <f t="shared" si="17"/>
        <v>0.13893546496559517</v>
      </c>
    </row>
    <row r="37" spans="1:10" ht="15" customHeight="1" x14ac:dyDescent="0.2">
      <c r="A37" s="25" t="s">
        <v>15</v>
      </c>
      <c r="B37" s="25"/>
      <c r="C37" s="25"/>
      <c r="D37" s="25"/>
      <c r="E37" s="5">
        <f>SUM(E29:E36)</f>
        <v>41.501460908974096</v>
      </c>
      <c r="F37" s="5">
        <f t="shared" ref="F37:J37" si="19">SUM(F29:F36)</f>
        <v>20.750730454487048</v>
      </c>
      <c r="G37" s="5">
        <f t="shared" si="19"/>
        <v>3.1126095681730566</v>
      </c>
      <c r="H37" s="5">
        <f t="shared" si="19"/>
        <v>11.017390052944345</v>
      </c>
      <c r="I37" s="5">
        <f t="shared" si="19"/>
        <v>5.5086950264721724</v>
      </c>
      <c r="J37" s="5">
        <f t="shared" si="19"/>
        <v>0.82630425397082574</v>
      </c>
    </row>
    <row r="38" spans="1:10" ht="15" customHeight="1" x14ac:dyDescent="0.2">
      <c r="A38" s="47" t="s">
        <v>41</v>
      </c>
      <c r="B38" s="15" t="s">
        <v>42</v>
      </c>
      <c r="C38" s="48" t="s">
        <v>45</v>
      </c>
      <c r="D38" s="51">
        <f>84/2</f>
        <v>42</v>
      </c>
      <c r="E38" s="20">
        <f>'[4]TE - Total'!$M$10</f>
        <v>2.846463566255E-3</v>
      </c>
      <c r="F38" s="6">
        <f>'[5]TE - Total'!$Q10</f>
        <v>0.26382657170143603</v>
      </c>
      <c r="G38" s="6">
        <f>'[5]TE - Total'!$U10</f>
        <v>3.9573985755215403E-2</v>
      </c>
      <c r="H38" s="20">
        <f>E38*(1-$D$38/100)</f>
        <v>1.6509488684279001E-3</v>
      </c>
      <c r="I38" s="4">
        <f>F38*(1-$D$38/100)</f>
        <v>0.15301941158683291</v>
      </c>
      <c r="J38" s="4">
        <f>G38*(1-$D$38/100)</f>
        <v>2.2952911738024936E-2</v>
      </c>
    </row>
    <row r="39" spans="1:10" ht="15" customHeight="1" x14ac:dyDescent="0.2">
      <c r="A39" s="47"/>
      <c r="B39" s="15" t="s">
        <v>43</v>
      </c>
      <c r="C39" s="49"/>
      <c r="D39" s="52"/>
      <c r="E39" s="6">
        <f>'[5]TE - Total'!$M11</f>
        <v>0.47127085186990386</v>
      </c>
      <c r="F39" s="6">
        <f>'[5]TE - Total'!$Q11</f>
        <v>0.23563542593495193</v>
      </c>
      <c r="G39" s="6">
        <f>'[5]TE - Total'!$U11</f>
        <v>3.5345313890242792E-2</v>
      </c>
      <c r="H39" s="4">
        <f t="shared" ref="H39:H40" si="20">E39*(1-$D$38/100)</f>
        <v>0.27333709408454426</v>
      </c>
      <c r="I39" s="4">
        <f t="shared" ref="I39:I40" si="21">F39*(1-$D$38/100)</f>
        <v>0.13666854704227213</v>
      </c>
      <c r="J39" s="4">
        <f t="shared" ref="J39:J40" si="22">G39*(1-$D$38/100)</f>
        <v>2.0500282056340823E-2</v>
      </c>
    </row>
    <row r="40" spans="1:10" ht="15" customHeight="1" x14ac:dyDescent="0.2">
      <c r="A40" s="47"/>
      <c r="B40" s="15" t="s">
        <v>44</v>
      </c>
      <c r="C40" s="50"/>
      <c r="D40" s="53"/>
      <c r="E40" s="6">
        <f>'[5]TE - Total'!$M12</f>
        <v>0.43137772106827543</v>
      </c>
      <c r="F40" s="6">
        <f>'[5]TE - Total'!$Q12</f>
        <v>0.21568886053413772</v>
      </c>
      <c r="G40" s="6">
        <f>'[5]TE - Total'!$U12</f>
        <v>3.2353329080120653E-2</v>
      </c>
      <c r="H40" s="4">
        <f t="shared" si="20"/>
        <v>0.2501990782195998</v>
      </c>
      <c r="I40" s="4">
        <f t="shared" si="21"/>
        <v>0.1250995391097999</v>
      </c>
      <c r="J40" s="4">
        <f t="shared" si="22"/>
        <v>1.8764930866469982E-2</v>
      </c>
    </row>
    <row r="41" spans="1:10" ht="15" customHeight="1" x14ac:dyDescent="0.2">
      <c r="A41" s="55" t="s">
        <v>47</v>
      </c>
      <c r="B41" s="55"/>
      <c r="C41" s="18" t="s">
        <v>48</v>
      </c>
      <c r="D41" s="19">
        <v>0</v>
      </c>
      <c r="E41" s="6">
        <f>'[4]TE - Total'!$M$13</f>
        <v>0.29857369630116926</v>
      </c>
      <c r="F41" s="6">
        <f>'[4]TE - Total'!$Q$13</f>
        <v>0.14928684815058463</v>
      </c>
      <c r="G41" s="6">
        <f>'[4]TE - Total'!$U$13</f>
        <v>2.2393027222587691E-2</v>
      </c>
      <c r="H41" s="4">
        <f>E41*(1-$D$41/100)</f>
        <v>0.29857369630116926</v>
      </c>
      <c r="I41" s="4">
        <f>F41*(1-$D$41/100)</f>
        <v>0.14928684815058463</v>
      </c>
      <c r="J41" s="4">
        <f>G41*(1-$D$41/100)</f>
        <v>2.2393027222587691E-2</v>
      </c>
    </row>
    <row r="42" spans="1:10" ht="15" customHeight="1" x14ac:dyDescent="0.2">
      <c r="A42" s="25" t="s">
        <v>15</v>
      </c>
      <c r="B42" s="25"/>
      <c r="C42" s="25"/>
      <c r="D42" s="25"/>
      <c r="E42" s="5">
        <f>SUM(E38:E41)</f>
        <v>1.2040687328056037</v>
      </c>
      <c r="F42" s="5">
        <f t="shared" ref="F42:J42" si="23">SUM(F38:F41)</f>
        <v>0.86443770632111039</v>
      </c>
      <c r="G42" s="5">
        <f t="shared" si="23"/>
        <v>0.12966565594816654</v>
      </c>
      <c r="H42" s="5">
        <f t="shared" si="23"/>
        <v>0.8237608174737413</v>
      </c>
      <c r="I42" s="5">
        <f t="shared" si="23"/>
        <v>0.56407434588948946</v>
      </c>
      <c r="J42" s="5">
        <f t="shared" si="23"/>
        <v>8.4611151883423427E-2</v>
      </c>
    </row>
    <row r="43" spans="1:10" ht="15" customHeight="1" x14ac:dyDescent="0.2">
      <c r="A43" s="54" t="s">
        <v>46</v>
      </c>
      <c r="B43" s="54"/>
      <c r="C43" s="54"/>
      <c r="D43" s="54"/>
      <c r="E43" s="16">
        <f>SUM(E42,E37,E28,E21,E13,E8)</f>
        <v>274.76640646563823</v>
      </c>
      <c r="F43" s="16">
        <f t="shared" ref="F43:J43" si="24">SUM(F42,F37,F28,F21,F13,F8)</f>
        <v>137.64560657273742</v>
      </c>
      <c r="G43" s="16">
        <f t="shared" si="24"/>
        <v>20.646840985910611</v>
      </c>
      <c r="H43" s="16">
        <f>SUM(H42,H37,H28,H21,H13,H8)</f>
        <v>26.370358788642861</v>
      </c>
      <c r="I43" s="16">
        <f t="shared" si="24"/>
        <v>13.337373331474048</v>
      </c>
      <c r="J43" s="16">
        <f t="shared" si="24"/>
        <v>2.000605999721107</v>
      </c>
    </row>
  </sheetData>
  <sheetProtection password="B056" sheet="1" objects="1" scenarios="1"/>
  <mergeCells count="30">
    <mergeCell ref="A38:A40"/>
    <mergeCell ref="C38:C40"/>
    <mergeCell ref="D38:D40"/>
    <mergeCell ref="A42:D42"/>
    <mergeCell ref="A43:D43"/>
    <mergeCell ref="A41:B41"/>
    <mergeCell ref="A37:D37"/>
    <mergeCell ref="A28:D28"/>
    <mergeCell ref="C9:C12"/>
    <mergeCell ref="D9:D12"/>
    <mergeCell ref="C14:C20"/>
    <mergeCell ref="D14:D20"/>
    <mergeCell ref="A13:D13"/>
    <mergeCell ref="A14:A20"/>
    <mergeCell ref="A21:D21"/>
    <mergeCell ref="A22:A27"/>
    <mergeCell ref="A29:A36"/>
    <mergeCell ref="C22:C27"/>
    <mergeCell ref="D22:D27"/>
    <mergeCell ref="A9:A12"/>
    <mergeCell ref="A3:A7"/>
    <mergeCell ref="E1:G1"/>
    <mergeCell ref="H1:J1"/>
    <mergeCell ref="A8:D8"/>
    <mergeCell ref="A1:A2"/>
    <mergeCell ref="B1:B2"/>
    <mergeCell ref="C1:C2"/>
    <mergeCell ref="D1:D2"/>
    <mergeCell ref="C3:C7"/>
    <mergeCell ref="D3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Emissão Total - Pilhas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2018-12-26T18:47:59Z</dcterms:created>
  <dcterms:modified xsi:type="dcterms:W3CDTF">2019-06-06T19:42:41Z</dcterms:modified>
</cp:coreProperties>
</file>