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as\Emissão Total\"/>
    </mc:Choice>
  </mc:AlternateContent>
  <bookViews>
    <workbookView xWindow="0" yWindow="0" windowWidth="24000" windowHeight="9525" activeTab="7"/>
  </bookViews>
  <sheets>
    <sheet name="Dados Vias" sheetId="1" r:id="rId1"/>
    <sheet name="FT_H" sheetId="5" state="hidden" r:id="rId2"/>
    <sheet name="FT_D" sheetId="6" state="hidden" r:id="rId3"/>
    <sheet name="FT_M" sheetId="7" state="hidden" r:id="rId4"/>
    <sheet name="Lista FT" sheetId="8" state="hidden" r:id="rId5"/>
    <sheet name="Medições Silt" sheetId="11" r:id="rId6"/>
    <sheet name="Input" sheetId="10" r:id="rId7"/>
    <sheet name="Cálculo Emissões" sheetId="9" r:id="rId8"/>
  </sheets>
  <definedNames>
    <definedName name="_xlnm._FilterDatabase" localSheetId="7" hidden="1">'Cálculo Emissões'!$A$1:$Z$620</definedName>
    <definedName name="_xlnm._FilterDatabase" localSheetId="0" hidden="1">'Dados Vias'!$B$2:$W$617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7" i="1" l="1"/>
  <c r="I6" i="9" l="1"/>
  <c r="I7" i="9"/>
  <c r="I8" i="9"/>
  <c r="I9" i="9"/>
  <c r="I10" i="9"/>
  <c r="I11" i="9"/>
  <c r="I12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179" i="9"/>
  <c r="I180" i="9"/>
  <c r="I181" i="9"/>
  <c r="I187" i="9"/>
  <c r="I188" i="9"/>
  <c r="I189" i="9"/>
  <c r="I190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378" i="9"/>
  <c r="I379" i="9"/>
  <c r="I390" i="9"/>
  <c r="I391" i="9"/>
  <c r="I394" i="9"/>
  <c r="I397" i="9"/>
  <c r="I398" i="9"/>
  <c r="I399" i="9"/>
  <c r="I400" i="9"/>
  <c r="I401" i="9"/>
  <c r="I407" i="9"/>
  <c r="I408" i="9"/>
  <c r="I414" i="9"/>
  <c r="I415" i="9"/>
  <c r="I416" i="9"/>
  <c r="I420" i="9"/>
  <c r="I424" i="9"/>
  <c r="I427" i="9"/>
  <c r="I428" i="9"/>
  <c r="I430" i="9"/>
  <c r="I432" i="9"/>
  <c r="I433" i="9"/>
  <c r="I434" i="9"/>
  <c r="I436" i="9"/>
  <c r="I493" i="9"/>
  <c r="I494" i="9"/>
  <c r="I529" i="9"/>
  <c r="I530" i="9"/>
  <c r="I531" i="9"/>
  <c r="I532" i="9"/>
  <c r="I562" i="9"/>
  <c r="I563" i="9"/>
  <c r="I564" i="9"/>
  <c r="I565" i="9"/>
  <c r="I566" i="9"/>
  <c r="I574" i="9"/>
  <c r="I575" i="9"/>
  <c r="M5" i="11"/>
  <c r="B14" i="10" s="1"/>
  <c r="J22" i="11" l="1"/>
  <c r="N4" i="11" l="1"/>
  <c r="N3" i="11"/>
  <c r="B15" i="10"/>
  <c r="M4" i="11"/>
  <c r="B13" i="10" s="1"/>
  <c r="I616" i="9" l="1"/>
  <c r="I620" i="9"/>
  <c r="M3" i="11" l="1"/>
  <c r="B12" i="10" s="1"/>
  <c r="I617" i="9"/>
  <c r="I618" i="9"/>
  <c r="I619" i="9"/>
  <c r="B100" i="9"/>
  <c r="E13" i="10" l="1"/>
  <c r="B24" i="10"/>
  <c r="C22" i="10" s="1"/>
  <c r="C21" i="10" l="1"/>
  <c r="C19" i="10"/>
  <c r="C20" i="10"/>
  <c r="C23" i="10"/>
  <c r="C24" i="10" l="1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C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C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C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C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C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C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C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C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C518" i="9"/>
  <c r="A519" i="9"/>
  <c r="B519" i="9"/>
  <c r="A520" i="9"/>
  <c r="B520" i="9"/>
  <c r="C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C527" i="9"/>
  <c r="A528" i="9"/>
  <c r="B528" i="9"/>
  <c r="A529" i="9"/>
  <c r="B529" i="9"/>
  <c r="C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C541" i="9"/>
  <c r="A542" i="9"/>
  <c r="B542" i="9"/>
  <c r="A543" i="9"/>
  <c r="B543" i="9"/>
  <c r="A544" i="9"/>
  <c r="B544" i="9"/>
  <c r="A545" i="9"/>
  <c r="B545" i="9"/>
  <c r="C545" i="9"/>
  <c r="A546" i="9"/>
  <c r="B546" i="9"/>
  <c r="A547" i="9"/>
  <c r="B547" i="9"/>
  <c r="A548" i="9"/>
  <c r="B548" i="9"/>
  <c r="A549" i="9"/>
  <c r="B549" i="9"/>
  <c r="A550" i="9"/>
  <c r="B550" i="9"/>
  <c r="A551" i="9"/>
  <c r="B551" i="9"/>
  <c r="A552" i="9"/>
  <c r="B552" i="9"/>
  <c r="A553" i="9"/>
  <c r="B553" i="9"/>
  <c r="A554" i="9"/>
  <c r="B554" i="9"/>
  <c r="A555" i="9"/>
  <c r="B555" i="9"/>
  <c r="A556" i="9"/>
  <c r="B556" i="9"/>
  <c r="A557" i="9"/>
  <c r="B557" i="9"/>
  <c r="C557" i="9"/>
  <c r="A558" i="9"/>
  <c r="B558" i="9"/>
  <c r="A559" i="9"/>
  <c r="B559" i="9"/>
  <c r="A560" i="9"/>
  <c r="B560" i="9"/>
  <c r="A561" i="9"/>
  <c r="B561" i="9"/>
  <c r="C561" i="9"/>
  <c r="A562" i="9"/>
  <c r="B562" i="9"/>
  <c r="A563" i="9"/>
  <c r="B563" i="9"/>
  <c r="A564" i="9"/>
  <c r="B564" i="9"/>
  <c r="A565" i="9"/>
  <c r="B565" i="9"/>
  <c r="A566" i="9"/>
  <c r="B566" i="9"/>
  <c r="A567" i="9"/>
  <c r="B567" i="9"/>
  <c r="A568" i="9"/>
  <c r="B568" i="9"/>
  <c r="A569" i="9"/>
  <c r="B569" i="9"/>
  <c r="A570" i="9"/>
  <c r="B570" i="9"/>
  <c r="A571" i="9"/>
  <c r="B571" i="9"/>
  <c r="A572" i="9"/>
  <c r="B572" i="9"/>
  <c r="A573" i="9"/>
  <c r="B573" i="9"/>
  <c r="C573" i="9"/>
  <c r="A574" i="9"/>
  <c r="B574" i="9"/>
  <c r="A575" i="9"/>
  <c r="B575" i="9"/>
  <c r="A576" i="9"/>
  <c r="B576" i="9"/>
  <c r="A577" i="9"/>
  <c r="B577" i="9"/>
  <c r="C577" i="9"/>
  <c r="A578" i="9"/>
  <c r="B578" i="9"/>
  <c r="A579" i="9"/>
  <c r="B579" i="9"/>
  <c r="A580" i="9"/>
  <c r="B580" i="9"/>
  <c r="A581" i="9"/>
  <c r="B581" i="9"/>
  <c r="A582" i="9"/>
  <c r="B582" i="9"/>
  <c r="A583" i="9"/>
  <c r="B583" i="9"/>
  <c r="A584" i="9"/>
  <c r="B584" i="9"/>
  <c r="A585" i="9"/>
  <c r="B585" i="9"/>
  <c r="A586" i="9"/>
  <c r="B586" i="9"/>
  <c r="A587" i="9"/>
  <c r="B587" i="9"/>
  <c r="A588" i="9"/>
  <c r="B588" i="9"/>
  <c r="A589" i="9"/>
  <c r="B589" i="9"/>
  <c r="C589" i="9"/>
  <c r="A590" i="9"/>
  <c r="B590" i="9"/>
  <c r="A591" i="9"/>
  <c r="B591" i="9"/>
  <c r="A592" i="9"/>
  <c r="B592" i="9"/>
  <c r="A593" i="9"/>
  <c r="B593" i="9"/>
  <c r="C593" i="9"/>
  <c r="A594" i="9"/>
  <c r="B594" i="9"/>
  <c r="A595" i="9"/>
  <c r="B595" i="9"/>
  <c r="A596" i="9"/>
  <c r="B596" i="9"/>
  <c r="A597" i="9"/>
  <c r="B597" i="9"/>
  <c r="A598" i="9"/>
  <c r="B598" i="9"/>
  <c r="A599" i="9"/>
  <c r="B599" i="9"/>
  <c r="A600" i="9"/>
  <c r="B600" i="9"/>
  <c r="A601" i="9"/>
  <c r="B601" i="9"/>
  <c r="A602" i="9"/>
  <c r="B602" i="9"/>
  <c r="A603" i="9"/>
  <c r="B603" i="9"/>
  <c r="A604" i="9"/>
  <c r="B604" i="9"/>
  <c r="A605" i="9"/>
  <c r="B605" i="9"/>
  <c r="C605" i="9"/>
  <c r="A606" i="9"/>
  <c r="B606" i="9"/>
  <c r="A607" i="9"/>
  <c r="B607" i="9"/>
  <c r="A608" i="9"/>
  <c r="B608" i="9"/>
  <c r="A609" i="9"/>
  <c r="B609" i="9"/>
  <c r="C609" i="9"/>
  <c r="A610" i="9"/>
  <c r="B610" i="9"/>
  <c r="A611" i="9"/>
  <c r="B611" i="9"/>
  <c r="A612" i="9"/>
  <c r="B612" i="9"/>
  <c r="A613" i="9"/>
  <c r="B613" i="9"/>
  <c r="A614" i="9"/>
  <c r="B614" i="9"/>
  <c r="A615" i="9"/>
  <c r="B615" i="9"/>
  <c r="A4" i="9"/>
  <c r="B4" i="9"/>
  <c r="A5" i="9"/>
  <c r="B5" i="9"/>
  <c r="A6" i="9"/>
  <c r="B6" i="9"/>
  <c r="A7" i="9"/>
  <c r="B7" i="9"/>
  <c r="A8" i="9"/>
  <c r="B8" i="9"/>
  <c r="A9" i="9"/>
  <c r="B9" i="9"/>
  <c r="C9" i="9"/>
  <c r="A10" i="9"/>
  <c r="B10" i="9"/>
  <c r="A11" i="9"/>
  <c r="B11" i="9"/>
  <c r="A12" i="9"/>
  <c r="B12" i="9"/>
  <c r="A13" i="9"/>
  <c r="B13" i="9"/>
  <c r="C13" i="9"/>
  <c r="R17" i="10"/>
  <c r="C137" i="9" s="1"/>
  <c r="C5" i="9" l="1"/>
  <c r="C601" i="9"/>
  <c r="C585" i="9"/>
  <c r="C569" i="9"/>
  <c r="C553" i="9"/>
  <c r="C537" i="9"/>
  <c r="C488" i="9"/>
  <c r="C475" i="9"/>
  <c r="C446" i="9"/>
  <c r="C613" i="9"/>
  <c r="C597" i="9"/>
  <c r="C581" i="9"/>
  <c r="C565" i="9"/>
  <c r="C549" i="9"/>
  <c r="C533" i="9"/>
  <c r="C504" i="9"/>
  <c r="C495" i="9"/>
  <c r="C486" i="9"/>
  <c r="C430" i="9"/>
  <c r="C391" i="9"/>
  <c r="C10" i="9"/>
  <c r="C6" i="9"/>
  <c r="C614" i="9"/>
  <c r="C610" i="9"/>
  <c r="C606" i="9"/>
  <c r="C602" i="9"/>
  <c r="C598" i="9"/>
  <c r="C594" i="9"/>
  <c r="C590" i="9"/>
  <c r="C586" i="9"/>
  <c r="C582" i="9"/>
  <c r="C578" i="9"/>
  <c r="C574" i="9"/>
  <c r="C570" i="9"/>
  <c r="C566" i="9"/>
  <c r="C562" i="9"/>
  <c r="C558" i="9"/>
  <c r="C554" i="9"/>
  <c r="C550" i="9"/>
  <c r="C546" i="9"/>
  <c r="C542" i="9"/>
  <c r="C538" i="9"/>
  <c r="C534" i="9"/>
  <c r="C530" i="9"/>
  <c r="C524" i="9"/>
  <c r="C522" i="9"/>
  <c r="C515" i="9"/>
  <c r="C508" i="9"/>
  <c r="C506" i="9"/>
  <c r="C499" i="9"/>
  <c r="C492" i="9"/>
  <c r="C490" i="9"/>
  <c r="C483" i="9"/>
  <c r="C472" i="9"/>
  <c r="C463" i="9"/>
  <c r="C458" i="9"/>
  <c r="C442" i="9"/>
  <c r="C426" i="9"/>
  <c r="C410" i="9"/>
  <c r="C383" i="9"/>
  <c r="C351" i="9"/>
  <c r="C307" i="9"/>
  <c r="C303" i="9"/>
  <c r="C214" i="9"/>
  <c r="C11" i="9"/>
  <c r="C7" i="9"/>
  <c r="C615" i="9"/>
  <c r="C611" i="9"/>
  <c r="C607" i="9"/>
  <c r="C603" i="9"/>
  <c r="C599" i="9"/>
  <c r="C595" i="9"/>
  <c r="C591" i="9"/>
  <c r="C587" i="9"/>
  <c r="C583" i="9"/>
  <c r="C579" i="9"/>
  <c r="C575" i="9"/>
  <c r="C571" i="9"/>
  <c r="C567" i="9"/>
  <c r="C563" i="9"/>
  <c r="C559" i="9"/>
  <c r="C555" i="9"/>
  <c r="C551" i="9"/>
  <c r="C547" i="9"/>
  <c r="C543" i="9"/>
  <c r="C539" i="9"/>
  <c r="C535" i="9"/>
  <c r="C531" i="9"/>
  <c r="C528" i="9"/>
  <c r="C526" i="9"/>
  <c r="C519" i="9"/>
  <c r="C512" i="9"/>
  <c r="C510" i="9"/>
  <c r="C503" i="9"/>
  <c r="C496" i="9"/>
  <c r="C494" i="9"/>
  <c r="C487" i="9"/>
  <c r="C471" i="9"/>
  <c r="C462" i="9"/>
  <c r="C454" i="9"/>
  <c r="C438" i="9"/>
  <c r="C422" i="9"/>
  <c r="C407" i="9"/>
  <c r="C375" i="9"/>
  <c r="C343" i="9"/>
  <c r="C210" i="9"/>
  <c r="C620" i="9"/>
  <c r="C617" i="9"/>
  <c r="C618" i="9"/>
  <c r="C619" i="9"/>
  <c r="C15" i="9"/>
  <c r="C19" i="9"/>
  <c r="C23" i="9"/>
  <c r="C27" i="9"/>
  <c r="C33" i="9"/>
  <c r="C37" i="9"/>
  <c r="C41" i="9"/>
  <c r="C45" i="9"/>
  <c r="C50" i="9"/>
  <c r="C54" i="9"/>
  <c r="C58" i="9"/>
  <c r="C63" i="9"/>
  <c r="C67" i="9"/>
  <c r="C71" i="9"/>
  <c r="C75" i="9"/>
  <c r="C79" i="9"/>
  <c r="C14" i="9"/>
  <c r="C18" i="9"/>
  <c r="C22" i="9"/>
  <c r="C26" i="9"/>
  <c r="C32" i="9"/>
  <c r="C36" i="9"/>
  <c r="C40" i="9"/>
  <c r="C44" i="9"/>
  <c r="C49" i="9"/>
  <c r="C53" i="9"/>
  <c r="C57" i="9"/>
  <c r="C61" i="9"/>
  <c r="C62" i="9"/>
  <c r="C66" i="9"/>
  <c r="C70" i="9"/>
  <c r="C74" i="9"/>
  <c r="C78" i="9"/>
  <c r="C16" i="9"/>
  <c r="C24" i="9"/>
  <c r="C34" i="9"/>
  <c r="C42" i="9"/>
  <c r="C48" i="9"/>
  <c r="C56" i="9"/>
  <c r="C64" i="9"/>
  <c r="C72" i="9"/>
  <c r="C80" i="9"/>
  <c r="C82" i="9"/>
  <c r="C86" i="9"/>
  <c r="C90" i="9"/>
  <c r="C94" i="9"/>
  <c r="C98" i="9"/>
  <c r="C101" i="9"/>
  <c r="C105" i="9"/>
  <c r="C109" i="9"/>
  <c r="C113" i="9"/>
  <c r="C616" i="9"/>
  <c r="C17" i="9"/>
  <c r="C25" i="9"/>
  <c r="C30" i="9"/>
  <c r="C35" i="9"/>
  <c r="C43" i="9"/>
  <c r="C51" i="9"/>
  <c r="C59" i="9"/>
  <c r="C65" i="9"/>
  <c r="C73" i="9"/>
  <c r="C81" i="9"/>
  <c r="C85" i="9"/>
  <c r="C89" i="9"/>
  <c r="C93" i="9"/>
  <c r="C97" i="9"/>
  <c r="C100" i="9"/>
  <c r="C104" i="9"/>
  <c r="C108" i="9"/>
  <c r="C28" i="9"/>
  <c r="C29" i="9"/>
  <c r="C31" i="9"/>
  <c r="C46" i="9"/>
  <c r="C47" i="9"/>
  <c r="C52" i="9"/>
  <c r="C68" i="9"/>
  <c r="C69" i="9"/>
  <c r="C83" i="9"/>
  <c r="C91" i="9"/>
  <c r="C99" i="9"/>
  <c r="C102" i="9"/>
  <c r="C110" i="9"/>
  <c r="C116" i="9"/>
  <c r="C120" i="9"/>
  <c r="C124" i="9"/>
  <c r="C128" i="9"/>
  <c r="C132" i="9"/>
  <c r="C136" i="9"/>
  <c r="C140" i="9"/>
  <c r="C144" i="9"/>
  <c r="C148" i="9"/>
  <c r="C152" i="9"/>
  <c r="C156" i="9"/>
  <c r="C160" i="9"/>
  <c r="C164" i="9"/>
  <c r="C168" i="9"/>
  <c r="C172" i="9"/>
  <c r="C176" i="9"/>
  <c r="C180" i="9"/>
  <c r="C184" i="9"/>
  <c r="C188" i="9"/>
  <c r="C192" i="9"/>
  <c r="C196" i="9"/>
  <c r="C84" i="9"/>
  <c r="C92" i="9"/>
  <c r="C103" i="9"/>
  <c r="C111" i="9"/>
  <c r="C115" i="9"/>
  <c r="C119" i="9"/>
  <c r="C123" i="9"/>
  <c r="C127" i="9"/>
  <c r="C131" i="9"/>
  <c r="C135" i="9"/>
  <c r="C139" i="9"/>
  <c r="C143" i="9"/>
  <c r="C147" i="9"/>
  <c r="C151" i="9"/>
  <c r="C155" i="9"/>
  <c r="C159" i="9"/>
  <c r="C163" i="9"/>
  <c r="C167" i="9"/>
  <c r="C171" i="9"/>
  <c r="C175" i="9"/>
  <c r="C179" i="9"/>
  <c r="C183" i="9"/>
  <c r="C187" i="9"/>
  <c r="C191" i="9"/>
  <c r="C195" i="9"/>
  <c r="C199" i="9"/>
  <c r="C203" i="9"/>
  <c r="C207" i="9"/>
  <c r="C211" i="9"/>
  <c r="C38" i="9"/>
  <c r="C39" i="9"/>
  <c r="C55" i="9"/>
  <c r="C76" i="9"/>
  <c r="C77" i="9"/>
  <c r="C87" i="9"/>
  <c r="C88" i="9"/>
  <c r="C112" i="9"/>
  <c r="C114" i="9"/>
  <c r="C122" i="9"/>
  <c r="C130" i="9"/>
  <c r="C138" i="9"/>
  <c r="C146" i="9"/>
  <c r="C154" i="9"/>
  <c r="C162" i="9"/>
  <c r="C170" i="9"/>
  <c r="C178" i="9"/>
  <c r="C186" i="9"/>
  <c r="C194" i="9"/>
  <c r="C204" i="9"/>
  <c r="C206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117" i="9"/>
  <c r="C125" i="9"/>
  <c r="C133" i="9"/>
  <c r="C141" i="9"/>
  <c r="C149" i="9"/>
  <c r="C157" i="9"/>
  <c r="C165" i="9"/>
  <c r="C173" i="9"/>
  <c r="C181" i="9"/>
  <c r="C189" i="9"/>
  <c r="C197" i="9"/>
  <c r="C200" i="9"/>
  <c r="C202" i="9"/>
  <c r="C209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201" i="9"/>
  <c r="C215" i="9"/>
  <c r="C223" i="9"/>
  <c r="C231" i="9"/>
  <c r="C239" i="9"/>
  <c r="C247" i="9"/>
  <c r="C255" i="9"/>
  <c r="C263" i="9"/>
  <c r="C271" i="9"/>
  <c r="C279" i="9"/>
  <c r="C283" i="9"/>
  <c r="C290" i="9"/>
  <c r="C297" i="9"/>
  <c r="C299" i="9"/>
  <c r="C306" i="9"/>
  <c r="C313" i="9"/>
  <c r="C315" i="9"/>
  <c r="C322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106" i="9"/>
  <c r="C107" i="9"/>
  <c r="C118" i="9"/>
  <c r="C129" i="9"/>
  <c r="C134" i="9"/>
  <c r="C145" i="9"/>
  <c r="C150" i="9"/>
  <c r="C161" i="9"/>
  <c r="C166" i="9"/>
  <c r="C177" i="9"/>
  <c r="C182" i="9"/>
  <c r="C193" i="9"/>
  <c r="C198" i="9"/>
  <c r="C218" i="9"/>
  <c r="C226" i="9"/>
  <c r="C234" i="9"/>
  <c r="C242" i="9"/>
  <c r="C250" i="9"/>
  <c r="C258" i="9"/>
  <c r="C266" i="9"/>
  <c r="C274" i="9"/>
  <c r="C286" i="9"/>
  <c r="C293" i="9"/>
  <c r="C295" i="9"/>
  <c r="C302" i="9"/>
  <c r="C309" i="9"/>
  <c r="C311" i="9"/>
  <c r="C318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20" i="9"/>
  <c r="C21" i="9"/>
  <c r="C60" i="9"/>
  <c r="C95" i="9"/>
  <c r="C96" i="9"/>
  <c r="C219" i="9"/>
  <c r="C227" i="9"/>
  <c r="C235" i="9"/>
  <c r="C243" i="9"/>
  <c r="C251" i="9"/>
  <c r="C259" i="9"/>
  <c r="C267" i="9"/>
  <c r="C153" i="9"/>
  <c r="C158" i="9"/>
  <c r="C205" i="9"/>
  <c r="C222" i="9"/>
  <c r="C254" i="9"/>
  <c r="C278" i="9"/>
  <c r="C294" i="9"/>
  <c r="C330" i="9"/>
  <c r="C338" i="9"/>
  <c r="C346" i="9"/>
  <c r="C354" i="9"/>
  <c r="C362" i="9"/>
  <c r="C370" i="9"/>
  <c r="C378" i="9"/>
  <c r="C386" i="9"/>
  <c r="C394" i="9"/>
  <c r="C402" i="9"/>
  <c r="C409" i="9"/>
  <c r="C413" i="9"/>
  <c r="C417" i="9"/>
  <c r="C421" i="9"/>
  <c r="C425" i="9"/>
  <c r="C429" i="9"/>
  <c r="C433" i="9"/>
  <c r="C437" i="9"/>
  <c r="C441" i="9"/>
  <c r="C445" i="9"/>
  <c r="C449" i="9"/>
  <c r="C453" i="9"/>
  <c r="C457" i="9"/>
  <c r="C461" i="9"/>
  <c r="C465" i="9"/>
  <c r="C469" i="9"/>
  <c r="C470" i="9"/>
  <c r="C474" i="9"/>
  <c r="C169" i="9"/>
  <c r="C174" i="9"/>
  <c r="C208" i="9"/>
  <c r="C212" i="9"/>
  <c r="C230" i="9"/>
  <c r="C262" i="9"/>
  <c r="C282" i="9"/>
  <c r="C285" i="9"/>
  <c r="C287" i="9"/>
  <c r="C289" i="9"/>
  <c r="C291" i="9"/>
  <c r="C314" i="9"/>
  <c r="C317" i="9"/>
  <c r="C319" i="9"/>
  <c r="C321" i="9"/>
  <c r="C323" i="9"/>
  <c r="C331" i="9"/>
  <c r="C339" i="9"/>
  <c r="C347" i="9"/>
  <c r="C355" i="9"/>
  <c r="C363" i="9"/>
  <c r="C371" i="9"/>
  <c r="C379" i="9"/>
  <c r="C387" i="9"/>
  <c r="C395" i="9"/>
  <c r="C403" i="9"/>
  <c r="C408" i="9"/>
  <c r="C412" i="9"/>
  <c r="C416" i="9"/>
  <c r="C420" i="9"/>
  <c r="C424" i="9"/>
  <c r="C428" i="9"/>
  <c r="C432" i="9"/>
  <c r="C436" i="9"/>
  <c r="C440" i="9"/>
  <c r="C444" i="9"/>
  <c r="C448" i="9"/>
  <c r="C452" i="9"/>
  <c r="C456" i="9"/>
  <c r="C460" i="9"/>
  <c r="C464" i="9"/>
  <c r="C468" i="9"/>
  <c r="C473" i="9"/>
  <c r="C477" i="9"/>
  <c r="C478" i="9"/>
  <c r="C479" i="9"/>
  <c r="C480" i="9"/>
  <c r="C481" i="9"/>
  <c r="C485" i="9"/>
  <c r="C489" i="9"/>
  <c r="C493" i="9"/>
  <c r="C497" i="9"/>
  <c r="C501" i="9"/>
  <c r="C505" i="9"/>
  <c r="C509" i="9"/>
  <c r="C513" i="9"/>
  <c r="C517" i="9"/>
  <c r="C521" i="9"/>
  <c r="C525" i="9"/>
  <c r="C121" i="9"/>
  <c r="C126" i="9"/>
  <c r="C185" i="9"/>
  <c r="C190" i="9"/>
  <c r="C238" i="9"/>
  <c r="C270" i="9"/>
  <c r="C275" i="9"/>
  <c r="C310" i="9"/>
  <c r="C326" i="9"/>
  <c r="C334" i="9"/>
  <c r="C342" i="9"/>
  <c r="C350" i="9"/>
  <c r="C358" i="9"/>
  <c r="C366" i="9"/>
  <c r="C374" i="9"/>
  <c r="C382" i="9"/>
  <c r="C390" i="9"/>
  <c r="C398" i="9"/>
  <c r="C406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59" i="9"/>
  <c r="C3" i="9"/>
  <c r="C12" i="9"/>
  <c r="C8" i="9"/>
  <c r="C4" i="9"/>
  <c r="C612" i="9"/>
  <c r="C608" i="9"/>
  <c r="C604" i="9"/>
  <c r="C600" i="9"/>
  <c r="C596" i="9"/>
  <c r="C592" i="9"/>
  <c r="C588" i="9"/>
  <c r="C584" i="9"/>
  <c r="C580" i="9"/>
  <c r="C576" i="9"/>
  <c r="C572" i="9"/>
  <c r="C568" i="9"/>
  <c r="C564" i="9"/>
  <c r="C560" i="9"/>
  <c r="C556" i="9"/>
  <c r="C552" i="9"/>
  <c r="C548" i="9"/>
  <c r="C544" i="9"/>
  <c r="C540" i="9"/>
  <c r="C536" i="9"/>
  <c r="C532" i="9"/>
  <c r="C523" i="9"/>
  <c r="C516" i="9"/>
  <c r="C514" i="9"/>
  <c r="C507" i="9"/>
  <c r="C500" i="9"/>
  <c r="C498" i="9"/>
  <c r="C491" i="9"/>
  <c r="C484" i="9"/>
  <c r="C482" i="9"/>
  <c r="C476" i="9"/>
  <c r="C467" i="9"/>
  <c r="C450" i="9"/>
  <c r="C434" i="9"/>
  <c r="C418" i="9"/>
  <c r="C399" i="9"/>
  <c r="C367" i="9"/>
  <c r="C335" i="9"/>
  <c r="C305" i="9"/>
  <c r="C301" i="9"/>
  <c r="C142" i="9"/>
  <c r="B3" i="9"/>
  <c r="A3" i="9"/>
  <c r="V616" i="1" l="1"/>
  <c r="W616" i="1" l="1"/>
  <c r="H615" i="9" s="1"/>
  <c r="I615" i="9" s="1"/>
  <c r="S616" i="1"/>
  <c r="D615" i="9" s="1"/>
  <c r="T616" i="1"/>
  <c r="E615" i="9" s="1"/>
  <c r="U616" i="1"/>
  <c r="F615" i="9" s="1"/>
  <c r="Y615" i="9" l="1"/>
  <c r="N615" i="9"/>
  <c r="S615" i="9"/>
  <c r="V615" i="9"/>
  <c r="R615" i="9"/>
  <c r="P615" i="9"/>
  <c r="X615" i="9"/>
  <c r="Z615" i="9"/>
  <c r="M615" i="9"/>
  <c r="T615" i="9"/>
  <c r="W615" i="9"/>
  <c r="G615" i="9"/>
  <c r="O615" i="9"/>
  <c r="U615" i="9"/>
  <c r="Q615" i="9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K615" i="9" l="1"/>
  <c r="L615" i="9"/>
  <c r="J615" i="9"/>
  <c r="R193" i="1"/>
  <c r="U193" i="1" s="1"/>
  <c r="F192" i="9" s="1"/>
  <c r="P231" i="1"/>
  <c r="P191" i="1"/>
  <c r="Q194" i="1"/>
  <c r="T194" i="1" s="1"/>
  <c r="E193" i="9" s="1"/>
  <c r="Q85" i="1"/>
  <c r="T85" i="1" s="1"/>
  <c r="E84" i="9" s="1"/>
  <c r="P81" i="1"/>
  <c r="P69" i="1"/>
  <c r="P45" i="1"/>
  <c r="Q33" i="1"/>
  <c r="T33" i="1" s="1"/>
  <c r="E32" i="9" s="1"/>
  <c r="Q9" i="1"/>
  <c r="T9" i="1" s="1"/>
  <c r="E8" i="9" s="1"/>
  <c r="R5" i="1"/>
  <c r="U5" i="1" s="1"/>
  <c r="F4" i="9" s="1"/>
  <c r="P488" i="1"/>
  <c r="P402" i="1"/>
  <c r="R322" i="1"/>
  <c r="U322" i="1" s="1"/>
  <c r="F321" i="9" s="1"/>
  <c r="Q300" i="1"/>
  <c r="T300" i="1" s="1"/>
  <c r="E299" i="9" s="1"/>
  <c r="Q236" i="1"/>
  <c r="T236" i="1" s="1"/>
  <c r="E235" i="9" s="1"/>
  <c r="Q203" i="1"/>
  <c r="T203" i="1" s="1"/>
  <c r="E202" i="9" s="1"/>
  <c r="Q552" i="1"/>
  <c r="T552" i="1" s="1"/>
  <c r="E551" i="9" s="1"/>
  <c r="Q536" i="1"/>
  <c r="T536" i="1" s="1"/>
  <c r="E535" i="9" s="1"/>
  <c r="Q527" i="1"/>
  <c r="T527" i="1" s="1"/>
  <c r="E526" i="9" s="1"/>
  <c r="R524" i="1"/>
  <c r="U524" i="1" s="1"/>
  <c r="F523" i="9" s="1"/>
  <c r="R512" i="1"/>
  <c r="U512" i="1" s="1"/>
  <c r="F511" i="9" s="1"/>
  <c r="R299" i="1"/>
  <c r="U299" i="1" s="1"/>
  <c r="F298" i="9" s="1"/>
  <c r="P269" i="1"/>
  <c r="Q235" i="1"/>
  <c r="T235" i="1" s="1"/>
  <c r="E234" i="9" s="1"/>
  <c r="R225" i="1"/>
  <c r="U225" i="1" s="1"/>
  <c r="F224" i="9" s="1"/>
  <c r="Q183" i="1"/>
  <c r="T183" i="1" s="1"/>
  <c r="E182" i="9" s="1"/>
  <c r="P138" i="1"/>
  <c r="R104" i="1"/>
  <c r="U104" i="1" s="1"/>
  <c r="F103" i="9" s="1"/>
  <c r="R91" i="1"/>
  <c r="U91" i="1" s="1"/>
  <c r="F90" i="9" s="1"/>
  <c r="P476" i="1"/>
  <c r="P468" i="1"/>
  <c r="P436" i="1"/>
  <c r="P424" i="1"/>
  <c r="R404" i="1"/>
  <c r="U404" i="1" s="1"/>
  <c r="F403" i="9" s="1"/>
  <c r="Q393" i="1"/>
  <c r="T393" i="1" s="1"/>
  <c r="E392" i="9" s="1"/>
  <c r="P360" i="1"/>
  <c r="R350" i="1"/>
  <c r="U350" i="1" s="1"/>
  <c r="F349" i="9" s="1"/>
  <c r="Q316" i="1"/>
  <c r="T316" i="1" s="1"/>
  <c r="E315" i="9" s="1"/>
  <c r="Q309" i="1"/>
  <c r="T309" i="1" s="1"/>
  <c r="E308" i="9" s="1"/>
  <c r="Q305" i="1"/>
  <c r="T305" i="1" s="1"/>
  <c r="E304" i="9" s="1"/>
  <c r="Q215" i="1"/>
  <c r="T215" i="1" s="1"/>
  <c r="E214" i="9" s="1"/>
  <c r="Q211" i="1"/>
  <c r="T211" i="1" s="1"/>
  <c r="E210" i="9" s="1"/>
  <c r="R165" i="1"/>
  <c r="U165" i="1" s="1"/>
  <c r="F164" i="9" s="1"/>
  <c r="Q129" i="1"/>
  <c r="T129" i="1" s="1"/>
  <c r="E128" i="9" s="1"/>
  <c r="Q36" i="1"/>
  <c r="T36" i="1" s="1"/>
  <c r="E35" i="9" s="1"/>
  <c r="Q23" i="1"/>
  <c r="T23" i="1" s="1"/>
  <c r="E22" i="9" s="1"/>
  <c r="Q11" i="1"/>
  <c r="T11" i="1" s="1"/>
  <c r="E10" i="9" s="1"/>
  <c r="Q5" i="1"/>
  <c r="T5" i="1" s="1"/>
  <c r="E4" i="9" s="1"/>
  <c r="R560" i="1"/>
  <c r="U560" i="1" s="1"/>
  <c r="F559" i="9" s="1"/>
  <c r="R403" i="1"/>
  <c r="U403" i="1" s="1"/>
  <c r="F402" i="9" s="1"/>
  <c r="R267" i="1"/>
  <c r="U267" i="1" s="1"/>
  <c r="F266" i="9" s="1"/>
  <c r="Q163" i="1"/>
  <c r="T163" i="1" s="1"/>
  <c r="E162" i="9" s="1"/>
  <c r="Q124" i="1"/>
  <c r="T124" i="1" s="1"/>
  <c r="E123" i="9" s="1"/>
  <c r="P123" i="1"/>
  <c r="R103" i="1"/>
  <c r="U103" i="1" s="1"/>
  <c r="F102" i="9" s="1"/>
  <c r="R95" i="1"/>
  <c r="U95" i="1" s="1"/>
  <c r="F94" i="9" s="1"/>
  <c r="R514" i="1"/>
  <c r="U514" i="1" s="1"/>
  <c r="F513" i="9" s="1"/>
  <c r="R486" i="1"/>
  <c r="U486" i="1" s="1"/>
  <c r="F485" i="9" s="1"/>
  <c r="R462" i="1"/>
  <c r="U462" i="1" s="1"/>
  <c r="F461" i="9" s="1"/>
  <c r="R430" i="1"/>
  <c r="U430" i="1" s="1"/>
  <c r="F429" i="9" s="1"/>
  <c r="P405" i="1"/>
  <c r="P397" i="1"/>
  <c r="P393" i="1"/>
  <c r="Q268" i="1"/>
  <c r="T268" i="1" s="1"/>
  <c r="E267" i="9" s="1"/>
  <c r="Q219" i="1"/>
  <c r="T219" i="1" s="1"/>
  <c r="E218" i="9" s="1"/>
  <c r="Q174" i="1"/>
  <c r="T174" i="1" s="1"/>
  <c r="E173" i="9" s="1"/>
  <c r="P130" i="1"/>
  <c r="Q97" i="1"/>
  <c r="T97" i="1" s="1"/>
  <c r="E96" i="9" s="1"/>
  <c r="Q69" i="1"/>
  <c r="T69" i="1" s="1"/>
  <c r="E68" i="9" s="1"/>
  <c r="Q61" i="1"/>
  <c r="T61" i="1" s="1"/>
  <c r="E60" i="9" s="1"/>
  <c r="Q49" i="1"/>
  <c r="T49" i="1" s="1"/>
  <c r="E48" i="9" s="1"/>
  <c r="P5" i="1"/>
  <c r="P614" i="1"/>
  <c r="Q587" i="1"/>
  <c r="T587" i="1" s="1"/>
  <c r="E586" i="9" s="1"/>
  <c r="Q583" i="1"/>
  <c r="T583" i="1" s="1"/>
  <c r="E582" i="9" s="1"/>
  <c r="Q571" i="1"/>
  <c r="T571" i="1" s="1"/>
  <c r="E570" i="9" s="1"/>
  <c r="Q567" i="1"/>
  <c r="T567" i="1" s="1"/>
  <c r="E566" i="9" s="1"/>
  <c r="R550" i="1"/>
  <c r="U550" i="1" s="1"/>
  <c r="F549" i="9" s="1"/>
  <c r="R534" i="1"/>
  <c r="U534" i="1" s="1"/>
  <c r="F533" i="9" s="1"/>
  <c r="Q488" i="1"/>
  <c r="T488" i="1" s="1"/>
  <c r="E487" i="9" s="1"/>
  <c r="Q480" i="1"/>
  <c r="T480" i="1" s="1"/>
  <c r="E479" i="9" s="1"/>
  <c r="R400" i="1"/>
  <c r="U400" i="1" s="1"/>
  <c r="F399" i="9" s="1"/>
  <c r="Q388" i="1"/>
  <c r="T388" i="1" s="1"/>
  <c r="E387" i="9" s="1"/>
  <c r="P326" i="1"/>
  <c r="R291" i="1"/>
  <c r="U291" i="1" s="1"/>
  <c r="F290" i="9" s="1"/>
  <c r="Q277" i="1"/>
  <c r="T277" i="1" s="1"/>
  <c r="E276" i="9" s="1"/>
  <c r="Q273" i="1"/>
  <c r="T273" i="1" s="1"/>
  <c r="E272" i="9" s="1"/>
  <c r="R266" i="1"/>
  <c r="U266" i="1" s="1"/>
  <c r="F265" i="9" s="1"/>
  <c r="R237" i="1"/>
  <c r="U237" i="1" s="1"/>
  <c r="F236" i="9" s="1"/>
  <c r="Q231" i="1"/>
  <c r="T231" i="1" s="1"/>
  <c r="E230" i="9" s="1"/>
  <c r="Q227" i="1"/>
  <c r="T227" i="1" s="1"/>
  <c r="E226" i="9" s="1"/>
  <c r="P215" i="1"/>
  <c r="R209" i="1"/>
  <c r="U209" i="1" s="1"/>
  <c r="F208" i="9" s="1"/>
  <c r="Q190" i="1"/>
  <c r="T190" i="1" s="1"/>
  <c r="E189" i="9" s="1"/>
  <c r="R181" i="1"/>
  <c r="U181" i="1" s="1"/>
  <c r="F180" i="9" s="1"/>
  <c r="R180" i="1"/>
  <c r="U180" i="1" s="1"/>
  <c r="F179" i="9" s="1"/>
  <c r="R161" i="1"/>
  <c r="U161" i="1" s="1"/>
  <c r="F160" i="9" s="1"/>
  <c r="Q158" i="1"/>
  <c r="T158" i="1" s="1"/>
  <c r="E157" i="9" s="1"/>
  <c r="Q146" i="1"/>
  <c r="T146" i="1" s="1"/>
  <c r="E145" i="9" s="1"/>
  <c r="Q111" i="1"/>
  <c r="T111" i="1" s="1"/>
  <c r="E110" i="9" s="1"/>
  <c r="Q95" i="1"/>
  <c r="T95" i="1" s="1"/>
  <c r="E94" i="9" s="1"/>
  <c r="Q87" i="1"/>
  <c r="T87" i="1" s="1"/>
  <c r="E86" i="9" s="1"/>
  <c r="Q81" i="1"/>
  <c r="T81" i="1" s="1"/>
  <c r="E80" i="9" s="1"/>
  <c r="Q77" i="1"/>
  <c r="T77" i="1" s="1"/>
  <c r="E76" i="9" s="1"/>
  <c r="Q48" i="1"/>
  <c r="T48" i="1" s="1"/>
  <c r="E47" i="9" s="1"/>
  <c r="Q43" i="1"/>
  <c r="T43" i="1" s="1"/>
  <c r="E42" i="9" s="1"/>
  <c r="Q35" i="1"/>
  <c r="T35" i="1" s="1"/>
  <c r="E34" i="9" s="1"/>
  <c r="Q8" i="1"/>
  <c r="T8" i="1" s="1"/>
  <c r="E7" i="9" s="1"/>
  <c r="Q608" i="1"/>
  <c r="T608" i="1" s="1"/>
  <c r="E607" i="9" s="1"/>
  <c r="P597" i="1"/>
  <c r="Q592" i="1"/>
  <c r="T592" i="1" s="1"/>
  <c r="E591" i="9" s="1"/>
  <c r="Q588" i="1"/>
  <c r="T588" i="1" s="1"/>
  <c r="E587" i="9" s="1"/>
  <c r="Q576" i="1"/>
  <c r="T576" i="1" s="1"/>
  <c r="E575" i="9" s="1"/>
  <c r="Q572" i="1"/>
  <c r="T572" i="1" s="1"/>
  <c r="E571" i="9" s="1"/>
  <c r="Q555" i="1"/>
  <c r="T555" i="1" s="1"/>
  <c r="E554" i="9" s="1"/>
  <c r="R544" i="1"/>
  <c r="U544" i="1" s="1"/>
  <c r="F543" i="9" s="1"/>
  <c r="Q507" i="1"/>
  <c r="T507" i="1" s="1"/>
  <c r="E506" i="9" s="1"/>
  <c r="R502" i="1"/>
  <c r="U502" i="1" s="1"/>
  <c r="F501" i="9" s="1"/>
  <c r="Q417" i="1"/>
  <c r="T417" i="1" s="1"/>
  <c r="E416" i="9" s="1"/>
  <c r="P409" i="1"/>
  <c r="Q348" i="1"/>
  <c r="T348" i="1" s="1"/>
  <c r="E347" i="9" s="1"/>
  <c r="R332" i="1"/>
  <c r="U332" i="1" s="1"/>
  <c r="F331" i="9" s="1"/>
  <c r="R298" i="1"/>
  <c r="U298" i="1" s="1"/>
  <c r="F297" i="9" s="1"/>
  <c r="R278" i="1"/>
  <c r="U278" i="1" s="1"/>
  <c r="F277" i="9" s="1"/>
  <c r="Q210" i="1"/>
  <c r="T210" i="1" s="1"/>
  <c r="E209" i="9" s="1"/>
  <c r="Q179" i="1"/>
  <c r="T179" i="1" s="1"/>
  <c r="E178" i="9" s="1"/>
  <c r="Q175" i="1"/>
  <c r="T175" i="1" s="1"/>
  <c r="E174" i="9" s="1"/>
  <c r="R148" i="1"/>
  <c r="U148" i="1" s="1"/>
  <c r="F147" i="9" s="1"/>
  <c r="R140" i="1"/>
  <c r="U140" i="1" s="1"/>
  <c r="F139" i="9" s="1"/>
  <c r="Q130" i="1"/>
  <c r="T130" i="1" s="1"/>
  <c r="E129" i="9" s="1"/>
  <c r="Q109" i="1"/>
  <c r="T109" i="1" s="1"/>
  <c r="E108" i="9" s="1"/>
  <c r="P102" i="1"/>
  <c r="Q93" i="1"/>
  <c r="T93" i="1" s="1"/>
  <c r="E92" i="9" s="1"/>
  <c r="Q92" i="1"/>
  <c r="T92" i="1" s="1"/>
  <c r="E91" i="9" s="1"/>
  <c r="Q75" i="1"/>
  <c r="T75" i="1" s="1"/>
  <c r="E74" i="9" s="1"/>
  <c r="Q46" i="1"/>
  <c r="T46" i="1" s="1"/>
  <c r="E45" i="9" s="1"/>
  <c r="Q45" i="1"/>
  <c r="T45" i="1" s="1"/>
  <c r="E44" i="9" s="1"/>
  <c r="Q37" i="1"/>
  <c r="T37" i="1" s="1"/>
  <c r="E36" i="9" s="1"/>
  <c r="Q24" i="1"/>
  <c r="T24" i="1" s="1"/>
  <c r="E23" i="9" s="1"/>
  <c r="R19" i="1"/>
  <c r="U19" i="1" s="1"/>
  <c r="F18" i="9" s="1"/>
  <c r="Q16" i="1"/>
  <c r="T16" i="1" s="1"/>
  <c r="E15" i="9" s="1"/>
  <c r="P606" i="1"/>
  <c r="P598" i="1"/>
  <c r="P540" i="1"/>
  <c r="Q504" i="1"/>
  <c r="T504" i="1" s="1"/>
  <c r="E503" i="9" s="1"/>
  <c r="Q492" i="1"/>
  <c r="T492" i="1" s="1"/>
  <c r="E491" i="9" s="1"/>
  <c r="R460" i="1"/>
  <c r="U460" i="1" s="1"/>
  <c r="F459" i="9" s="1"/>
  <c r="R456" i="1"/>
  <c r="U456" i="1" s="1"/>
  <c r="F455" i="9" s="1"/>
  <c r="R428" i="1"/>
  <c r="U428" i="1" s="1"/>
  <c r="F427" i="9" s="1"/>
  <c r="R363" i="1"/>
  <c r="U363" i="1" s="1"/>
  <c r="F362" i="9" s="1"/>
  <c r="P358" i="1"/>
  <c r="P301" i="1"/>
  <c r="R259" i="1"/>
  <c r="U259" i="1" s="1"/>
  <c r="F258" i="9" s="1"/>
  <c r="Q252" i="1"/>
  <c r="T252" i="1" s="1"/>
  <c r="E251" i="9" s="1"/>
  <c r="Q226" i="1"/>
  <c r="T226" i="1" s="1"/>
  <c r="E225" i="9" s="1"/>
  <c r="Q199" i="1"/>
  <c r="T199" i="1" s="1"/>
  <c r="E198" i="9" s="1"/>
  <c r="Q195" i="1"/>
  <c r="T195" i="1" s="1"/>
  <c r="E194" i="9" s="1"/>
  <c r="Q171" i="1"/>
  <c r="T171" i="1" s="1"/>
  <c r="E170" i="9" s="1"/>
  <c r="Q167" i="1"/>
  <c r="T167" i="1" s="1"/>
  <c r="E166" i="9" s="1"/>
  <c r="R149" i="1"/>
  <c r="U149" i="1" s="1"/>
  <c r="F148" i="9" s="1"/>
  <c r="R136" i="1"/>
  <c r="U136" i="1" s="1"/>
  <c r="F135" i="9" s="1"/>
  <c r="R132" i="1"/>
  <c r="U132" i="1" s="1"/>
  <c r="F131" i="9" s="1"/>
  <c r="Q126" i="1"/>
  <c r="T126" i="1" s="1"/>
  <c r="E125" i="9" s="1"/>
  <c r="Q119" i="1"/>
  <c r="T119" i="1" s="1"/>
  <c r="E118" i="9" s="1"/>
  <c r="Q117" i="1"/>
  <c r="T117" i="1" s="1"/>
  <c r="E116" i="9" s="1"/>
  <c r="Q76" i="1"/>
  <c r="T76" i="1" s="1"/>
  <c r="E75" i="9" s="1"/>
  <c r="Q59" i="1"/>
  <c r="T59" i="1" s="1"/>
  <c r="E58" i="9" s="1"/>
  <c r="Q32" i="1"/>
  <c r="T32" i="1" s="1"/>
  <c r="E31" i="9" s="1"/>
  <c r="Q25" i="1"/>
  <c r="T25" i="1" s="1"/>
  <c r="E24" i="9" s="1"/>
  <c r="Q579" i="1"/>
  <c r="T579" i="1" s="1"/>
  <c r="E578" i="9" s="1"/>
  <c r="P528" i="1"/>
  <c r="Q515" i="1"/>
  <c r="T515" i="1" s="1"/>
  <c r="E514" i="9" s="1"/>
  <c r="Q511" i="1"/>
  <c r="T511" i="1" s="1"/>
  <c r="E510" i="9" s="1"/>
  <c r="P485" i="1"/>
  <c r="R412" i="1"/>
  <c r="U412" i="1" s="1"/>
  <c r="F411" i="9" s="1"/>
  <c r="P390" i="1"/>
  <c r="P378" i="1"/>
  <c r="P370" i="1"/>
  <c r="P227" i="1"/>
  <c r="Q222" i="1"/>
  <c r="T222" i="1" s="1"/>
  <c r="E221" i="9" s="1"/>
  <c r="Q162" i="1"/>
  <c r="T162" i="1" s="1"/>
  <c r="E161" i="9" s="1"/>
  <c r="P146" i="1"/>
  <c r="P135" i="1"/>
  <c r="P114" i="1"/>
  <c r="P77" i="1"/>
  <c r="R75" i="1"/>
  <c r="U75" i="1" s="1"/>
  <c r="F74" i="9" s="1"/>
  <c r="Q65" i="1"/>
  <c r="T65" i="1" s="1"/>
  <c r="E64" i="9" s="1"/>
  <c r="P61" i="1"/>
  <c r="Q41" i="1"/>
  <c r="T41" i="1" s="1"/>
  <c r="E40" i="9" s="1"/>
  <c r="P37" i="1"/>
  <c r="R35" i="1"/>
  <c r="U35" i="1" s="1"/>
  <c r="F34" i="9" s="1"/>
  <c r="P25" i="1"/>
  <c r="R23" i="1"/>
  <c r="U23" i="1" s="1"/>
  <c r="F22" i="9" s="1"/>
  <c r="Q20" i="1"/>
  <c r="T20" i="1" s="1"/>
  <c r="E19" i="9" s="1"/>
  <c r="R7" i="1"/>
  <c r="U7" i="1" s="1"/>
  <c r="F6" i="9" s="1"/>
  <c r="R562" i="1"/>
  <c r="U562" i="1" s="1"/>
  <c r="F561" i="9" s="1"/>
  <c r="Q612" i="1"/>
  <c r="T612" i="1" s="1"/>
  <c r="E611" i="9" s="1"/>
  <c r="Q563" i="1"/>
  <c r="T563" i="1" s="1"/>
  <c r="E562" i="9" s="1"/>
  <c r="R546" i="1"/>
  <c r="U546" i="1" s="1"/>
  <c r="F545" i="9" s="1"/>
  <c r="R542" i="1"/>
  <c r="U542" i="1" s="1"/>
  <c r="F541" i="9" s="1"/>
  <c r="P536" i="1"/>
  <c r="P533" i="1"/>
  <c r="P520" i="1"/>
  <c r="P516" i="1"/>
  <c r="Q491" i="1"/>
  <c r="T491" i="1" s="1"/>
  <c r="E490" i="9" s="1"/>
  <c r="R466" i="1"/>
  <c r="U466" i="1" s="1"/>
  <c r="F465" i="9" s="1"/>
  <c r="R446" i="1"/>
  <c r="U446" i="1" s="1"/>
  <c r="F445" i="9" s="1"/>
  <c r="R434" i="1"/>
  <c r="U434" i="1" s="1"/>
  <c r="F433" i="9" s="1"/>
  <c r="P338" i="1"/>
  <c r="P334" i="1"/>
  <c r="R331" i="1"/>
  <c r="U331" i="1" s="1"/>
  <c r="F330" i="9" s="1"/>
  <c r="R310" i="1"/>
  <c r="U310" i="1" s="1"/>
  <c r="F309" i="9" s="1"/>
  <c r="R213" i="1"/>
  <c r="U213" i="1" s="1"/>
  <c r="F212" i="9" s="1"/>
  <c r="P211" i="1"/>
  <c r="Q206" i="1"/>
  <c r="T206" i="1" s="1"/>
  <c r="E205" i="9" s="1"/>
  <c r="P199" i="1"/>
  <c r="P175" i="1"/>
  <c r="R134" i="1"/>
  <c r="U134" i="1" s="1"/>
  <c r="F133" i="9" s="1"/>
  <c r="P126" i="1"/>
  <c r="Q53" i="1"/>
  <c r="T53" i="1" s="1"/>
  <c r="E52" i="9" s="1"/>
  <c r="P49" i="1"/>
  <c r="R599" i="1"/>
  <c r="U599" i="1" s="1"/>
  <c r="F598" i="9" s="1"/>
  <c r="Q577" i="1"/>
  <c r="T577" i="1" s="1"/>
  <c r="E576" i="9" s="1"/>
  <c r="Q573" i="1"/>
  <c r="T573" i="1" s="1"/>
  <c r="E572" i="9" s="1"/>
  <c r="Q551" i="1"/>
  <c r="T551" i="1" s="1"/>
  <c r="E550" i="9" s="1"/>
  <c r="Q549" i="1"/>
  <c r="T549" i="1" s="1"/>
  <c r="E548" i="9" s="1"/>
  <c r="Q539" i="1"/>
  <c r="T539" i="1" s="1"/>
  <c r="E538" i="9" s="1"/>
  <c r="R526" i="1"/>
  <c r="U526" i="1" s="1"/>
  <c r="F525" i="9" s="1"/>
  <c r="P500" i="1"/>
  <c r="P496" i="1"/>
  <c r="Q467" i="1"/>
  <c r="T467" i="1" s="1"/>
  <c r="E466" i="9" s="1"/>
  <c r="Q443" i="1"/>
  <c r="T443" i="1" s="1"/>
  <c r="E442" i="9" s="1"/>
  <c r="Q441" i="1"/>
  <c r="T441" i="1" s="1"/>
  <c r="E440" i="9" s="1"/>
  <c r="Q435" i="1"/>
  <c r="T435" i="1" s="1"/>
  <c r="E434" i="9" s="1"/>
  <c r="Q421" i="1"/>
  <c r="T421" i="1" s="1"/>
  <c r="E420" i="9" s="1"/>
  <c r="P400" i="1"/>
  <c r="R362" i="1"/>
  <c r="U362" i="1" s="1"/>
  <c r="F361" i="9" s="1"/>
  <c r="P195" i="1"/>
  <c r="Q178" i="1"/>
  <c r="T178" i="1" s="1"/>
  <c r="E177" i="9" s="1"/>
  <c r="Q139" i="1"/>
  <c r="T139" i="1" s="1"/>
  <c r="E138" i="9" s="1"/>
  <c r="Q137" i="1"/>
  <c r="T137" i="1" s="1"/>
  <c r="E136" i="9" s="1"/>
  <c r="Q133" i="1"/>
  <c r="T133" i="1" s="1"/>
  <c r="E132" i="9" s="1"/>
  <c r="R122" i="1"/>
  <c r="U122" i="1" s="1"/>
  <c r="F121" i="9" s="1"/>
  <c r="R223" i="1"/>
  <c r="U223" i="1" s="1"/>
  <c r="F222" i="9" s="1"/>
  <c r="P223" i="1"/>
  <c r="Q110" i="1"/>
  <c r="T110" i="1" s="1"/>
  <c r="E109" i="9" s="1"/>
  <c r="P110" i="1"/>
  <c r="Q106" i="1"/>
  <c r="T106" i="1" s="1"/>
  <c r="E105" i="9" s="1"/>
  <c r="P106" i="1"/>
  <c r="R57" i="1"/>
  <c r="U57" i="1" s="1"/>
  <c r="F56" i="9" s="1"/>
  <c r="Q57" i="1"/>
  <c r="T57" i="1" s="1"/>
  <c r="E56" i="9" s="1"/>
  <c r="Q604" i="1"/>
  <c r="T604" i="1" s="1"/>
  <c r="E603" i="9" s="1"/>
  <c r="Q584" i="1"/>
  <c r="T584" i="1" s="1"/>
  <c r="E583" i="9" s="1"/>
  <c r="Q580" i="1"/>
  <c r="T580" i="1" s="1"/>
  <c r="E579" i="9" s="1"/>
  <c r="Q575" i="1"/>
  <c r="T575" i="1" s="1"/>
  <c r="E574" i="9" s="1"/>
  <c r="Q569" i="1"/>
  <c r="T569" i="1" s="1"/>
  <c r="E568" i="9" s="1"/>
  <c r="Q565" i="1"/>
  <c r="T565" i="1" s="1"/>
  <c r="E564" i="9" s="1"/>
  <c r="R558" i="1"/>
  <c r="U558" i="1" s="1"/>
  <c r="F557" i="9" s="1"/>
  <c r="Q547" i="1"/>
  <c r="T547" i="1" s="1"/>
  <c r="E546" i="9" s="1"/>
  <c r="Q543" i="1"/>
  <c r="T543" i="1" s="1"/>
  <c r="E542" i="9" s="1"/>
  <c r="R532" i="1"/>
  <c r="U532" i="1" s="1"/>
  <c r="F531" i="9" s="1"/>
  <c r="R530" i="1"/>
  <c r="U530" i="1" s="1"/>
  <c r="F529" i="9" s="1"/>
  <c r="Q525" i="1"/>
  <c r="T525" i="1" s="1"/>
  <c r="E524" i="9" s="1"/>
  <c r="R520" i="1"/>
  <c r="U520" i="1" s="1"/>
  <c r="F519" i="9" s="1"/>
  <c r="Q516" i="1"/>
  <c r="T516" i="1" s="1"/>
  <c r="E515" i="9" s="1"/>
  <c r="P512" i="1"/>
  <c r="Q508" i="1"/>
  <c r="T508" i="1" s="1"/>
  <c r="E507" i="9" s="1"/>
  <c r="R500" i="1"/>
  <c r="U500" i="1" s="1"/>
  <c r="F499" i="9" s="1"/>
  <c r="P497" i="1"/>
  <c r="P492" i="1"/>
  <c r="R478" i="1"/>
  <c r="U478" i="1" s="1"/>
  <c r="F477" i="9" s="1"/>
  <c r="R476" i="1"/>
  <c r="U476" i="1" s="1"/>
  <c r="F475" i="9" s="1"/>
  <c r="Q223" i="1"/>
  <c r="T223" i="1" s="1"/>
  <c r="E222" i="9" s="1"/>
  <c r="R219" i="1"/>
  <c r="U219" i="1" s="1"/>
  <c r="F218" i="9" s="1"/>
  <c r="P219" i="1"/>
  <c r="P118" i="1"/>
  <c r="R118" i="1"/>
  <c r="U118" i="1" s="1"/>
  <c r="F117" i="9" s="1"/>
  <c r="P17" i="1"/>
  <c r="Q17" i="1"/>
  <c r="T17" i="1" s="1"/>
  <c r="E16" i="9" s="1"/>
  <c r="P472" i="1"/>
  <c r="R472" i="1"/>
  <c r="U472" i="1" s="1"/>
  <c r="F471" i="9" s="1"/>
  <c r="P613" i="1"/>
  <c r="R605" i="1"/>
  <c r="U605" i="1" s="1"/>
  <c r="F604" i="9" s="1"/>
  <c r="Q589" i="1"/>
  <c r="T589" i="1" s="1"/>
  <c r="E588" i="9" s="1"/>
  <c r="Q559" i="1"/>
  <c r="T559" i="1" s="1"/>
  <c r="E558" i="9" s="1"/>
  <c r="P548" i="1"/>
  <c r="P544" i="1"/>
  <c r="Q531" i="1"/>
  <c r="T531" i="1" s="1"/>
  <c r="E530" i="9" s="1"/>
  <c r="Q529" i="1"/>
  <c r="T529" i="1" s="1"/>
  <c r="E528" i="9" s="1"/>
  <c r="Q523" i="1"/>
  <c r="T523" i="1" s="1"/>
  <c r="E522" i="9" s="1"/>
  <c r="Q521" i="1"/>
  <c r="T521" i="1" s="1"/>
  <c r="E520" i="9" s="1"/>
  <c r="Q501" i="1"/>
  <c r="T501" i="1" s="1"/>
  <c r="E500" i="9" s="1"/>
  <c r="R498" i="1"/>
  <c r="U498" i="1" s="1"/>
  <c r="F497" i="9" s="1"/>
  <c r="R496" i="1"/>
  <c r="U496" i="1" s="1"/>
  <c r="F495" i="9" s="1"/>
  <c r="R494" i="1"/>
  <c r="U494" i="1" s="1"/>
  <c r="F493" i="9" s="1"/>
  <c r="Q483" i="1"/>
  <c r="T483" i="1" s="1"/>
  <c r="E482" i="9" s="1"/>
  <c r="Q481" i="1"/>
  <c r="T481" i="1" s="1"/>
  <c r="E480" i="9" s="1"/>
  <c r="Q479" i="1"/>
  <c r="T479" i="1" s="1"/>
  <c r="E478" i="9" s="1"/>
  <c r="Q447" i="1"/>
  <c r="T447" i="1" s="1"/>
  <c r="E446" i="9" s="1"/>
  <c r="P421" i="1"/>
  <c r="R229" i="1"/>
  <c r="U229" i="1" s="1"/>
  <c r="F228" i="9" s="1"/>
  <c r="R207" i="1"/>
  <c r="U207" i="1" s="1"/>
  <c r="F206" i="9" s="1"/>
  <c r="P207" i="1"/>
  <c r="R197" i="1"/>
  <c r="U197" i="1" s="1"/>
  <c r="F196" i="9" s="1"/>
  <c r="R151" i="1"/>
  <c r="U151" i="1" s="1"/>
  <c r="F150" i="9" s="1"/>
  <c r="P151" i="1"/>
  <c r="Q151" i="1"/>
  <c r="T151" i="1" s="1"/>
  <c r="E150" i="9" s="1"/>
  <c r="R73" i="1"/>
  <c r="U73" i="1" s="1"/>
  <c r="F72" i="9" s="1"/>
  <c r="P73" i="1"/>
  <c r="Q73" i="1"/>
  <c r="T73" i="1" s="1"/>
  <c r="E72" i="9" s="1"/>
  <c r="R21" i="1"/>
  <c r="U21" i="1" s="1"/>
  <c r="F20" i="9" s="1"/>
  <c r="P21" i="1"/>
  <c r="Q21" i="1"/>
  <c r="T21" i="1" s="1"/>
  <c r="E20" i="9" s="1"/>
  <c r="P364" i="1"/>
  <c r="R364" i="1"/>
  <c r="U364" i="1" s="1"/>
  <c r="F363" i="9" s="1"/>
  <c r="P608" i="1"/>
  <c r="Q591" i="1"/>
  <c r="T591" i="1" s="1"/>
  <c r="E590" i="9" s="1"/>
  <c r="Q585" i="1"/>
  <c r="T585" i="1" s="1"/>
  <c r="E584" i="9" s="1"/>
  <c r="Q581" i="1"/>
  <c r="T581" i="1" s="1"/>
  <c r="E580" i="9" s="1"/>
  <c r="Q568" i="1"/>
  <c r="T568" i="1" s="1"/>
  <c r="E567" i="9" s="1"/>
  <c r="Q564" i="1"/>
  <c r="T564" i="1" s="1"/>
  <c r="E563" i="9" s="1"/>
  <c r="P560" i="1"/>
  <c r="Q556" i="1"/>
  <c r="T556" i="1" s="1"/>
  <c r="E555" i="9" s="1"/>
  <c r="R548" i="1"/>
  <c r="U548" i="1" s="1"/>
  <c r="F547" i="9" s="1"/>
  <c r="P545" i="1"/>
  <c r="Q540" i="1"/>
  <c r="T540" i="1" s="1"/>
  <c r="E539" i="9" s="1"/>
  <c r="P532" i="1"/>
  <c r="Q528" i="1"/>
  <c r="T528" i="1" s="1"/>
  <c r="E527" i="9" s="1"/>
  <c r="P524" i="1"/>
  <c r="R510" i="1"/>
  <c r="U510" i="1" s="1"/>
  <c r="F509" i="9" s="1"/>
  <c r="Q499" i="1"/>
  <c r="T499" i="1" s="1"/>
  <c r="E498" i="9" s="1"/>
  <c r="P484" i="1"/>
  <c r="P480" i="1"/>
  <c r="Q475" i="1"/>
  <c r="T475" i="1" s="1"/>
  <c r="E474" i="9" s="1"/>
  <c r="Q473" i="1"/>
  <c r="T473" i="1" s="1"/>
  <c r="E472" i="9" s="1"/>
  <c r="P448" i="1"/>
  <c r="R417" i="1"/>
  <c r="U417" i="1" s="1"/>
  <c r="F416" i="9" s="1"/>
  <c r="P417" i="1"/>
  <c r="R235" i="1"/>
  <c r="U235" i="1" s="1"/>
  <c r="F234" i="9" s="1"/>
  <c r="P235" i="1"/>
  <c r="Q207" i="1"/>
  <c r="T207" i="1" s="1"/>
  <c r="E206" i="9" s="1"/>
  <c r="R203" i="1"/>
  <c r="U203" i="1" s="1"/>
  <c r="F202" i="9" s="1"/>
  <c r="P203" i="1"/>
  <c r="Q142" i="1"/>
  <c r="T142" i="1" s="1"/>
  <c r="E141" i="9" s="1"/>
  <c r="P142" i="1"/>
  <c r="R142" i="1"/>
  <c r="U142" i="1" s="1"/>
  <c r="F141" i="9" s="1"/>
  <c r="R29" i="1"/>
  <c r="U29" i="1" s="1"/>
  <c r="F28" i="9" s="1"/>
  <c r="P29" i="1"/>
  <c r="Q29" i="1"/>
  <c r="T29" i="1" s="1"/>
  <c r="E28" i="9" s="1"/>
  <c r="Q463" i="1"/>
  <c r="T463" i="1" s="1"/>
  <c r="E462" i="9" s="1"/>
  <c r="R450" i="1"/>
  <c r="U450" i="1" s="1"/>
  <c r="F449" i="9" s="1"/>
  <c r="Q448" i="1"/>
  <c r="T448" i="1" s="1"/>
  <c r="E447" i="9" s="1"/>
  <c r="P444" i="1"/>
  <c r="Q431" i="1"/>
  <c r="T431" i="1" s="1"/>
  <c r="E430" i="9" s="1"/>
  <c r="R422" i="1"/>
  <c r="U422" i="1" s="1"/>
  <c r="F421" i="9" s="1"/>
  <c r="P413" i="1"/>
  <c r="P408" i="1"/>
  <c r="Q401" i="1"/>
  <c r="T401" i="1" s="1"/>
  <c r="E400" i="9" s="1"/>
  <c r="Q394" i="1"/>
  <c r="T394" i="1" s="1"/>
  <c r="E393" i="9" s="1"/>
  <c r="Q392" i="1"/>
  <c r="T392" i="1" s="1"/>
  <c r="E391" i="9" s="1"/>
  <c r="Q380" i="1"/>
  <c r="T380" i="1" s="1"/>
  <c r="E379" i="9" s="1"/>
  <c r="P366" i="1"/>
  <c r="P352" i="1"/>
  <c r="P340" i="1"/>
  <c r="Q336" i="1"/>
  <c r="T336" i="1" s="1"/>
  <c r="E335" i="9" s="1"/>
  <c r="P335" i="1"/>
  <c r="P325" i="1"/>
  <c r="P313" i="1"/>
  <c r="Q308" i="1"/>
  <c r="T308" i="1" s="1"/>
  <c r="E307" i="9" s="1"/>
  <c r="Q292" i="1"/>
  <c r="T292" i="1" s="1"/>
  <c r="E291" i="9" s="1"/>
  <c r="Q284" i="1"/>
  <c r="T284" i="1" s="1"/>
  <c r="E283" i="9" s="1"/>
  <c r="P281" i="1"/>
  <c r="Q276" i="1"/>
  <c r="T276" i="1" s="1"/>
  <c r="E275" i="9" s="1"/>
  <c r="Q260" i="1"/>
  <c r="T260" i="1" s="1"/>
  <c r="E259" i="9" s="1"/>
  <c r="P249" i="1"/>
  <c r="R228" i="1"/>
  <c r="U228" i="1" s="1"/>
  <c r="F227" i="9" s="1"/>
  <c r="R212" i="1"/>
  <c r="U212" i="1" s="1"/>
  <c r="F211" i="9" s="1"/>
  <c r="R196" i="1"/>
  <c r="U196" i="1" s="1"/>
  <c r="F195" i="9" s="1"/>
  <c r="Q187" i="1"/>
  <c r="T187" i="1" s="1"/>
  <c r="E186" i="9" s="1"/>
  <c r="R179" i="1"/>
  <c r="U179" i="1" s="1"/>
  <c r="F178" i="9" s="1"/>
  <c r="P179" i="1"/>
  <c r="R163" i="1"/>
  <c r="U163" i="1" s="1"/>
  <c r="F162" i="9" s="1"/>
  <c r="P163" i="1"/>
  <c r="P159" i="1"/>
  <c r="Q159" i="1"/>
  <c r="T159" i="1" s="1"/>
  <c r="E158" i="9" s="1"/>
  <c r="P145" i="1"/>
  <c r="Q145" i="1"/>
  <c r="T145" i="1" s="1"/>
  <c r="E144" i="9" s="1"/>
  <c r="P101" i="1"/>
  <c r="Q101" i="1"/>
  <c r="T101" i="1" s="1"/>
  <c r="E100" i="9" s="1"/>
  <c r="R93" i="1"/>
  <c r="U93" i="1" s="1"/>
  <c r="F92" i="9" s="1"/>
  <c r="P93" i="1"/>
  <c r="P89" i="1"/>
  <c r="Q89" i="1"/>
  <c r="T89" i="1" s="1"/>
  <c r="E88" i="9" s="1"/>
  <c r="Q55" i="1"/>
  <c r="T55" i="1" s="1"/>
  <c r="E54" i="9" s="1"/>
  <c r="R55" i="1"/>
  <c r="U55" i="1" s="1"/>
  <c r="F54" i="9" s="1"/>
  <c r="P13" i="1"/>
  <c r="Q13" i="1"/>
  <c r="T13" i="1" s="1"/>
  <c r="E12" i="9" s="1"/>
  <c r="Q464" i="1"/>
  <c r="T464" i="1" s="1"/>
  <c r="E463" i="9" s="1"/>
  <c r="Q459" i="1"/>
  <c r="T459" i="1" s="1"/>
  <c r="E458" i="9" s="1"/>
  <c r="Q451" i="1"/>
  <c r="T451" i="1" s="1"/>
  <c r="E450" i="9" s="1"/>
  <c r="R444" i="1"/>
  <c r="U444" i="1" s="1"/>
  <c r="F443" i="9" s="1"/>
  <c r="P440" i="1"/>
  <c r="Q432" i="1"/>
  <c r="T432" i="1" s="1"/>
  <c r="E431" i="9" s="1"/>
  <c r="Q427" i="1"/>
  <c r="T427" i="1" s="1"/>
  <c r="E426" i="9" s="1"/>
  <c r="R424" i="1"/>
  <c r="U424" i="1" s="1"/>
  <c r="F423" i="9" s="1"/>
  <c r="P410" i="1"/>
  <c r="R408" i="1"/>
  <c r="U408" i="1" s="1"/>
  <c r="F407" i="9" s="1"/>
  <c r="R407" i="1"/>
  <c r="U407" i="1" s="1"/>
  <c r="F406" i="9" s="1"/>
  <c r="P394" i="1"/>
  <c r="P392" i="1"/>
  <c r="P384" i="1"/>
  <c r="R382" i="1"/>
  <c r="U382" i="1" s="1"/>
  <c r="F381" i="9" s="1"/>
  <c r="P372" i="1"/>
  <c r="Q368" i="1"/>
  <c r="T368" i="1" s="1"/>
  <c r="E367" i="9" s="1"/>
  <c r="P367" i="1"/>
  <c r="Q354" i="1"/>
  <c r="T354" i="1" s="1"/>
  <c r="E353" i="9" s="1"/>
  <c r="R351" i="1"/>
  <c r="U351" i="1" s="1"/>
  <c r="F350" i="9" s="1"/>
  <c r="Q342" i="1"/>
  <c r="T342" i="1" s="1"/>
  <c r="E341" i="9" s="1"/>
  <c r="R321" i="1"/>
  <c r="U321" i="1" s="1"/>
  <c r="F320" i="9" s="1"/>
  <c r="P318" i="1"/>
  <c r="P317" i="1"/>
  <c r="R307" i="1"/>
  <c r="U307" i="1" s="1"/>
  <c r="F306" i="9" s="1"/>
  <c r="R297" i="1"/>
  <c r="U297" i="1" s="1"/>
  <c r="F296" i="9" s="1"/>
  <c r="R293" i="1"/>
  <c r="U293" i="1" s="1"/>
  <c r="F292" i="9" s="1"/>
  <c r="R289" i="1"/>
  <c r="U289" i="1" s="1"/>
  <c r="F288" i="9" s="1"/>
  <c r="P286" i="1"/>
  <c r="P285" i="1"/>
  <c r="R275" i="1"/>
  <c r="U275" i="1" s="1"/>
  <c r="F274" i="9" s="1"/>
  <c r="R265" i="1"/>
  <c r="U265" i="1" s="1"/>
  <c r="F264" i="9" s="1"/>
  <c r="R261" i="1"/>
  <c r="U261" i="1" s="1"/>
  <c r="F260" i="9" s="1"/>
  <c r="R257" i="1"/>
  <c r="U257" i="1" s="1"/>
  <c r="F256" i="9" s="1"/>
  <c r="P254" i="1"/>
  <c r="P253" i="1"/>
  <c r="R245" i="1"/>
  <c r="U245" i="1" s="1"/>
  <c r="F244" i="9" s="1"/>
  <c r="R241" i="1"/>
  <c r="U241" i="1" s="1"/>
  <c r="F240" i="9" s="1"/>
  <c r="Q238" i="1"/>
  <c r="T238" i="1" s="1"/>
  <c r="E237" i="9" s="1"/>
  <c r="Q191" i="1"/>
  <c r="T191" i="1" s="1"/>
  <c r="E190" i="9" s="1"/>
  <c r="P155" i="1"/>
  <c r="Q155" i="1"/>
  <c r="T155" i="1" s="1"/>
  <c r="E154" i="9" s="1"/>
  <c r="R144" i="1"/>
  <c r="U144" i="1" s="1"/>
  <c r="F143" i="9" s="1"/>
  <c r="P144" i="1"/>
  <c r="P134" i="1"/>
  <c r="Q121" i="1"/>
  <c r="T121" i="1" s="1"/>
  <c r="E120" i="9" s="1"/>
  <c r="P116" i="1"/>
  <c r="R116" i="1"/>
  <c r="U116" i="1" s="1"/>
  <c r="F115" i="9" s="1"/>
  <c r="Q108" i="1"/>
  <c r="T108" i="1" s="1"/>
  <c r="E107" i="9" s="1"/>
  <c r="R108" i="1"/>
  <c r="U108" i="1" s="1"/>
  <c r="F107" i="9" s="1"/>
  <c r="Q63" i="1"/>
  <c r="T63" i="1" s="1"/>
  <c r="E62" i="9" s="1"/>
  <c r="R63" i="1"/>
  <c r="U63" i="1" s="1"/>
  <c r="F62" i="9" s="1"/>
  <c r="P60" i="1"/>
  <c r="Q60" i="1"/>
  <c r="T60" i="1" s="1"/>
  <c r="E59" i="9" s="1"/>
  <c r="Q56" i="1"/>
  <c r="T56" i="1" s="1"/>
  <c r="E55" i="9" s="1"/>
  <c r="R56" i="1"/>
  <c r="U56" i="1" s="1"/>
  <c r="F55" i="9" s="1"/>
  <c r="R51" i="1"/>
  <c r="U51" i="1" s="1"/>
  <c r="F50" i="9" s="1"/>
  <c r="Q40" i="1"/>
  <c r="T40" i="1" s="1"/>
  <c r="E39" i="9" s="1"/>
  <c r="Q495" i="1"/>
  <c r="T495" i="1" s="1"/>
  <c r="E494" i="9" s="1"/>
  <c r="R484" i="1"/>
  <c r="U484" i="1" s="1"/>
  <c r="F483" i="9" s="1"/>
  <c r="R482" i="1"/>
  <c r="U482" i="1" s="1"/>
  <c r="F481" i="9" s="1"/>
  <c r="Q477" i="1"/>
  <c r="T477" i="1" s="1"/>
  <c r="E476" i="9" s="1"/>
  <c r="Q468" i="1"/>
  <c r="T468" i="1" s="1"/>
  <c r="E467" i="9" s="1"/>
  <c r="P460" i="1"/>
  <c r="P456" i="1"/>
  <c r="Q452" i="1"/>
  <c r="T452" i="1" s="1"/>
  <c r="E451" i="9" s="1"/>
  <c r="Q445" i="1"/>
  <c r="T445" i="1" s="1"/>
  <c r="E444" i="9" s="1"/>
  <c r="R440" i="1"/>
  <c r="U440" i="1" s="1"/>
  <c r="F439" i="9" s="1"/>
  <c r="Q436" i="1"/>
  <c r="T436" i="1" s="1"/>
  <c r="E435" i="9" s="1"/>
  <c r="P428" i="1"/>
  <c r="R419" i="1"/>
  <c r="U419" i="1" s="1"/>
  <c r="F418" i="9" s="1"/>
  <c r="R411" i="1"/>
  <c r="U411" i="1" s="1"/>
  <c r="F410" i="9" s="1"/>
  <c r="R393" i="1"/>
  <c r="U393" i="1" s="1"/>
  <c r="F392" i="9" s="1"/>
  <c r="Q390" i="1"/>
  <c r="T390" i="1" s="1"/>
  <c r="E389" i="9" s="1"/>
  <c r="Q389" i="1"/>
  <c r="T389" i="1" s="1"/>
  <c r="E388" i="9" s="1"/>
  <c r="Q386" i="1"/>
  <c r="T386" i="1" s="1"/>
  <c r="E385" i="9" s="1"/>
  <c r="R383" i="1"/>
  <c r="U383" i="1" s="1"/>
  <c r="F382" i="9" s="1"/>
  <c r="Q374" i="1"/>
  <c r="T374" i="1" s="1"/>
  <c r="E373" i="9" s="1"/>
  <c r="P359" i="1"/>
  <c r="R356" i="1"/>
  <c r="U356" i="1" s="1"/>
  <c r="F355" i="9" s="1"/>
  <c r="P346" i="1"/>
  <c r="P332" i="1"/>
  <c r="R330" i="1"/>
  <c r="U330" i="1" s="1"/>
  <c r="F329" i="9" s="1"/>
  <c r="P328" i="1"/>
  <c r="Q315" i="1"/>
  <c r="T315" i="1" s="1"/>
  <c r="E314" i="9" s="1"/>
  <c r="R301" i="1"/>
  <c r="U301" i="1" s="1"/>
  <c r="F300" i="9" s="1"/>
  <c r="P297" i="1"/>
  <c r="Q283" i="1"/>
  <c r="T283" i="1" s="1"/>
  <c r="E282" i="9" s="1"/>
  <c r="R269" i="1"/>
  <c r="U269" i="1" s="1"/>
  <c r="F268" i="9" s="1"/>
  <c r="P265" i="1"/>
  <c r="Q251" i="1"/>
  <c r="T251" i="1" s="1"/>
  <c r="E250" i="9" s="1"/>
  <c r="Q244" i="1"/>
  <c r="T244" i="1" s="1"/>
  <c r="E243" i="9" s="1"/>
  <c r="Q240" i="1"/>
  <c r="T240" i="1" s="1"/>
  <c r="E239" i="9" s="1"/>
  <c r="R236" i="1"/>
  <c r="U236" i="1" s="1"/>
  <c r="F235" i="9" s="1"/>
  <c r="R231" i="1"/>
  <c r="U231" i="1" s="1"/>
  <c r="F230" i="9" s="1"/>
  <c r="R227" i="1"/>
  <c r="U227" i="1" s="1"/>
  <c r="F226" i="9" s="1"/>
  <c r="R215" i="1"/>
  <c r="U215" i="1" s="1"/>
  <c r="F214" i="9" s="1"/>
  <c r="R211" i="1"/>
  <c r="U211" i="1" s="1"/>
  <c r="F210" i="9" s="1"/>
  <c r="R199" i="1"/>
  <c r="U199" i="1" s="1"/>
  <c r="F198" i="9" s="1"/>
  <c r="R195" i="1"/>
  <c r="U195" i="1" s="1"/>
  <c r="F194" i="9" s="1"/>
  <c r="P187" i="1"/>
  <c r="R183" i="1"/>
  <c r="U183" i="1" s="1"/>
  <c r="F182" i="9" s="1"/>
  <c r="P183" i="1"/>
  <c r="R177" i="1"/>
  <c r="U177" i="1" s="1"/>
  <c r="F176" i="9" s="1"/>
  <c r="P171" i="1"/>
  <c r="R167" i="1"/>
  <c r="U167" i="1" s="1"/>
  <c r="F166" i="9" s="1"/>
  <c r="P167" i="1"/>
  <c r="Q144" i="1"/>
  <c r="T144" i="1" s="1"/>
  <c r="E143" i="9" s="1"/>
  <c r="R138" i="1"/>
  <c r="U138" i="1" s="1"/>
  <c r="F137" i="9" s="1"/>
  <c r="P122" i="1"/>
  <c r="R97" i="1"/>
  <c r="U97" i="1" s="1"/>
  <c r="F96" i="9" s="1"/>
  <c r="P97" i="1"/>
  <c r="R85" i="1"/>
  <c r="U85" i="1" s="1"/>
  <c r="F84" i="9" s="1"/>
  <c r="P85" i="1"/>
  <c r="R60" i="1"/>
  <c r="U60" i="1" s="1"/>
  <c r="F59" i="9" s="1"/>
  <c r="Q52" i="1"/>
  <c r="T52" i="1" s="1"/>
  <c r="E51" i="9" s="1"/>
  <c r="R33" i="1"/>
  <c r="U33" i="1" s="1"/>
  <c r="F32" i="9" s="1"/>
  <c r="P33" i="1"/>
  <c r="R9" i="1"/>
  <c r="U9" i="1" s="1"/>
  <c r="F8" i="9" s="1"/>
  <c r="P9" i="1"/>
  <c r="R191" i="1"/>
  <c r="U191" i="1" s="1"/>
  <c r="F190" i="9" s="1"/>
  <c r="R187" i="1"/>
  <c r="U187" i="1" s="1"/>
  <c r="F186" i="9" s="1"/>
  <c r="R175" i="1"/>
  <c r="U175" i="1" s="1"/>
  <c r="F174" i="9" s="1"/>
  <c r="R171" i="1"/>
  <c r="U171" i="1" s="1"/>
  <c r="F170" i="9" s="1"/>
  <c r="R159" i="1"/>
  <c r="U159" i="1" s="1"/>
  <c r="F158" i="9" s="1"/>
  <c r="R155" i="1"/>
  <c r="U155" i="1" s="1"/>
  <c r="F154" i="9" s="1"/>
  <c r="R145" i="1"/>
  <c r="U145" i="1" s="1"/>
  <c r="F144" i="9" s="1"/>
  <c r="Q143" i="1"/>
  <c r="T143" i="1" s="1"/>
  <c r="E142" i="9" s="1"/>
  <c r="Q134" i="1"/>
  <c r="T134" i="1" s="1"/>
  <c r="E133" i="9" s="1"/>
  <c r="P124" i="1"/>
  <c r="Q122" i="1"/>
  <c r="T122" i="1" s="1"/>
  <c r="E121" i="9" s="1"/>
  <c r="Q120" i="1"/>
  <c r="T120" i="1" s="1"/>
  <c r="E119" i="9" s="1"/>
  <c r="Q112" i="1"/>
  <c r="T112" i="1" s="1"/>
  <c r="E111" i="9" s="1"/>
  <c r="P111" i="1"/>
  <c r="R101" i="1"/>
  <c r="U101" i="1" s="1"/>
  <c r="F100" i="9" s="1"/>
  <c r="R89" i="1"/>
  <c r="U89" i="1" s="1"/>
  <c r="F88" i="9" s="1"/>
  <c r="Q79" i="1"/>
  <c r="T79" i="1" s="1"/>
  <c r="E78" i="9" s="1"/>
  <c r="Q71" i="1"/>
  <c r="T71" i="1" s="1"/>
  <c r="E70" i="9" s="1"/>
  <c r="P63" i="1"/>
  <c r="P56" i="1"/>
  <c r="P55" i="1"/>
  <c r="Q51" i="1"/>
  <c r="T51" i="1" s="1"/>
  <c r="E50" i="9" s="1"/>
  <c r="P43" i="1"/>
  <c r="Q39" i="1"/>
  <c r="T39" i="1" s="1"/>
  <c r="E38" i="9" s="1"/>
  <c r="Q27" i="1"/>
  <c r="T27" i="1" s="1"/>
  <c r="E26" i="9" s="1"/>
  <c r="R26" i="1"/>
  <c r="U26" i="1" s="1"/>
  <c r="F25" i="9" s="1"/>
  <c r="R17" i="1"/>
  <c r="U17" i="1" s="1"/>
  <c r="F16" i="9" s="1"/>
  <c r="R13" i="1"/>
  <c r="U13" i="1" s="1"/>
  <c r="F12" i="9" s="1"/>
  <c r="R164" i="1"/>
  <c r="U164" i="1" s="1"/>
  <c r="F163" i="9" s="1"/>
  <c r="P139" i="1"/>
  <c r="Q135" i="1"/>
  <c r="T135" i="1" s="1"/>
  <c r="E134" i="9" s="1"/>
  <c r="Q123" i="1"/>
  <c r="T123" i="1" s="1"/>
  <c r="E122" i="9" s="1"/>
  <c r="P120" i="1"/>
  <c r="P119" i="1"/>
  <c r="R114" i="1"/>
  <c r="U114" i="1" s="1"/>
  <c r="F113" i="9" s="1"/>
  <c r="P112" i="1"/>
  <c r="R107" i="1"/>
  <c r="U107" i="1" s="1"/>
  <c r="F106" i="9" s="1"/>
  <c r="P79" i="1"/>
  <c r="R65" i="1"/>
  <c r="U65" i="1" s="1"/>
  <c r="F64" i="9" s="1"/>
  <c r="R53" i="1"/>
  <c r="U53" i="1" s="1"/>
  <c r="F52" i="9" s="1"/>
  <c r="R41" i="1"/>
  <c r="U41" i="1" s="1"/>
  <c r="F40" i="9" s="1"/>
  <c r="P39" i="1"/>
  <c r="P27" i="1"/>
  <c r="R146" i="1"/>
  <c r="U146" i="1" s="1"/>
  <c r="F145" i="9" s="1"/>
  <c r="Q138" i="1"/>
  <c r="T138" i="1" s="1"/>
  <c r="E137" i="9" s="1"/>
  <c r="Q131" i="1"/>
  <c r="T131" i="1" s="1"/>
  <c r="E130" i="9" s="1"/>
  <c r="R130" i="1"/>
  <c r="U130" i="1" s="1"/>
  <c r="F129" i="9" s="1"/>
  <c r="Q127" i="1"/>
  <c r="T127" i="1" s="1"/>
  <c r="E126" i="9" s="1"/>
  <c r="R126" i="1"/>
  <c r="U126" i="1" s="1"/>
  <c r="F125" i="9" s="1"/>
  <c r="R120" i="1"/>
  <c r="U120" i="1" s="1"/>
  <c r="F119" i="9" s="1"/>
  <c r="Q118" i="1"/>
  <c r="T118" i="1" s="1"/>
  <c r="E117" i="9" s="1"/>
  <c r="Q116" i="1"/>
  <c r="T116" i="1" s="1"/>
  <c r="E115" i="9" s="1"/>
  <c r="Q114" i="1"/>
  <c r="T114" i="1" s="1"/>
  <c r="E113" i="9" s="1"/>
  <c r="R111" i="1"/>
  <c r="U111" i="1" s="1"/>
  <c r="F110" i="9" s="1"/>
  <c r="R110" i="1"/>
  <c r="U110" i="1" s="1"/>
  <c r="F109" i="9" s="1"/>
  <c r="R106" i="1"/>
  <c r="U106" i="1" s="1"/>
  <c r="F105" i="9" s="1"/>
  <c r="P95" i="1"/>
  <c r="Q91" i="1"/>
  <c r="T91" i="1" s="1"/>
  <c r="E90" i="9" s="1"/>
  <c r="R81" i="1"/>
  <c r="U81" i="1" s="1"/>
  <c r="F80" i="9" s="1"/>
  <c r="R79" i="1"/>
  <c r="U79" i="1" s="1"/>
  <c r="F78" i="9" s="1"/>
  <c r="R77" i="1"/>
  <c r="U77" i="1" s="1"/>
  <c r="F76" i="9" s="1"/>
  <c r="R69" i="1"/>
  <c r="U69" i="1" s="1"/>
  <c r="F68" i="9" s="1"/>
  <c r="Q66" i="1"/>
  <c r="T66" i="1" s="1"/>
  <c r="E65" i="9" s="1"/>
  <c r="P65" i="1"/>
  <c r="R61" i="1"/>
  <c r="U61" i="1" s="1"/>
  <c r="F60" i="9" s="1"/>
  <c r="P59" i="1"/>
  <c r="P53" i="1"/>
  <c r="R49" i="1"/>
  <c r="U49" i="1" s="1"/>
  <c r="F48" i="9" s="1"/>
  <c r="R45" i="1"/>
  <c r="U45" i="1" s="1"/>
  <c r="F44" i="9" s="1"/>
  <c r="P41" i="1"/>
  <c r="R39" i="1"/>
  <c r="U39" i="1" s="1"/>
  <c r="F38" i="9" s="1"/>
  <c r="R37" i="1"/>
  <c r="U37" i="1" s="1"/>
  <c r="F36" i="9" s="1"/>
  <c r="R25" i="1"/>
  <c r="U25" i="1" s="1"/>
  <c r="F24" i="9" s="1"/>
  <c r="P23" i="1"/>
  <c r="Q19" i="1"/>
  <c r="T19" i="1" s="1"/>
  <c r="E18" i="9" s="1"/>
  <c r="P11" i="1"/>
  <c r="Q7" i="1"/>
  <c r="T7" i="1" s="1"/>
  <c r="E6" i="9" s="1"/>
  <c r="R596" i="1"/>
  <c r="U596" i="1" s="1"/>
  <c r="F595" i="9" s="1"/>
  <c r="P596" i="1"/>
  <c r="P600" i="1"/>
  <c r="Q600" i="1"/>
  <c r="T600" i="1" s="1"/>
  <c r="E599" i="9" s="1"/>
  <c r="R615" i="1"/>
  <c r="U615" i="1" s="1"/>
  <c r="F614" i="9" s="1"/>
  <c r="Q615" i="1"/>
  <c r="T615" i="1" s="1"/>
  <c r="E614" i="9" s="1"/>
  <c r="R613" i="1"/>
  <c r="U613" i="1" s="1"/>
  <c r="F612" i="9" s="1"/>
  <c r="R612" i="1"/>
  <c r="U612" i="1" s="1"/>
  <c r="F611" i="9" s="1"/>
  <c r="P612" i="1"/>
  <c r="Q596" i="1"/>
  <c r="T596" i="1" s="1"/>
  <c r="E595" i="9" s="1"/>
  <c r="Q593" i="1"/>
  <c r="T593" i="1" s="1"/>
  <c r="E592" i="9" s="1"/>
  <c r="Q416" i="1"/>
  <c r="T416" i="1" s="1"/>
  <c r="E415" i="9" s="1"/>
  <c r="R416" i="1"/>
  <c r="U416" i="1" s="1"/>
  <c r="F415" i="9" s="1"/>
  <c r="P416" i="1"/>
  <c r="P610" i="1"/>
  <c r="R609" i="1"/>
  <c r="U609" i="1" s="1"/>
  <c r="F608" i="9" s="1"/>
  <c r="R603" i="1"/>
  <c r="U603" i="1" s="1"/>
  <c r="F602" i="9" s="1"/>
  <c r="P601" i="1"/>
  <c r="R600" i="1"/>
  <c r="U600" i="1" s="1"/>
  <c r="F599" i="9" s="1"/>
  <c r="Q595" i="1"/>
  <c r="T595" i="1" s="1"/>
  <c r="E594" i="9" s="1"/>
  <c r="Q594" i="1"/>
  <c r="T594" i="1" s="1"/>
  <c r="E593" i="9" s="1"/>
  <c r="Q586" i="1"/>
  <c r="T586" i="1" s="1"/>
  <c r="E585" i="9" s="1"/>
  <c r="Q578" i="1"/>
  <c r="T578" i="1" s="1"/>
  <c r="E577" i="9" s="1"/>
  <c r="Q570" i="1"/>
  <c r="T570" i="1" s="1"/>
  <c r="E569" i="9" s="1"/>
  <c r="Q561" i="1"/>
  <c r="T561" i="1" s="1"/>
  <c r="E560" i="9" s="1"/>
  <c r="Q557" i="1"/>
  <c r="T557" i="1" s="1"/>
  <c r="E556" i="9" s="1"/>
  <c r="R556" i="1"/>
  <c r="U556" i="1" s="1"/>
  <c r="F555" i="9" s="1"/>
  <c r="Q553" i="1"/>
  <c r="T553" i="1" s="1"/>
  <c r="E552" i="9" s="1"/>
  <c r="R552" i="1"/>
  <c r="U552" i="1" s="1"/>
  <c r="F551" i="9" s="1"/>
  <c r="Q544" i="1"/>
  <c r="T544" i="1" s="1"/>
  <c r="E543" i="9" s="1"/>
  <c r="Q532" i="1"/>
  <c r="T532" i="1" s="1"/>
  <c r="E531" i="9" s="1"/>
  <c r="R518" i="1"/>
  <c r="U518" i="1" s="1"/>
  <c r="F517" i="9" s="1"/>
  <c r="P517" i="1"/>
  <c r="Q513" i="1"/>
  <c r="T513" i="1" s="1"/>
  <c r="E512" i="9" s="1"/>
  <c r="Q509" i="1"/>
  <c r="T509" i="1" s="1"/>
  <c r="E508" i="9" s="1"/>
  <c r="R508" i="1"/>
  <c r="U508" i="1" s="1"/>
  <c r="F507" i="9" s="1"/>
  <c r="Q505" i="1"/>
  <c r="T505" i="1" s="1"/>
  <c r="E504" i="9" s="1"/>
  <c r="R504" i="1"/>
  <c r="U504" i="1" s="1"/>
  <c r="F503" i="9" s="1"/>
  <c r="Q496" i="1"/>
  <c r="T496" i="1" s="1"/>
  <c r="E495" i="9" s="1"/>
  <c r="Q484" i="1"/>
  <c r="T484" i="1" s="1"/>
  <c r="E483" i="9" s="1"/>
  <c r="R470" i="1"/>
  <c r="U470" i="1" s="1"/>
  <c r="F469" i="9" s="1"/>
  <c r="P469" i="1"/>
  <c r="Q465" i="1"/>
  <c r="T465" i="1" s="1"/>
  <c r="E464" i="9" s="1"/>
  <c r="R464" i="1"/>
  <c r="U464" i="1" s="1"/>
  <c r="F463" i="9" s="1"/>
  <c r="Q460" i="1"/>
  <c r="T460" i="1" s="1"/>
  <c r="E459" i="9" s="1"/>
  <c r="Q456" i="1"/>
  <c r="T456" i="1" s="1"/>
  <c r="E455" i="9" s="1"/>
  <c r="Q453" i="1"/>
  <c r="T453" i="1" s="1"/>
  <c r="E452" i="9" s="1"/>
  <c r="R452" i="1"/>
  <c r="U452" i="1" s="1"/>
  <c r="F451" i="9" s="1"/>
  <c r="P449" i="1"/>
  <c r="R438" i="1"/>
  <c r="U438" i="1" s="1"/>
  <c r="F437" i="9" s="1"/>
  <c r="P437" i="1"/>
  <c r="Q433" i="1"/>
  <c r="T433" i="1" s="1"/>
  <c r="E432" i="9" s="1"/>
  <c r="R432" i="1"/>
  <c r="U432" i="1" s="1"/>
  <c r="F431" i="9" s="1"/>
  <c r="Q428" i="1"/>
  <c r="T428" i="1" s="1"/>
  <c r="E427" i="9" s="1"/>
  <c r="P401" i="1"/>
  <c r="P605" i="1"/>
  <c r="R597" i="1"/>
  <c r="U597" i="1" s="1"/>
  <c r="F596" i="9" s="1"/>
  <c r="P556" i="1"/>
  <c r="P552" i="1"/>
  <c r="P549" i="1"/>
  <c r="Q545" i="1"/>
  <c r="T545" i="1" s="1"/>
  <c r="E544" i="9" s="1"/>
  <c r="Q535" i="1"/>
  <c r="T535" i="1" s="1"/>
  <c r="E534" i="9" s="1"/>
  <c r="Q533" i="1"/>
  <c r="T533" i="1" s="1"/>
  <c r="E532" i="9" s="1"/>
  <c r="P529" i="1"/>
  <c r="P508" i="1"/>
  <c r="P504" i="1"/>
  <c r="P501" i="1"/>
  <c r="Q497" i="1"/>
  <c r="T497" i="1" s="1"/>
  <c r="E496" i="9" s="1"/>
  <c r="Q487" i="1"/>
  <c r="T487" i="1" s="1"/>
  <c r="E486" i="9" s="1"/>
  <c r="Q485" i="1"/>
  <c r="T485" i="1" s="1"/>
  <c r="E484" i="9" s="1"/>
  <c r="P481" i="1"/>
  <c r="P464" i="1"/>
  <c r="Q461" i="1"/>
  <c r="T461" i="1" s="1"/>
  <c r="E460" i="9" s="1"/>
  <c r="Q457" i="1"/>
  <c r="T457" i="1" s="1"/>
  <c r="E456" i="9" s="1"/>
  <c r="P452" i="1"/>
  <c r="P432" i="1"/>
  <c r="Q429" i="1"/>
  <c r="T429" i="1" s="1"/>
  <c r="E428" i="9" s="1"/>
  <c r="Q425" i="1"/>
  <c r="T425" i="1" s="1"/>
  <c r="E424" i="9" s="1"/>
  <c r="R607" i="1"/>
  <c r="U607" i="1" s="1"/>
  <c r="F606" i="9" s="1"/>
  <c r="R604" i="1"/>
  <c r="U604" i="1" s="1"/>
  <c r="F603" i="9" s="1"/>
  <c r="R611" i="1"/>
  <c r="U611" i="1" s="1"/>
  <c r="F610" i="9" s="1"/>
  <c r="P609" i="1"/>
  <c r="R608" i="1"/>
  <c r="U608" i="1" s="1"/>
  <c r="F607" i="9" s="1"/>
  <c r="P604" i="1"/>
  <c r="R602" i="1"/>
  <c r="U602" i="1" s="1"/>
  <c r="F601" i="9" s="1"/>
  <c r="R601" i="1"/>
  <c r="U601" i="1" s="1"/>
  <c r="F600" i="9" s="1"/>
  <c r="Q590" i="1"/>
  <c r="T590" i="1" s="1"/>
  <c r="E589" i="9" s="1"/>
  <c r="Q582" i="1"/>
  <c r="T582" i="1" s="1"/>
  <c r="E581" i="9" s="1"/>
  <c r="Q574" i="1"/>
  <c r="T574" i="1" s="1"/>
  <c r="E573" i="9" s="1"/>
  <c r="Q566" i="1"/>
  <c r="T566" i="1" s="1"/>
  <c r="E565" i="9" s="1"/>
  <c r="P561" i="1"/>
  <c r="Q560" i="1"/>
  <c r="T560" i="1" s="1"/>
  <c r="E559" i="9" s="1"/>
  <c r="Q548" i="1"/>
  <c r="T548" i="1" s="1"/>
  <c r="E547" i="9" s="1"/>
  <c r="Q541" i="1"/>
  <c r="T541" i="1" s="1"/>
  <c r="E540" i="9" s="1"/>
  <c r="R540" i="1"/>
  <c r="U540" i="1" s="1"/>
  <c r="F539" i="9" s="1"/>
  <c r="Q537" i="1"/>
  <c r="T537" i="1" s="1"/>
  <c r="E536" i="9" s="1"/>
  <c r="R536" i="1"/>
  <c r="U536" i="1" s="1"/>
  <c r="F535" i="9" s="1"/>
  <c r="R528" i="1"/>
  <c r="U528" i="1" s="1"/>
  <c r="F527" i="9" s="1"/>
  <c r="Q524" i="1"/>
  <c r="T524" i="1" s="1"/>
  <c r="E523" i="9" s="1"/>
  <c r="Q520" i="1"/>
  <c r="T520" i="1" s="1"/>
  <c r="E519" i="9" s="1"/>
  <c r="Q519" i="1"/>
  <c r="T519" i="1" s="1"/>
  <c r="E518" i="9" s="1"/>
  <c r="Q517" i="1"/>
  <c r="T517" i="1" s="1"/>
  <c r="E516" i="9" s="1"/>
  <c r="R516" i="1"/>
  <c r="U516" i="1" s="1"/>
  <c r="F515" i="9" s="1"/>
  <c r="P513" i="1"/>
  <c r="Q512" i="1"/>
  <c r="T512" i="1" s="1"/>
  <c r="E511" i="9" s="1"/>
  <c r="Q500" i="1"/>
  <c r="T500" i="1" s="1"/>
  <c r="E499" i="9" s="1"/>
  <c r="Q493" i="1"/>
  <c r="T493" i="1" s="1"/>
  <c r="E492" i="9" s="1"/>
  <c r="R492" i="1"/>
  <c r="U492" i="1" s="1"/>
  <c r="F491" i="9" s="1"/>
  <c r="Q489" i="1"/>
  <c r="T489" i="1" s="1"/>
  <c r="E488" i="9" s="1"/>
  <c r="R488" i="1"/>
  <c r="U488" i="1" s="1"/>
  <c r="F487" i="9" s="1"/>
  <c r="R480" i="1"/>
  <c r="U480" i="1" s="1"/>
  <c r="F479" i="9" s="1"/>
  <c r="Q476" i="1"/>
  <c r="T476" i="1" s="1"/>
  <c r="E475" i="9" s="1"/>
  <c r="Q472" i="1"/>
  <c r="T472" i="1" s="1"/>
  <c r="E471" i="9" s="1"/>
  <c r="Q469" i="1"/>
  <c r="T469" i="1" s="1"/>
  <c r="E468" i="9" s="1"/>
  <c r="R468" i="1"/>
  <c r="U468" i="1" s="1"/>
  <c r="F467" i="9" s="1"/>
  <c r="P465" i="1"/>
  <c r="R454" i="1"/>
  <c r="U454" i="1" s="1"/>
  <c r="F453" i="9" s="1"/>
  <c r="P453" i="1"/>
  <c r="Q449" i="1"/>
  <c r="T449" i="1" s="1"/>
  <c r="E448" i="9" s="1"/>
  <c r="R448" i="1"/>
  <c r="U448" i="1" s="1"/>
  <c r="F447" i="9" s="1"/>
  <c r="Q444" i="1"/>
  <c r="T444" i="1" s="1"/>
  <c r="E443" i="9" s="1"/>
  <c r="Q440" i="1"/>
  <c r="T440" i="1" s="1"/>
  <c r="E439" i="9" s="1"/>
  <c r="Q439" i="1"/>
  <c r="T439" i="1" s="1"/>
  <c r="E438" i="9" s="1"/>
  <c r="Q437" i="1"/>
  <c r="T437" i="1" s="1"/>
  <c r="E436" i="9" s="1"/>
  <c r="R436" i="1"/>
  <c r="U436" i="1" s="1"/>
  <c r="F435" i="9" s="1"/>
  <c r="P433" i="1"/>
  <c r="Q418" i="1"/>
  <c r="T418" i="1" s="1"/>
  <c r="E417" i="9" s="1"/>
  <c r="P418" i="1"/>
  <c r="Q424" i="1"/>
  <c r="T424" i="1" s="1"/>
  <c r="E423" i="9" s="1"/>
  <c r="Q423" i="1"/>
  <c r="T423" i="1" s="1"/>
  <c r="E422" i="9" s="1"/>
  <c r="R415" i="1"/>
  <c r="U415" i="1" s="1"/>
  <c r="F414" i="9" s="1"/>
  <c r="Q413" i="1"/>
  <c r="T413" i="1" s="1"/>
  <c r="E412" i="9" s="1"/>
  <c r="Q409" i="1"/>
  <c r="T409" i="1" s="1"/>
  <c r="E408" i="9" s="1"/>
  <c r="R409" i="1"/>
  <c r="U409" i="1" s="1"/>
  <c r="F408" i="9" s="1"/>
  <c r="Q402" i="1"/>
  <c r="T402" i="1" s="1"/>
  <c r="E401" i="9" s="1"/>
  <c r="Q400" i="1"/>
  <c r="T400" i="1" s="1"/>
  <c r="E399" i="9" s="1"/>
  <c r="R391" i="1"/>
  <c r="U391" i="1" s="1"/>
  <c r="F390" i="9" s="1"/>
  <c r="R388" i="1"/>
  <c r="U388" i="1" s="1"/>
  <c r="F387" i="9" s="1"/>
  <c r="P388" i="1"/>
  <c r="P386" i="1"/>
  <c r="Q384" i="1"/>
  <c r="T384" i="1" s="1"/>
  <c r="E383" i="9" s="1"/>
  <c r="P383" i="1"/>
  <c r="R380" i="1"/>
  <c r="U380" i="1" s="1"/>
  <c r="F379" i="9" s="1"/>
  <c r="R379" i="1"/>
  <c r="U379" i="1" s="1"/>
  <c r="F378" i="9" s="1"/>
  <c r="R378" i="1"/>
  <c r="U378" i="1" s="1"/>
  <c r="F377" i="9" s="1"/>
  <c r="P376" i="1"/>
  <c r="P374" i="1"/>
  <c r="Q370" i="1"/>
  <c r="T370" i="1" s="1"/>
  <c r="E369" i="9" s="1"/>
  <c r="R367" i="1"/>
  <c r="U367" i="1" s="1"/>
  <c r="F366" i="9" s="1"/>
  <c r="R366" i="1"/>
  <c r="U366" i="1" s="1"/>
  <c r="F365" i="9" s="1"/>
  <c r="Q364" i="1"/>
  <c r="T364" i="1" s="1"/>
  <c r="E363" i="9" s="1"/>
  <c r="Q358" i="1"/>
  <c r="T358" i="1" s="1"/>
  <c r="E357" i="9" s="1"/>
  <c r="P356" i="1"/>
  <c r="P354" i="1"/>
  <c r="Q352" i="1"/>
  <c r="T352" i="1" s="1"/>
  <c r="E351" i="9" s="1"/>
  <c r="P351" i="1"/>
  <c r="R348" i="1"/>
  <c r="U348" i="1" s="1"/>
  <c r="F347" i="9" s="1"/>
  <c r="R347" i="1"/>
  <c r="U347" i="1" s="1"/>
  <c r="F346" i="9" s="1"/>
  <c r="R346" i="1"/>
  <c r="U346" i="1" s="1"/>
  <c r="F345" i="9" s="1"/>
  <c r="P344" i="1"/>
  <c r="P342" i="1"/>
  <c r="Q338" i="1"/>
  <c r="T338" i="1" s="1"/>
  <c r="E337" i="9" s="1"/>
  <c r="R335" i="1"/>
  <c r="U335" i="1" s="1"/>
  <c r="F334" i="9" s="1"/>
  <c r="R334" i="1"/>
  <c r="U334" i="1" s="1"/>
  <c r="F333" i="9" s="1"/>
  <c r="Q332" i="1"/>
  <c r="T332" i="1" s="1"/>
  <c r="E331" i="9" s="1"/>
  <c r="R323" i="1"/>
  <c r="U323" i="1" s="1"/>
  <c r="F322" i="9" s="1"/>
  <c r="Q321" i="1"/>
  <c r="T321" i="1" s="1"/>
  <c r="E320" i="9" s="1"/>
  <c r="R315" i="1"/>
  <c r="U315" i="1" s="1"/>
  <c r="F314" i="9" s="1"/>
  <c r="R314" i="1"/>
  <c r="U314" i="1" s="1"/>
  <c r="F313" i="9" s="1"/>
  <c r="R309" i="1"/>
  <c r="U309" i="1" s="1"/>
  <c r="F308" i="9" s="1"/>
  <c r="R305" i="1"/>
  <c r="U305" i="1" s="1"/>
  <c r="F304" i="9" s="1"/>
  <c r="P302" i="1"/>
  <c r="Q299" i="1"/>
  <c r="T299" i="1" s="1"/>
  <c r="E298" i="9" s="1"/>
  <c r="R294" i="1"/>
  <c r="U294" i="1" s="1"/>
  <c r="F293" i="9" s="1"/>
  <c r="Q293" i="1"/>
  <c r="T293" i="1" s="1"/>
  <c r="E292" i="9" s="1"/>
  <c r="Q289" i="1"/>
  <c r="T289" i="1" s="1"/>
  <c r="E288" i="9" s="1"/>
  <c r="R283" i="1"/>
  <c r="U283" i="1" s="1"/>
  <c r="F282" i="9" s="1"/>
  <c r="R282" i="1"/>
  <c r="U282" i="1" s="1"/>
  <c r="F281" i="9" s="1"/>
  <c r="R277" i="1"/>
  <c r="U277" i="1" s="1"/>
  <c r="F276" i="9" s="1"/>
  <c r="R273" i="1"/>
  <c r="U273" i="1" s="1"/>
  <c r="F272" i="9" s="1"/>
  <c r="P270" i="1"/>
  <c r="Q267" i="1"/>
  <c r="T267" i="1" s="1"/>
  <c r="E266" i="9" s="1"/>
  <c r="R262" i="1"/>
  <c r="U262" i="1" s="1"/>
  <c r="F261" i="9" s="1"/>
  <c r="Q261" i="1"/>
  <c r="T261" i="1" s="1"/>
  <c r="E260" i="9" s="1"/>
  <c r="Q257" i="1"/>
  <c r="T257" i="1" s="1"/>
  <c r="E256" i="9" s="1"/>
  <c r="R251" i="1"/>
  <c r="U251" i="1" s="1"/>
  <c r="F250" i="9" s="1"/>
  <c r="R250" i="1"/>
  <c r="U250" i="1" s="1"/>
  <c r="F249" i="9" s="1"/>
  <c r="R244" i="1"/>
  <c r="U244" i="1" s="1"/>
  <c r="F243" i="9" s="1"/>
  <c r="Q410" i="1"/>
  <c r="T410" i="1" s="1"/>
  <c r="E409" i="9" s="1"/>
  <c r="Q408" i="1"/>
  <c r="T408" i="1" s="1"/>
  <c r="E407" i="9" s="1"/>
  <c r="R390" i="1"/>
  <c r="U390" i="1" s="1"/>
  <c r="F389" i="9" s="1"/>
  <c r="R387" i="1"/>
  <c r="U387" i="1" s="1"/>
  <c r="F386" i="9" s="1"/>
  <c r="R386" i="1"/>
  <c r="U386" i="1" s="1"/>
  <c r="F385" i="9" s="1"/>
  <c r="P382" i="1"/>
  <c r="Q378" i="1"/>
  <c r="T378" i="1" s="1"/>
  <c r="E377" i="9" s="1"/>
  <c r="R375" i="1"/>
  <c r="U375" i="1" s="1"/>
  <c r="F374" i="9" s="1"/>
  <c r="R374" i="1"/>
  <c r="U374" i="1" s="1"/>
  <c r="F373" i="9" s="1"/>
  <c r="Q372" i="1"/>
  <c r="T372" i="1" s="1"/>
  <c r="E371" i="9" s="1"/>
  <c r="Q366" i="1"/>
  <c r="T366" i="1" s="1"/>
  <c r="E365" i="9" s="1"/>
  <c r="P362" i="1"/>
  <c r="Q360" i="1"/>
  <c r="T360" i="1" s="1"/>
  <c r="E359" i="9" s="1"/>
  <c r="R355" i="1"/>
  <c r="U355" i="1" s="1"/>
  <c r="F354" i="9" s="1"/>
  <c r="R354" i="1"/>
  <c r="U354" i="1" s="1"/>
  <c r="F353" i="9" s="1"/>
  <c r="P350" i="1"/>
  <c r="Q346" i="1"/>
  <c r="T346" i="1" s="1"/>
  <c r="E345" i="9" s="1"/>
  <c r="R343" i="1"/>
  <c r="U343" i="1" s="1"/>
  <c r="F342" i="9" s="1"/>
  <c r="R342" i="1"/>
  <c r="U342" i="1" s="1"/>
  <c r="F341" i="9" s="1"/>
  <c r="Q340" i="1"/>
  <c r="T340" i="1" s="1"/>
  <c r="E339" i="9" s="1"/>
  <c r="Q334" i="1"/>
  <c r="T334" i="1" s="1"/>
  <c r="E333" i="9" s="1"/>
  <c r="P330" i="1"/>
  <c r="Q328" i="1"/>
  <c r="T328" i="1" s="1"/>
  <c r="E327" i="9" s="1"/>
  <c r="Q325" i="1"/>
  <c r="T325" i="1" s="1"/>
  <c r="E324" i="9" s="1"/>
  <c r="R318" i="1"/>
  <c r="U318" i="1" s="1"/>
  <c r="F317" i="9" s="1"/>
  <c r="Q317" i="1"/>
  <c r="T317" i="1" s="1"/>
  <c r="E316" i="9" s="1"/>
  <c r="Q313" i="1"/>
  <c r="T313" i="1" s="1"/>
  <c r="E312" i="9" s="1"/>
  <c r="P309" i="1"/>
  <c r="R306" i="1"/>
  <c r="U306" i="1" s="1"/>
  <c r="F305" i="9" s="1"/>
  <c r="P305" i="1"/>
  <c r="P294" i="1"/>
  <c r="Q291" i="1"/>
  <c r="T291" i="1" s="1"/>
  <c r="E290" i="9" s="1"/>
  <c r="R286" i="1"/>
  <c r="U286" i="1" s="1"/>
  <c r="F285" i="9" s="1"/>
  <c r="Q285" i="1"/>
  <c r="T285" i="1" s="1"/>
  <c r="E284" i="9" s="1"/>
  <c r="Q281" i="1"/>
  <c r="T281" i="1" s="1"/>
  <c r="E280" i="9" s="1"/>
  <c r="P277" i="1"/>
  <c r="R274" i="1"/>
  <c r="U274" i="1" s="1"/>
  <c r="F273" i="9" s="1"/>
  <c r="P273" i="1"/>
  <c r="P262" i="1"/>
  <c r="Q259" i="1"/>
  <c r="T259" i="1" s="1"/>
  <c r="E258" i="9" s="1"/>
  <c r="R254" i="1"/>
  <c r="U254" i="1" s="1"/>
  <c r="F253" i="9" s="1"/>
  <c r="Q253" i="1"/>
  <c r="T253" i="1" s="1"/>
  <c r="E252" i="9" s="1"/>
  <c r="Q249" i="1"/>
  <c r="T249" i="1" s="1"/>
  <c r="E248" i="9" s="1"/>
  <c r="Q242" i="1"/>
  <c r="T242" i="1" s="1"/>
  <c r="E241" i="9" s="1"/>
  <c r="R240" i="1"/>
  <c r="U240" i="1" s="1"/>
  <c r="F239" i="9" s="1"/>
  <c r="Q405" i="1"/>
  <c r="T405" i="1" s="1"/>
  <c r="E404" i="9" s="1"/>
  <c r="R401" i="1"/>
  <c r="U401" i="1" s="1"/>
  <c r="F400" i="9" s="1"/>
  <c r="R399" i="1"/>
  <c r="U399" i="1" s="1"/>
  <c r="F398" i="9" s="1"/>
  <c r="Q397" i="1"/>
  <c r="T397" i="1" s="1"/>
  <c r="E396" i="9" s="1"/>
  <c r="R396" i="1"/>
  <c r="U396" i="1" s="1"/>
  <c r="F395" i="9" s="1"/>
  <c r="R395" i="1"/>
  <c r="U395" i="1" s="1"/>
  <c r="F394" i="9" s="1"/>
  <c r="R392" i="1"/>
  <c r="U392" i="1" s="1"/>
  <c r="F391" i="9" s="1"/>
  <c r="Q382" i="1"/>
  <c r="T382" i="1" s="1"/>
  <c r="E381" i="9" s="1"/>
  <c r="P380" i="1"/>
  <c r="Q376" i="1"/>
  <c r="T376" i="1" s="1"/>
  <c r="E375" i="9" s="1"/>
  <c r="P375" i="1"/>
  <c r="R372" i="1"/>
  <c r="U372" i="1" s="1"/>
  <c r="F371" i="9" s="1"/>
  <c r="R371" i="1"/>
  <c r="U371" i="1" s="1"/>
  <c r="F370" i="9" s="1"/>
  <c r="R370" i="1"/>
  <c r="U370" i="1" s="1"/>
  <c r="F369" i="9" s="1"/>
  <c r="P368" i="1"/>
  <c r="Q362" i="1"/>
  <c r="T362" i="1" s="1"/>
  <c r="E361" i="9" s="1"/>
  <c r="R359" i="1"/>
  <c r="U359" i="1" s="1"/>
  <c r="F358" i="9" s="1"/>
  <c r="R358" i="1"/>
  <c r="U358" i="1" s="1"/>
  <c r="F357" i="9" s="1"/>
  <c r="Q356" i="1"/>
  <c r="T356" i="1" s="1"/>
  <c r="E355" i="9" s="1"/>
  <c r="Q350" i="1"/>
  <c r="T350" i="1" s="1"/>
  <c r="E349" i="9" s="1"/>
  <c r="P348" i="1"/>
  <c r="Q344" i="1"/>
  <c r="T344" i="1" s="1"/>
  <c r="E343" i="9" s="1"/>
  <c r="P343" i="1"/>
  <c r="R340" i="1"/>
  <c r="U340" i="1" s="1"/>
  <c r="F339" i="9" s="1"/>
  <c r="R339" i="1"/>
  <c r="U339" i="1" s="1"/>
  <c r="F338" i="9" s="1"/>
  <c r="R338" i="1"/>
  <c r="U338" i="1" s="1"/>
  <c r="F337" i="9" s="1"/>
  <c r="P336" i="1"/>
  <c r="Q330" i="1"/>
  <c r="T330" i="1" s="1"/>
  <c r="E329" i="9" s="1"/>
  <c r="R325" i="1"/>
  <c r="U325" i="1" s="1"/>
  <c r="F324" i="9" s="1"/>
  <c r="P321" i="1"/>
  <c r="R317" i="1"/>
  <c r="U317" i="1" s="1"/>
  <c r="F316" i="9" s="1"/>
  <c r="R313" i="1"/>
  <c r="U313" i="1" s="1"/>
  <c r="F312" i="9" s="1"/>
  <c r="P310" i="1"/>
  <c r="Q307" i="1"/>
  <c r="T307" i="1" s="1"/>
  <c r="E306" i="9" s="1"/>
  <c r="R302" i="1"/>
  <c r="U302" i="1" s="1"/>
  <c r="F301" i="9" s="1"/>
  <c r="Q301" i="1"/>
  <c r="T301" i="1" s="1"/>
  <c r="E300" i="9" s="1"/>
  <c r="Q297" i="1"/>
  <c r="T297" i="1" s="1"/>
  <c r="E296" i="9" s="1"/>
  <c r="P293" i="1"/>
  <c r="R290" i="1"/>
  <c r="U290" i="1" s="1"/>
  <c r="F289" i="9" s="1"/>
  <c r="P289" i="1"/>
  <c r="R285" i="1"/>
  <c r="U285" i="1" s="1"/>
  <c r="F284" i="9" s="1"/>
  <c r="R281" i="1"/>
  <c r="U281" i="1" s="1"/>
  <c r="F280" i="9" s="1"/>
  <c r="P278" i="1"/>
  <c r="Q275" i="1"/>
  <c r="T275" i="1" s="1"/>
  <c r="E274" i="9" s="1"/>
  <c r="R270" i="1"/>
  <c r="U270" i="1" s="1"/>
  <c r="F269" i="9" s="1"/>
  <c r="Q269" i="1"/>
  <c r="T269" i="1" s="1"/>
  <c r="E268" i="9" s="1"/>
  <c r="Q265" i="1"/>
  <c r="T265" i="1" s="1"/>
  <c r="E264" i="9" s="1"/>
  <c r="P261" i="1"/>
  <c r="R258" i="1"/>
  <c r="U258" i="1" s="1"/>
  <c r="F257" i="9" s="1"/>
  <c r="P257" i="1"/>
  <c r="R253" i="1"/>
  <c r="U253" i="1" s="1"/>
  <c r="F252" i="9" s="1"/>
  <c r="R249" i="1"/>
  <c r="U249" i="1" s="1"/>
  <c r="F248" i="9" s="1"/>
  <c r="R246" i="1"/>
  <c r="U246" i="1" s="1"/>
  <c r="F245" i="9" s="1"/>
  <c r="R610" i="1"/>
  <c r="U610" i="1" s="1"/>
  <c r="F609" i="9" s="1"/>
  <c r="Q603" i="1"/>
  <c r="T603" i="1" s="1"/>
  <c r="E602" i="9" s="1"/>
  <c r="R598" i="1"/>
  <c r="U598" i="1" s="1"/>
  <c r="F597" i="9" s="1"/>
  <c r="P554" i="1"/>
  <c r="Q554" i="1"/>
  <c r="T554" i="1" s="1"/>
  <c r="E553" i="9" s="1"/>
  <c r="P538" i="1"/>
  <c r="Q538" i="1"/>
  <c r="T538" i="1" s="1"/>
  <c r="E537" i="9" s="1"/>
  <c r="R503" i="1"/>
  <c r="U503" i="1" s="1"/>
  <c r="F502" i="9" s="1"/>
  <c r="P503" i="1"/>
  <c r="R471" i="1"/>
  <c r="U471" i="1" s="1"/>
  <c r="F470" i="9" s="1"/>
  <c r="P471" i="1"/>
  <c r="P458" i="1"/>
  <c r="Q458" i="1"/>
  <c r="T458" i="1" s="1"/>
  <c r="E457" i="9" s="1"/>
  <c r="R455" i="1"/>
  <c r="U455" i="1" s="1"/>
  <c r="F454" i="9" s="1"/>
  <c r="P455" i="1"/>
  <c r="P426" i="1"/>
  <c r="Q426" i="1"/>
  <c r="T426" i="1" s="1"/>
  <c r="E425" i="9" s="1"/>
  <c r="P420" i="1"/>
  <c r="Q420" i="1"/>
  <c r="T420" i="1" s="1"/>
  <c r="E419" i="9" s="1"/>
  <c r="P172" i="1"/>
  <c r="Q172" i="1"/>
  <c r="T172" i="1" s="1"/>
  <c r="E171" i="9" s="1"/>
  <c r="P70" i="1"/>
  <c r="R70" i="1"/>
  <c r="U70" i="1" s="1"/>
  <c r="F69" i="9" s="1"/>
  <c r="P615" i="1"/>
  <c r="Q614" i="1"/>
  <c r="T614" i="1" s="1"/>
  <c r="E613" i="9" s="1"/>
  <c r="P611" i="1"/>
  <c r="Q610" i="1"/>
  <c r="T610" i="1" s="1"/>
  <c r="E609" i="9" s="1"/>
  <c r="P607" i="1"/>
  <c r="Q606" i="1"/>
  <c r="T606" i="1" s="1"/>
  <c r="E605" i="9" s="1"/>
  <c r="P603" i="1"/>
  <c r="Q602" i="1"/>
  <c r="T602" i="1" s="1"/>
  <c r="E601" i="9" s="1"/>
  <c r="P599" i="1"/>
  <c r="Q598" i="1"/>
  <c r="T598" i="1" s="1"/>
  <c r="E597" i="9" s="1"/>
  <c r="R594" i="1"/>
  <c r="U594" i="1" s="1"/>
  <c r="F593" i="9" s="1"/>
  <c r="R592" i="1"/>
  <c r="U592" i="1" s="1"/>
  <c r="F591" i="9" s="1"/>
  <c r="R590" i="1"/>
  <c r="U590" i="1" s="1"/>
  <c r="F589" i="9" s="1"/>
  <c r="R588" i="1"/>
  <c r="U588" i="1" s="1"/>
  <c r="F587" i="9" s="1"/>
  <c r="R586" i="1"/>
  <c r="U586" i="1" s="1"/>
  <c r="F585" i="9" s="1"/>
  <c r="R584" i="1"/>
  <c r="U584" i="1" s="1"/>
  <c r="F583" i="9" s="1"/>
  <c r="R582" i="1"/>
  <c r="U582" i="1" s="1"/>
  <c r="F581" i="9" s="1"/>
  <c r="R580" i="1"/>
  <c r="U580" i="1" s="1"/>
  <c r="F579" i="9" s="1"/>
  <c r="R578" i="1"/>
  <c r="U578" i="1" s="1"/>
  <c r="F577" i="9" s="1"/>
  <c r="R576" i="1"/>
  <c r="U576" i="1" s="1"/>
  <c r="F575" i="9" s="1"/>
  <c r="R574" i="1"/>
  <c r="U574" i="1" s="1"/>
  <c r="F573" i="9" s="1"/>
  <c r="R572" i="1"/>
  <c r="U572" i="1" s="1"/>
  <c r="F571" i="9" s="1"/>
  <c r="R570" i="1"/>
  <c r="U570" i="1" s="1"/>
  <c r="F569" i="9" s="1"/>
  <c r="R568" i="1"/>
  <c r="U568" i="1" s="1"/>
  <c r="F567" i="9" s="1"/>
  <c r="R566" i="1"/>
  <c r="U566" i="1" s="1"/>
  <c r="F565" i="9" s="1"/>
  <c r="R564" i="1"/>
  <c r="U564" i="1" s="1"/>
  <c r="F563" i="9" s="1"/>
  <c r="P558" i="1"/>
  <c r="Q558" i="1"/>
  <c r="T558" i="1" s="1"/>
  <c r="E557" i="9" s="1"/>
  <c r="R555" i="1"/>
  <c r="U555" i="1" s="1"/>
  <c r="F554" i="9" s="1"/>
  <c r="P555" i="1"/>
  <c r="P553" i="1"/>
  <c r="P542" i="1"/>
  <c r="Q542" i="1"/>
  <c r="T542" i="1" s="1"/>
  <c r="E541" i="9" s="1"/>
  <c r="R539" i="1"/>
  <c r="U539" i="1" s="1"/>
  <c r="F538" i="9" s="1"/>
  <c r="P539" i="1"/>
  <c r="P537" i="1"/>
  <c r="P526" i="1"/>
  <c r="Q526" i="1"/>
  <c r="T526" i="1" s="1"/>
  <c r="E525" i="9" s="1"/>
  <c r="R523" i="1"/>
  <c r="U523" i="1" s="1"/>
  <c r="F522" i="9" s="1"/>
  <c r="P523" i="1"/>
  <c r="P521" i="1"/>
  <c r="P510" i="1"/>
  <c r="Q510" i="1"/>
  <c r="T510" i="1" s="1"/>
  <c r="E509" i="9" s="1"/>
  <c r="R507" i="1"/>
  <c r="U507" i="1" s="1"/>
  <c r="F506" i="9" s="1"/>
  <c r="P507" i="1"/>
  <c r="P505" i="1"/>
  <c r="Q503" i="1"/>
  <c r="T503" i="1" s="1"/>
  <c r="E502" i="9" s="1"/>
  <c r="P494" i="1"/>
  <c r="Q494" i="1"/>
  <c r="T494" i="1" s="1"/>
  <c r="E493" i="9" s="1"/>
  <c r="R491" i="1"/>
  <c r="U491" i="1" s="1"/>
  <c r="F490" i="9" s="1"/>
  <c r="P491" i="1"/>
  <c r="P489" i="1"/>
  <c r="P478" i="1"/>
  <c r="Q478" i="1"/>
  <c r="T478" i="1" s="1"/>
  <c r="E477" i="9" s="1"/>
  <c r="R475" i="1"/>
  <c r="U475" i="1" s="1"/>
  <c r="F474" i="9" s="1"/>
  <c r="P475" i="1"/>
  <c r="P473" i="1"/>
  <c r="Q471" i="1"/>
  <c r="T471" i="1" s="1"/>
  <c r="E470" i="9" s="1"/>
  <c r="P462" i="1"/>
  <c r="Q462" i="1"/>
  <c r="T462" i="1" s="1"/>
  <c r="E461" i="9" s="1"/>
  <c r="R459" i="1"/>
  <c r="U459" i="1" s="1"/>
  <c r="F458" i="9" s="1"/>
  <c r="P459" i="1"/>
  <c r="P457" i="1"/>
  <c r="Q455" i="1"/>
  <c r="T455" i="1" s="1"/>
  <c r="E454" i="9" s="1"/>
  <c r="P446" i="1"/>
  <c r="Q446" i="1"/>
  <c r="T446" i="1" s="1"/>
  <c r="E445" i="9" s="1"/>
  <c r="R443" i="1"/>
  <c r="U443" i="1" s="1"/>
  <c r="F442" i="9" s="1"/>
  <c r="P443" i="1"/>
  <c r="P441" i="1"/>
  <c r="P430" i="1"/>
  <c r="Q430" i="1"/>
  <c r="T430" i="1" s="1"/>
  <c r="E429" i="9" s="1"/>
  <c r="R427" i="1"/>
  <c r="U427" i="1" s="1"/>
  <c r="F426" i="9" s="1"/>
  <c r="P427" i="1"/>
  <c r="P425" i="1"/>
  <c r="P419" i="1"/>
  <c r="Q419" i="1"/>
  <c r="T419" i="1" s="1"/>
  <c r="E418" i="9" s="1"/>
  <c r="P412" i="1"/>
  <c r="Q412" i="1"/>
  <c r="T412" i="1" s="1"/>
  <c r="E411" i="9" s="1"/>
  <c r="Q406" i="1"/>
  <c r="T406" i="1" s="1"/>
  <c r="E405" i="9" s="1"/>
  <c r="P406" i="1"/>
  <c r="R406" i="1"/>
  <c r="U406" i="1" s="1"/>
  <c r="F405" i="9" s="1"/>
  <c r="R389" i="1"/>
  <c r="U389" i="1" s="1"/>
  <c r="F388" i="9" s="1"/>
  <c r="P389" i="1"/>
  <c r="R385" i="1"/>
  <c r="U385" i="1" s="1"/>
  <c r="F384" i="9" s="1"/>
  <c r="P385" i="1"/>
  <c r="Q385" i="1"/>
  <c r="T385" i="1" s="1"/>
  <c r="E384" i="9" s="1"/>
  <c r="R377" i="1"/>
  <c r="U377" i="1" s="1"/>
  <c r="F376" i="9" s="1"/>
  <c r="P377" i="1"/>
  <c r="Q377" i="1"/>
  <c r="T377" i="1" s="1"/>
  <c r="E376" i="9" s="1"/>
  <c r="R369" i="1"/>
  <c r="U369" i="1" s="1"/>
  <c r="F368" i="9" s="1"/>
  <c r="P369" i="1"/>
  <c r="Q369" i="1"/>
  <c r="T369" i="1" s="1"/>
  <c r="E368" i="9" s="1"/>
  <c r="R361" i="1"/>
  <c r="U361" i="1" s="1"/>
  <c r="F360" i="9" s="1"/>
  <c r="P361" i="1"/>
  <c r="Q361" i="1"/>
  <c r="T361" i="1" s="1"/>
  <c r="E360" i="9" s="1"/>
  <c r="R353" i="1"/>
  <c r="U353" i="1" s="1"/>
  <c r="F352" i="9" s="1"/>
  <c r="P353" i="1"/>
  <c r="Q353" i="1"/>
  <c r="T353" i="1" s="1"/>
  <c r="E352" i="9" s="1"/>
  <c r="R345" i="1"/>
  <c r="U345" i="1" s="1"/>
  <c r="F344" i="9" s="1"/>
  <c r="P345" i="1"/>
  <c r="Q345" i="1"/>
  <c r="T345" i="1" s="1"/>
  <c r="E344" i="9" s="1"/>
  <c r="R337" i="1"/>
  <c r="U337" i="1" s="1"/>
  <c r="F336" i="9" s="1"/>
  <c r="P337" i="1"/>
  <c r="Q337" i="1"/>
  <c r="T337" i="1" s="1"/>
  <c r="E336" i="9" s="1"/>
  <c r="R329" i="1"/>
  <c r="U329" i="1" s="1"/>
  <c r="F328" i="9" s="1"/>
  <c r="P329" i="1"/>
  <c r="Q329" i="1"/>
  <c r="T329" i="1" s="1"/>
  <c r="E328" i="9" s="1"/>
  <c r="R614" i="1"/>
  <c r="U614" i="1" s="1"/>
  <c r="F613" i="9" s="1"/>
  <c r="R606" i="1"/>
  <c r="U606" i="1" s="1"/>
  <c r="F605" i="9" s="1"/>
  <c r="Q599" i="1"/>
  <c r="T599" i="1" s="1"/>
  <c r="E598" i="9" s="1"/>
  <c r="P522" i="1"/>
  <c r="Q522" i="1"/>
  <c r="T522" i="1" s="1"/>
  <c r="E521" i="9" s="1"/>
  <c r="P506" i="1"/>
  <c r="Q506" i="1"/>
  <c r="T506" i="1" s="1"/>
  <c r="E505" i="9" s="1"/>
  <c r="P490" i="1"/>
  <c r="Q490" i="1"/>
  <c r="T490" i="1" s="1"/>
  <c r="E489" i="9" s="1"/>
  <c r="P474" i="1"/>
  <c r="Q474" i="1"/>
  <c r="T474" i="1" s="1"/>
  <c r="E473" i="9" s="1"/>
  <c r="P442" i="1"/>
  <c r="Q442" i="1"/>
  <c r="T442" i="1" s="1"/>
  <c r="E441" i="9" s="1"/>
  <c r="R439" i="1"/>
  <c r="U439" i="1" s="1"/>
  <c r="F438" i="9" s="1"/>
  <c r="P439" i="1"/>
  <c r="R423" i="1"/>
  <c r="U423" i="1" s="1"/>
  <c r="F422" i="9" s="1"/>
  <c r="P423" i="1"/>
  <c r="Q414" i="1"/>
  <c r="T414" i="1" s="1"/>
  <c r="E413" i="9" s="1"/>
  <c r="P414" i="1"/>
  <c r="R414" i="1"/>
  <c r="U414" i="1" s="1"/>
  <c r="F413" i="9" s="1"/>
  <c r="P395" i="1"/>
  <c r="Q395" i="1"/>
  <c r="T395" i="1" s="1"/>
  <c r="E394" i="9" s="1"/>
  <c r="Q613" i="1"/>
  <c r="T613" i="1" s="1"/>
  <c r="E612" i="9" s="1"/>
  <c r="Q609" i="1"/>
  <c r="T609" i="1" s="1"/>
  <c r="E608" i="9" s="1"/>
  <c r="Q605" i="1"/>
  <c r="T605" i="1" s="1"/>
  <c r="E604" i="9" s="1"/>
  <c r="P602" i="1"/>
  <c r="Q601" i="1"/>
  <c r="T601" i="1" s="1"/>
  <c r="E600" i="9" s="1"/>
  <c r="Q597" i="1"/>
  <c r="T597" i="1" s="1"/>
  <c r="E596" i="9" s="1"/>
  <c r="R595" i="1"/>
  <c r="U595" i="1" s="1"/>
  <c r="F594" i="9" s="1"/>
  <c r="P595" i="1"/>
  <c r="P594" i="1"/>
  <c r="P592" i="1"/>
  <c r="P590" i="1"/>
  <c r="P588" i="1"/>
  <c r="P586" i="1"/>
  <c r="P584" i="1"/>
  <c r="P582" i="1"/>
  <c r="P580" i="1"/>
  <c r="P578" i="1"/>
  <c r="P576" i="1"/>
  <c r="P574" i="1"/>
  <c r="P572" i="1"/>
  <c r="P570" i="1"/>
  <c r="P568" i="1"/>
  <c r="P566" i="1"/>
  <c r="P564" i="1"/>
  <c r="P562" i="1"/>
  <c r="Q562" i="1"/>
  <c r="T562" i="1" s="1"/>
  <c r="E561" i="9" s="1"/>
  <c r="R559" i="1"/>
  <c r="U559" i="1" s="1"/>
  <c r="F558" i="9" s="1"/>
  <c r="P559" i="1"/>
  <c r="P557" i="1"/>
  <c r="R554" i="1"/>
  <c r="U554" i="1" s="1"/>
  <c r="F553" i="9" s="1"/>
  <c r="P546" i="1"/>
  <c r="Q546" i="1"/>
  <c r="T546" i="1" s="1"/>
  <c r="E545" i="9" s="1"/>
  <c r="R543" i="1"/>
  <c r="U543" i="1" s="1"/>
  <c r="F542" i="9" s="1"/>
  <c r="P543" i="1"/>
  <c r="P541" i="1"/>
  <c r="R538" i="1"/>
  <c r="U538" i="1" s="1"/>
  <c r="F537" i="9" s="1"/>
  <c r="P530" i="1"/>
  <c r="Q530" i="1"/>
  <c r="T530" i="1" s="1"/>
  <c r="E529" i="9" s="1"/>
  <c r="R527" i="1"/>
  <c r="U527" i="1" s="1"/>
  <c r="F526" i="9" s="1"/>
  <c r="P527" i="1"/>
  <c r="P525" i="1"/>
  <c r="R522" i="1"/>
  <c r="U522" i="1" s="1"/>
  <c r="F521" i="9" s="1"/>
  <c r="P514" i="1"/>
  <c r="Q514" i="1"/>
  <c r="T514" i="1" s="1"/>
  <c r="E513" i="9" s="1"/>
  <c r="R511" i="1"/>
  <c r="U511" i="1" s="1"/>
  <c r="F510" i="9" s="1"/>
  <c r="P511" i="1"/>
  <c r="P509" i="1"/>
  <c r="R506" i="1"/>
  <c r="U506" i="1" s="1"/>
  <c r="F505" i="9" s="1"/>
  <c r="P498" i="1"/>
  <c r="Q498" i="1"/>
  <c r="T498" i="1" s="1"/>
  <c r="E497" i="9" s="1"/>
  <c r="R495" i="1"/>
  <c r="U495" i="1" s="1"/>
  <c r="F494" i="9" s="1"/>
  <c r="P495" i="1"/>
  <c r="P493" i="1"/>
  <c r="R490" i="1"/>
  <c r="U490" i="1" s="1"/>
  <c r="F489" i="9" s="1"/>
  <c r="P482" i="1"/>
  <c r="Q482" i="1"/>
  <c r="T482" i="1" s="1"/>
  <c r="E481" i="9" s="1"/>
  <c r="R479" i="1"/>
  <c r="U479" i="1" s="1"/>
  <c r="F478" i="9" s="1"/>
  <c r="P479" i="1"/>
  <c r="P477" i="1"/>
  <c r="R474" i="1"/>
  <c r="U474" i="1" s="1"/>
  <c r="F473" i="9" s="1"/>
  <c r="P466" i="1"/>
  <c r="Q466" i="1"/>
  <c r="T466" i="1" s="1"/>
  <c r="E465" i="9" s="1"/>
  <c r="R463" i="1"/>
  <c r="U463" i="1" s="1"/>
  <c r="F462" i="9" s="1"/>
  <c r="P463" i="1"/>
  <c r="P461" i="1"/>
  <c r="R458" i="1"/>
  <c r="U458" i="1" s="1"/>
  <c r="F457" i="9" s="1"/>
  <c r="P450" i="1"/>
  <c r="Q450" i="1"/>
  <c r="T450" i="1" s="1"/>
  <c r="E449" i="9" s="1"/>
  <c r="R447" i="1"/>
  <c r="U447" i="1" s="1"/>
  <c r="F446" i="9" s="1"/>
  <c r="P447" i="1"/>
  <c r="P445" i="1"/>
  <c r="R442" i="1"/>
  <c r="U442" i="1" s="1"/>
  <c r="F441" i="9" s="1"/>
  <c r="P434" i="1"/>
  <c r="Q434" i="1"/>
  <c r="T434" i="1" s="1"/>
  <c r="E433" i="9" s="1"/>
  <c r="R431" i="1"/>
  <c r="U431" i="1" s="1"/>
  <c r="F430" i="9" s="1"/>
  <c r="P431" i="1"/>
  <c r="P429" i="1"/>
  <c r="R426" i="1"/>
  <c r="U426" i="1" s="1"/>
  <c r="F425" i="9" s="1"/>
  <c r="R420" i="1"/>
  <c r="U420" i="1" s="1"/>
  <c r="F419" i="9" s="1"/>
  <c r="P411" i="1"/>
  <c r="Q411" i="1"/>
  <c r="T411" i="1" s="1"/>
  <c r="E410" i="9" s="1"/>
  <c r="P404" i="1"/>
  <c r="Q404" i="1"/>
  <c r="T404" i="1" s="1"/>
  <c r="E403" i="9" s="1"/>
  <c r="Q398" i="1"/>
  <c r="T398" i="1" s="1"/>
  <c r="E397" i="9" s="1"/>
  <c r="P398" i="1"/>
  <c r="R398" i="1"/>
  <c r="U398" i="1" s="1"/>
  <c r="F397" i="9" s="1"/>
  <c r="Q611" i="1"/>
  <c r="T611" i="1" s="1"/>
  <c r="E610" i="9" s="1"/>
  <c r="Q607" i="1"/>
  <c r="T607" i="1" s="1"/>
  <c r="E606" i="9" s="1"/>
  <c r="R551" i="1"/>
  <c r="U551" i="1" s="1"/>
  <c r="F550" i="9" s="1"/>
  <c r="P551" i="1"/>
  <c r="R535" i="1"/>
  <c r="U535" i="1" s="1"/>
  <c r="F534" i="9" s="1"/>
  <c r="P535" i="1"/>
  <c r="R519" i="1"/>
  <c r="U519" i="1" s="1"/>
  <c r="F518" i="9" s="1"/>
  <c r="P519" i="1"/>
  <c r="R487" i="1"/>
  <c r="U487" i="1" s="1"/>
  <c r="F486" i="9" s="1"/>
  <c r="P487" i="1"/>
  <c r="P593" i="1"/>
  <c r="R593" i="1"/>
  <c r="U593" i="1" s="1"/>
  <c r="F592" i="9" s="1"/>
  <c r="R591" i="1"/>
  <c r="U591" i="1" s="1"/>
  <c r="F590" i="9" s="1"/>
  <c r="P591" i="1"/>
  <c r="P589" i="1"/>
  <c r="R589" i="1"/>
  <c r="U589" i="1" s="1"/>
  <c r="F588" i="9" s="1"/>
  <c r="R587" i="1"/>
  <c r="U587" i="1" s="1"/>
  <c r="F586" i="9" s="1"/>
  <c r="P587" i="1"/>
  <c r="P585" i="1"/>
  <c r="R585" i="1"/>
  <c r="U585" i="1" s="1"/>
  <c r="F584" i="9" s="1"/>
  <c r="R583" i="1"/>
  <c r="U583" i="1" s="1"/>
  <c r="F582" i="9" s="1"/>
  <c r="P583" i="1"/>
  <c r="P581" i="1"/>
  <c r="R581" i="1"/>
  <c r="U581" i="1" s="1"/>
  <c r="F580" i="9" s="1"/>
  <c r="R579" i="1"/>
  <c r="U579" i="1" s="1"/>
  <c r="F578" i="9" s="1"/>
  <c r="P579" i="1"/>
  <c r="P577" i="1"/>
  <c r="R577" i="1"/>
  <c r="U577" i="1" s="1"/>
  <c r="F576" i="9" s="1"/>
  <c r="R575" i="1"/>
  <c r="U575" i="1" s="1"/>
  <c r="F574" i="9" s="1"/>
  <c r="P575" i="1"/>
  <c r="P573" i="1"/>
  <c r="R573" i="1"/>
  <c r="U573" i="1" s="1"/>
  <c r="F572" i="9" s="1"/>
  <c r="R571" i="1"/>
  <c r="U571" i="1" s="1"/>
  <c r="F570" i="9" s="1"/>
  <c r="P571" i="1"/>
  <c r="P569" i="1"/>
  <c r="R569" i="1"/>
  <c r="U569" i="1" s="1"/>
  <c r="F568" i="9" s="1"/>
  <c r="R567" i="1"/>
  <c r="U567" i="1" s="1"/>
  <c r="F566" i="9" s="1"/>
  <c r="P567" i="1"/>
  <c r="P565" i="1"/>
  <c r="R565" i="1"/>
  <c r="U565" i="1" s="1"/>
  <c r="F564" i="9" s="1"/>
  <c r="R563" i="1"/>
  <c r="U563" i="1" s="1"/>
  <c r="F562" i="9" s="1"/>
  <c r="P563" i="1"/>
  <c r="P550" i="1"/>
  <c r="Q550" i="1"/>
  <c r="T550" i="1" s="1"/>
  <c r="E549" i="9" s="1"/>
  <c r="R547" i="1"/>
  <c r="U547" i="1" s="1"/>
  <c r="F546" i="9" s="1"/>
  <c r="P547" i="1"/>
  <c r="P534" i="1"/>
  <c r="Q534" i="1"/>
  <c r="T534" i="1" s="1"/>
  <c r="E533" i="9" s="1"/>
  <c r="R531" i="1"/>
  <c r="U531" i="1" s="1"/>
  <c r="F530" i="9" s="1"/>
  <c r="P531" i="1"/>
  <c r="P518" i="1"/>
  <c r="Q518" i="1"/>
  <c r="T518" i="1" s="1"/>
  <c r="E517" i="9" s="1"/>
  <c r="R515" i="1"/>
  <c r="U515" i="1" s="1"/>
  <c r="F514" i="9" s="1"/>
  <c r="P515" i="1"/>
  <c r="P502" i="1"/>
  <c r="Q502" i="1"/>
  <c r="T502" i="1" s="1"/>
  <c r="E501" i="9" s="1"/>
  <c r="R499" i="1"/>
  <c r="U499" i="1" s="1"/>
  <c r="F498" i="9" s="1"/>
  <c r="P499" i="1"/>
  <c r="P486" i="1"/>
  <c r="Q486" i="1"/>
  <c r="T486" i="1" s="1"/>
  <c r="E485" i="9" s="1"/>
  <c r="R483" i="1"/>
  <c r="U483" i="1" s="1"/>
  <c r="F482" i="9" s="1"/>
  <c r="P483" i="1"/>
  <c r="P470" i="1"/>
  <c r="Q470" i="1"/>
  <c r="T470" i="1" s="1"/>
  <c r="E469" i="9" s="1"/>
  <c r="R467" i="1"/>
  <c r="U467" i="1" s="1"/>
  <c r="F466" i="9" s="1"/>
  <c r="P467" i="1"/>
  <c r="P454" i="1"/>
  <c r="Q454" i="1"/>
  <c r="T454" i="1" s="1"/>
  <c r="E453" i="9" s="1"/>
  <c r="R451" i="1"/>
  <c r="U451" i="1" s="1"/>
  <c r="F450" i="9" s="1"/>
  <c r="P451" i="1"/>
  <c r="P438" i="1"/>
  <c r="Q438" i="1"/>
  <c r="T438" i="1" s="1"/>
  <c r="E437" i="9" s="1"/>
  <c r="R435" i="1"/>
  <c r="U435" i="1" s="1"/>
  <c r="F434" i="9" s="1"/>
  <c r="P435" i="1"/>
  <c r="P422" i="1"/>
  <c r="Q422" i="1"/>
  <c r="T422" i="1" s="1"/>
  <c r="E421" i="9" s="1"/>
  <c r="P403" i="1"/>
  <c r="Q403" i="1"/>
  <c r="T403" i="1" s="1"/>
  <c r="E402" i="9" s="1"/>
  <c r="P396" i="1"/>
  <c r="Q396" i="1"/>
  <c r="T396" i="1" s="1"/>
  <c r="E395" i="9" s="1"/>
  <c r="P327" i="1"/>
  <c r="Q327" i="1"/>
  <c r="T327" i="1" s="1"/>
  <c r="E326" i="9" s="1"/>
  <c r="R327" i="1"/>
  <c r="U327" i="1" s="1"/>
  <c r="F326" i="9" s="1"/>
  <c r="R561" i="1"/>
  <c r="U561" i="1" s="1"/>
  <c r="F560" i="9" s="1"/>
  <c r="R557" i="1"/>
  <c r="U557" i="1" s="1"/>
  <c r="F556" i="9" s="1"/>
  <c r="R553" i="1"/>
  <c r="U553" i="1" s="1"/>
  <c r="F552" i="9" s="1"/>
  <c r="R549" i="1"/>
  <c r="U549" i="1" s="1"/>
  <c r="F548" i="9" s="1"/>
  <c r="R545" i="1"/>
  <c r="U545" i="1" s="1"/>
  <c r="F544" i="9" s="1"/>
  <c r="R541" i="1"/>
  <c r="U541" i="1" s="1"/>
  <c r="F540" i="9" s="1"/>
  <c r="R537" i="1"/>
  <c r="U537" i="1" s="1"/>
  <c r="F536" i="9" s="1"/>
  <c r="R533" i="1"/>
  <c r="U533" i="1" s="1"/>
  <c r="F532" i="9" s="1"/>
  <c r="R529" i="1"/>
  <c r="U529" i="1" s="1"/>
  <c r="F528" i="9" s="1"/>
  <c r="R525" i="1"/>
  <c r="U525" i="1" s="1"/>
  <c r="F524" i="9" s="1"/>
  <c r="R521" i="1"/>
  <c r="U521" i="1" s="1"/>
  <c r="F520" i="9" s="1"/>
  <c r="R517" i="1"/>
  <c r="U517" i="1" s="1"/>
  <c r="F516" i="9" s="1"/>
  <c r="R513" i="1"/>
  <c r="U513" i="1" s="1"/>
  <c r="F512" i="9" s="1"/>
  <c r="R509" i="1"/>
  <c r="U509" i="1" s="1"/>
  <c r="F508" i="9" s="1"/>
  <c r="R505" i="1"/>
  <c r="U505" i="1" s="1"/>
  <c r="F504" i="9" s="1"/>
  <c r="R501" i="1"/>
  <c r="U501" i="1" s="1"/>
  <c r="F500" i="9" s="1"/>
  <c r="R497" i="1"/>
  <c r="U497" i="1" s="1"/>
  <c r="F496" i="9" s="1"/>
  <c r="R493" i="1"/>
  <c r="U493" i="1" s="1"/>
  <c r="F492" i="9" s="1"/>
  <c r="R489" i="1"/>
  <c r="U489" i="1" s="1"/>
  <c r="F488" i="9" s="1"/>
  <c r="R485" i="1"/>
  <c r="U485" i="1" s="1"/>
  <c r="F484" i="9" s="1"/>
  <c r="R481" i="1"/>
  <c r="U481" i="1" s="1"/>
  <c r="F480" i="9" s="1"/>
  <c r="R477" i="1"/>
  <c r="U477" i="1" s="1"/>
  <c r="F476" i="9" s="1"/>
  <c r="R473" i="1"/>
  <c r="U473" i="1" s="1"/>
  <c r="F472" i="9" s="1"/>
  <c r="R469" i="1"/>
  <c r="U469" i="1" s="1"/>
  <c r="F468" i="9" s="1"/>
  <c r="R465" i="1"/>
  <c r="U465" i="1" s="1"/>
  <c r="F464" i="9" s="1"/>
  <c r="R461" i="1"/>
  <c r="U461" i="1" s="1"/>
  <c r="F460" i="9" s="1"/>
  <c r="R457" i="1"/>
  <c r="U457" i="1" s="1"/>
  <c r="F456" i="9" s="1"/>
  <c r="R453" i="1"/>
  <c r="U453" i="1" s="1"/>
  <c r="F452" i="9" s="1"/>
  <c r="R449" i="1"/>
  <c r="U449" i="1" s="1"/>
  <c r="F448" i="9" s="1"/>
  <c r="R445" i="1"/>
  <c r="U445" i="1" s="1"/>
  <c r="F444" i="9" s="1"/>
  <c r="R441" i="1"/>
  <c r="U441" i="1" s="1"/>
  <c r="F440" i="9" s="1"/>
  <c r="R437" i="1"/>
  <c r="U437" i="1" s="1"/>
  <c r="F436" i="9" s="1"/>
  <c r="R433" i="1"/>
  <c r="U433" i="1" s="1"/>
  <c r="F432" i="9" s="1"/>
  <c r="R429" i="1"/>
  <c r="U429" i="1" s="1"/>
  <c r="F428" i="9" s="1"/>
  <c r="R425" i="1"/>
  <c r="U425" i="1" s="1"/>
  <c r="F424" i="9" s="1"/>
  <c r="R421" i="1"/>
  <c r="U421" i="1" s="1"/>
  <c r="F420" i="9" s="1"/>
  <c r="R413" i="1"/>
  <c r="U413" i="1" s="1"/>
  <c r="F412" i="9" s="1"/>
  <c r="R405" i="1"/>
  <c r="U405" i="1" s="1"/>
  <c r="F404" i="9" s="1"/>
  <c r="R397" i="1"/>
  <c r="U397" i="1" s="1"/>
  <c r="F396" i="9" s="1"/>
  <c r="Q387" i="1"/>
  <c r="T387" i="1" s="1"/>
  <c r="E386" i="9" s="1"/>
  <c r="R384" i="1"/>
  <c r="U384" i="1" s="1"/>
  <c r="F383" i="9" s="1"/>
  <c r="Q379" i="1"/>
  <c r="T379" i="1" s="1"/>
  <c r="E378" i="9" s="1"/>
  <c r="R376" i="1"/>
  <c r="U376" i="1" s="1"/>
  <c r="F375" i="9" s="1"/>
  <c r="Q371" i="1"/>
  <c r="T371" i="1" s="1"/>
  <c r="E370" i="9" s="1"/>
  <c r="R368" i="1"/>
  <c r="U368" i="1" s="1"/>
  <c r="F367" i="9" s="1"/>
  <c r="Q363" i="1"/>
  <c r="T363" i="1" s="1"/>
  <c r="E362" i="9" s="1"/>
  <c r="R360" i="1"/>
  <c r="U360" i="1" s="1"/>
  <c r="F359" i="9" s="1"/>
  <c r="Q355" i="1"/>
  <c r="T355" i="1" s="1"/>
  <c r="E354" i="9" s="1"/>
  <c r="R352" i="1"/>
  <c r="U352" i="1" s="1"/>
  <c r="F351" i="9" s="1"/>
  <c r="Q347" i="1"/>
  <c r="T347" i="1" s="1"/>
  <c r="E346" i="9" s="1"/>
  <c r="R344" i="1"/>
  <c r="U344" i="1" s="1"/>
  <c r="F343" i="9" s="1"/>
  <c r="Q339" i="1"/>
  <c r="T339" i="1" s="1"/>
  <c r="E338" i="9" s="1"/>
  <c r="R336" i="1"/>
  <c r="U336" i="1" s="1"/>
  <c r="F335" i="9" s="1"/>
  <c r="Q331" i="1"/>
  <c r="T331" i="1" s="1"/>
  <c r="E330" i="9" s="1"/>
  <c r="R328" i="1"/>
  <c r="U328" i="1" s="1"/>
  <c r="F327" i="9" s="1"/>
  <c r="Q311" i="1"/>
  <c r="T311" i="1" s="1"/>
  <c r="E310" i="9" s="1"/>
  <c r="R311" i="1"/>
  <c r="U311" i="1" s="1"/>
  <c r="F310" i="9" s="1"/>
  <c r="Q295" i="1"/>
  <c r="T295" i="1" s="1"/>
  <c r="E294" i="9" s="1"/>
  <c r="R295" i="1"/>
  <c r="U295" i="1" s="1"/>
  <c r="F294" i="9" s="1"/>
  <c r="Q279" i="1"/>
  <c r="T279" i="1" s="1"/>
  <c r="E278" i="9" s="1"/>
  <c r="R279" i="1"/>
  <c r="U279" i="1" s="1"/>
  <c r="F278" i="9" s="1"/>
  <c r="Q263" i="1"/>
  <c r="T263" i="1" s="1"/>
  <c r="E262" i="9" s="1"/>
  <c r="R263" i="1"/>
  <c r="U263" i="1" s="1"/>
  <c r="F262" i="9" s="1"/>
  <c r="Q247" i="1"/>
  <c r="T247" i="1" s="1"/>
  <c r="E246" i="9" s="1"/>
  <c r="R247" i="1"/>
  <c r="U247" i="1" s="1"/>
  <c r="F246" i="9" s="1"/>
  <c r="P415" i="1"/>
  <c r="P407" i="1"/>
  <c r="P399" i="1"/>
  <c r="P391" i="1"/>
  <c r="P387" i="1"/>
  <c r="R381" i="1"/>
  <c r="U381" i="1" s="1"/>
  <c r="F380" i="9" s="1"/>
  <c r="P381" i="1"/>
  <c r="P379" i="1"/>
  <c r="R373" i="1"/>
  <c r="U373" i="1" s="1"/>
  <c r="F372" i="9" s="1"/>
  <c r="P373" i="1"/>
  <c r="P371" i="1"/>
  <c r="R365" i="1"/>
  <c r="U365" i="1" s="1"/>
  <c r="F364" i="9" s="1"/>
  <c r="P365" i="1"/>
  <c r="P363" i="1"/>
  <c r="R357" i="1"/>
  <c r="U357" i="1" s="1"/>
  <c r="F356" i="9" s="1"/>
  <c r="P357" i="1"/>
  <c r="P355" i="1"/>
  <c r="R349" i="1"/>
  <c r="U349" i="1" s="1"/>
  <c r="F348" i="9" s="1"/>
  <c r="P349" i="1"/>
  <c r="P347" i="1"/>
  <c r="R341" i="1"/>
  <c r="U341" i="1" s="1"/>
  <c r="F340" i="9" s="1"/>
  <c r="P341" i="1"/>
  <c r="P339" i="1"/>
  <c r="R333" i="1"/>
  <c r="U333" i="1" s="1"/>
  <c r="F332" i="9" s="1"/>
  <c r="P333" i="1"/>
  <c r="P331" i="1"/>
  <c r="R324" i="1"/>
  <c r="U324" i="1" s="1"/>
  <c r="F323" i="9" s="1"/>
  <c r="P324" i="1"/>
  <c r="R239" i="1"/>
  <c r="U239" i="1" s="1"/>
  <c r="F238" i="9" s="1"/>
  <c r="P239" i="1"/>
  <c r="Q239" i="1"/>
  <c r="T239" i="1" s="1"/>
  <c r="E238" i="9" s="1"/>
  <c r="P147" i="1"/>
  <c r="Q147" i="1"/>
  <c r="T147" i="1" s="1"/>
  <c r="E146" i="9" s="1"/>
  <c r="R147" i="1"/>
  <c r="U147" i="1" s="1"/>
  <c r="F146" i="9" s="1"/>
  <c r="R418" i="1"/>
  <c r="U418" i="1" s="1"/>
  <c r="F417" i="9" s="1"/>
  <c r="Q415" i="1"/>
  <c r="T415" i="1" s="1"/>
  <c r="E414" i="9" s="1"/>
  <c r="R410" i="1"/>
  <c r="U410" i="1" s="1"/>
  <c r="F409" i="9" s="1"/>
  <c r="Q407" i="1"/>
  <c r="T407" i="1" s="1"/>
  <c r="E406" i="9" s="1"/>
  <c r="R402" i="1"/>
  <c r="U402" i="1" s="1"/>
  <c r="F401" i="9" s="1"/>
  <c r="Q399" i="1"/>
  <c r="T399" i="1" s="1"/>
  <c r="E398" i="9" s="1"/>
  <c r="R394" i="1"/>
  <c r="U394" i="1" s="1"/>
  <c r="F393" i="9" s="1"/>
  <c r="Q391" i="1"/>
  <c r="T391" i="1" s="1"/>
  <c r="E390" i="9" s="1"/>
  <c r="Q383" i="1"/>
  <c r="T383" i="1" s="1"/>
  <c r="E382" i="9" s="1"/>
  <c r="Q381" i="1"/>
  <c r="T381" i="1" s="1"/>
  <c r="E380" i="9" s="1"/>
  <c r="Q375" i="1"/>
  <c r="T375" i="1" s="1"/>
  <c r="E374" i="9" s="1"/>
  <c r="Q373" i="1"/>
  <c r="T373" i="1" s="1"/>
  <c r="E372" i="9" s="1"/>
  <c r="Q367" i="1"/>
  <c r="T367" i="1" s="1"/>
  <c r="E366" i="9" s="1"/>
  <c r="Q365" i="1"/>
  <c r="T365" i="1" s="1"/>
  <c r="E364" i="9" s="1"/>
  <c r="Q359" i="1"/>
  <c r="T359" i="1" s="1"/>
  <c r="E358" i="9" s="1"/>
  <c r="Q357" i="1"/>
  <c r="T357" i="1" s="1"/>
  <c r="E356" i="9" s="1"/>
  <c r="Q351" i="1"/>
  <c r="T351" i="1" s="1"/>
  <c r="E350" i="9" s="1"/>
  <c r="Q349" i="1"/>
  <c r="T349" i="1" s="1"/>
  <c r="E348" i="9" s="1"/>
  <c r="Q343" i="1"/>
  <c r="T343" i="1" s="1"/>
  <c r="E342" i="9" s="1"/>
  <c r="Q341" i="1"/>
  <c r="T341" i="1" s="1"/>
  <c r="E340" i="9" s="1"/>
  <c r="Q335" i="1"/>
  <c r="T335" i="1" s="1"/>
  <c r="E334" i="9" s="1"/>
  <c r="Q333" i="1"/>
  <c r="T333" i="1" s="1"/>
  <c r="E332" i="9" s="1"/>
  <c r="Q324" i="1"/>
  <c r="T324" i="1" s="1"/>
  <c r="E323" i="9" s="1"/>
  <c r="Q319" i="1"/>
  <c r="T319" i="1" s="1"/>
  <c r="E318" i="9" s="1"/>
  <c r="R319" i="1"/>
  <c r="U319" i="1" s="1"/>
  <c r="F318" i="9" s="1"/>
  <c r="Q303" i="1"/>
  <c r="T303" i="1" s="1"/>
  <c r="E302" i="9" s="1"/>
  <c r="R303" i="1"/>
  <c r="U303" i="1" s="1"/>
  <c r="F302" i="9" s="1"/>
  <c r="Q287" i="1"/>
  <c r="T287" i="1" s="1"/>
  <c r="E286" i="9" s="1"/>
  <c r="R287" i="1"/>
  <c r="U287" i="1" s="1"/>
  <c r="F286" i="9" s="1"/>
  <c r="Q271" i="1"/>
  <c r="T271" i="1" s="1"/>
  <c r="E270" i="9" s="1"/>
  <c r="R271" i="1"/>
  <c r="U271" i="1" s="1"/>
  <c r="F270" i="9" s="1"/>
  <c r="Q255" i="1"/>
  <c r="T255" i="1" s="1"/>
  <c r="E254" i="9" s="1"/>
  <c r="R255" i="1"/>
  <c r="U255" i="1" s="1"/>
  <c r="F254" i="9" s="1"/>
  <c r="P204" i="1"/>
  <c r="Q204" i="1"/>
  <c r="T204" i="1" s="1"/>
  <c r="E203" i="9" s="1"/>
  <c r="R320" i="1"/>
  <c r="U320" i="1" s="1"/>
  <c r="F319" i="9" s="1"/>
  <c r="P320" i="1"/>
  <c r="P319" i="1"/>
  <c r="R312" i="1"/>
  <c r="U312" i="1" s="1"/>
  <c r="F311" i="9" s="1"/>
  <c r="P312" i="1"/>
  <c r="P311" i="1"/>
  <c r="R304" i="1"/>
  <c r="U304" i="1" s="1"/>
  <c r="F303" i="9" s="1"/>
  <c r="P304" i="1"/>
  <c r="P303" i="1"/>
  <c r="R296" i="1"/>
  <c r="U296" i="1" s="1"/>
  <c r="F295" i="9" s="1"/>
  <c r="P296" i="1"/>
  <c r="P295" i="1"/>
  <c r="R288" i="1"/>
  <c r="U288" i="1" s="1"/>
  <c r="F287" i="9" s="1"/>
  <c r="P288" i="1"/>
  <c r="P287" i="1"/>
  <c r="R280" i="1"/>
  <c r="U280" i="1" s="1"/>
  <c r="F279" i="9" s="1"/>
  <c r="P280" i="1"/>
  <c r="P279" i="1"/>
  <c r="R272" i="1"/>
  <c r="U272" i="1" s="1"/>
  <c r="F271" i="9" s="1"/>
  <c r="P272" i="1"/>
  <c r="P271" i="1"/>
  <c r="R264" i="1"/>
  <c r="U264" i="1" s="1"/>
  <c r="F263" i="9" s="1"/>
  <c r="P264" i="1"/>
  <c r="P263" i="1"/>
  <c r="R256" i="1"/>
  <c r="U256" i="1" s="1"/>
  <c r="F255" i="9" s="1"/>
  <c r="P256" i="1"/>
  <c r="P255" i="1"/>
  <c r="R248" i="1"/>
  <c r="U248" i="1" s="1"/>
  <c r="F247" i="9" s="1"/>
  <c r="P248" i="1"/>
  <c r="P247" i="1"/>
  <c r="R243" i="1"/>
  <c r="U243" i="1" s="1"/>
  <c r="F242" i="9" s="1"/>
  <c r="P243" i="1"/>
  <c r="P233" i="1"/>
  <c r="Q233" i="1"/>
  <c r="T233" i="1" s="1"/>
  <c r="E232" i="9" s="1"/>
  <c r="R233" i="1"/>
  <c r="U233" i="1" s="1"/>
  <c r="F232" i="9" s="1"/>
  <c r="R214" i="1"/>
  <c r="U214" i="1" s="1"/>
  <c r="F213" i="9" s="1"/>
  <c r="P214" i="1"/>
  <c r="Q214" i="1"/>
  <c r="T214" i="1" s="1"/>
  <c r="E213" i="9" s="1"/>
  <c r="P201" i="1"/>
  <c r="Q201" i="1"/>
  <c r="T201" i="1" s="1"/>
  <c r="E200" i="9" s="1"/>
  <c r="R201" i="1"/>
  <c r="U201" i="1" s="1"/>
  <c r="F200" i="9" s="1"/>
  <c r="R182" i="1"/>
  <c r="U182" i="1" s="1"/>
  <c r="F181" i="9" s="1"/>
  <c r="P182" i="1"/>
  <c r="Q182" i="1"/>
  <c r="T182" i="1" s="1"/>
  <c r="E181" i="9" s="1"/>
  <c r="P169" i="1"/>
  <c r="Q169" i="1"/>
  <c r="T169" i="1" s="1"/>
  <c r="E168" i="9" s="1"/>
  <c r="R169" i="1"/>
  <c r="U169" i="1" s="1"/>
  <c r="F168" i="9" s="1"/>
  <c r="R150" i="1"/>
  <c r="U150" i="1" s="1"/>
  <c r="F149" i="9" s="1"/>
  <c r="P150" i="1"/>
  <c r="Q150" i="1"/>
  <c r="T150" i="1" s="1"/>
  <c r="E149" i="9" s="1"/>
  <c r="Q326" i="1"/>
  <c r="T326" i="1" s="1"/>
  <c r="E325" i="9" s="1"/>
  <c r="P323" i="1"/>
  <c r="P322" i="1"/>
  <c r="Q320" i="1"/>
  <c r="T320" i="1" s="1"/>
  <c r="E319" i="9" s="1"/>
  <c r="P314" i="1"/>
  <c r="Q312" i="1"/>
  <c r="T312" i="1" s="1"/>
  <c r="E311" i="9" s="1"/>
  <c r="P306" i="1"/>
  <c r="Q304" i="1"/>
  <c r="T304" i="1" s="1"/>
  <c r="E303" i="9" s="1"/>
  <c r="P298" i="1"/>
  <c r="Q296" i="1"/>
  <c r="T296" i="1" s="1"/>
  <c r="E295" i="9" s="1"/>
  <c r="P290" i="1"/>
  <c r="Q288" i="1"/>
  <c r="T288" i="1" s="1"/>
  <c r="E287" i="9" s="1"/>
  <c r="P282" i="1"/>
  <c r="Q280" i="1"/>
  <c r="T280" i="1" s="1"/>
  <c r="E279" i="9" s="1"/>
  <c r="P274" i="1"/>
  <c r="Q272" i="1"/>
  <c r="T272" i="1" s="1"/>
  <c r="E271" i="9" s="1"/>
  <c r="P266" i="1"/>
  <c r="Q264" i="1"/>
  <c r="T264" i="1" s="1"/>
  <c r="E263" i="9" s="1"/>
  <c r="P258" i="1"/>
  <c r="Q256" i="1"/>
  <c r="T256" i="1" s="1"/>
  <c r="E255" i="9" s="1"/>
  <c r="P250" i="1"/>
  <c r="Q248" i="1"/>
  <c r="T248" i="1" s="1"/>
  <c r="E247" i="9" s="1"/>
  <c r="Q243" i="1"/>
  <c r="T243" i="1" s="1"/>
  <c r="E242" i="9" s="1"/>
  <c r="P220" i="1"/>
  <c r="Q220" i="1"/>
  <c r="T220" i="1" s="1"/>
  <c r="E219" i="9" s="1"/>
  <c r="P188" i="1"/>
  <c r="Q188" i="1"/>
  <c r="T188" i="1" s="1"/>
  <c r="E187" i="9" s="1"/>
  <c r="P156" i="1"/>
  <c r="Q156" i="1"/>
  <c r="T156" i="1" s="1"/>
  <c r="E155" i="9" s="1"/>
  <c r="R141" i="1"/>
  <c r="U141" i="1" s="1"/>
  <c r="F140" i="9" s="1"/>
  <c r="P141" i="1"/>
  <c r="Q141" i="1"/>
  <c r="T141" i="1" s="1"/>
  <c r="E140" i="9" s="1"/>
  <c r="R326" i="1"/>
  <c r="U326" i="1" s="1"/>
  <c r="F325" i="9" s="1"/>
  <c r="Q323" i="1"/>
  <c r="T323" i="1" s="1"/>
  <c r="E322" i="9" s="1"/>
  <c r="R316" i="1"/>
  <c r="U316" i="1" s="1"/>
  <c r="F315" i="9" s="1"/>
  <c r="P316" i="1"/>
  <c r="P315" i="1"/>
  <c r="R308" i="1"/>
  <c r="U308" i="1" s="1"/>
  <c r="F307" i="9" s="1"/>
  <c r="P308" i="1"/>
  <c r="P307" i="1"/>
  <c r="R300" i="1"/>
  <c r="U300" i="1" s="1"/>
  <c r="F299" i="9" s="1"/>
  <c r="P300" i="1"/>
  <c r="P299" i="1"/>
  <c r="R292" i="1"/>
  <c r="U292" i="1" s="1"/>
  <c r="F291" i="9" s="1"/>
  <c r="P292" i="1"/>
  <c r="P291" i="1"/>
  <c r="R284" i="1"/>
  <c r="U284" i="1" s="1"/>
  <c r="F283" i="9" s="1"/>
  <c r="P284" i="1"/>
  <c r="P283" i="1"/>
  <c r="R276" i="1"/>
  <c r="U276" i="1" s="1"/>
  <c r="F275" i="9" s="1"/>
  <c r="P276" i="1"/>
  <c r="P275" i="1"/>
  <c r="R268" i="1"/>
  <c r="U268" i="1" s="1"/>
  <c r="F267" i="9" s="1"/>
  <c r="P268" i="1"/>
  <c r="P267" i="1"/>
  <c r="R260" i="1"/>
  <c r="U260" i="1" s="1"/>
  <c r="F259" i="9" s="1"/>
  <c r="P260" i="1"/>
  <c r="P259" i="1"/>
  <c r="R252" i="1"/>
  <c r="U252" i="1" s="1"/>
  <c r="F251" i="9" s="1"/>
  <c r="P252" i="1"/>
  <c r="P251" i="1"/>
  <c r="R230" i="1"/>
  <c r="U230" i="1" s="1"/>
  <c r="F229" i="9" s="1"/>
  <c r="P230" i="1"/>
  <c r="Q230" i="1"/>
  <c r="T230" i="1" s="1"/>
  <c r="E229" i="9" s="1"/>
  <c r="P217" i="1"/>
  <c r="Q217" i="1"/>
  <c r="T217" i="1" s="1"/>
  <c r="E216" i="9" s="1"/>
  <c r="R217" i="1"/>
  <c r="U217" i="1" s="1"/>
  <c r="F216" i="9" s="1"/>
  <c r="R198" i="1"/>
  <c r="U198" i="1" s="1"/>
  <c r="F197" i="9" s="1"/>
  <c r="P198" i="1"/>
  <c r="Q198" i="1"/>
  <c r="T198" i="1" s="1"/>
  <c r="E197" i="9" s="1"/>
  <c r="P185" i="1"/>
  <c r="Q185" i="1"/>
  <c r="T185" i="1" s="1"/>
  <c r="E184" i="9" s="1"/>
  <c r="R185" i="1"/>
  <c r="U185" i="1" s="1"/>
  <c r="F184" i="9" s="1"/>
  <c r="R166" i="1"/>
  <c r="U166" i="1" s="1"/>
  <c r="F165" i="9" s="1"/>
  <c r="P166" i="1"/>
  <c r="Q166" i="1"/>
  <c r="T166" i="1" s="1"/>
  <c r="E165" i="9" s="1"/>
  <c r="P153" i="1"/>
  <c r="Q153" i="1"/>
  <c r="T153" i="1" s="1"/>
  <c r="E152" i="9" s="1"/>
  <c r="R153" i="1"/>
  <c r="U153" i="1" s="1"/>
  <c r="F152" i="9" s="1"/>
  <c r="P246" i="1"/>
  <c r="R234" i="1"/>
  <c r="U234" i="1" s="1"/>
  <c r="F233" i="9" s="1"/>
  <c r="P234" i="1"/>
  <c r="R232" i="1"/>
  <c r="U232" i="1" s="1"/>
  <c r="F231" i="9" s="1"/>
  <c r="P224" i="1"/>
  <c r="Q224" i="1"/>
  <c r="T224" i="1" s="1"/>
  <c r="E223" i="9" s="1"/>
  <c r="P221" i="1"/>
  <c r="Q221" i="1"/>
  <c r="T221" i="1" s="1"/>
  <c r="E220" i="9" s="1"/>
  <c r="R218" i="1"/>
  <c r="U218" i="1" s="1"/>
  <c r="F217" i="9" s="1"/>
  <c r="P218" i="1"/>
  <c r="R216" i="1"/>
  <c r="U216" i="1" s="1"/>
  <c r="F215" i="9" s="1"/>
  <c r="P208" i="1"/>
  <c r="Q208" i="1"/>
  <c r="T208" i="1" s="1"/>
  <c r="E207" i="9" s="1"/>
  <c r="P205" i="1"/>
  <c r="Q205" i="1"/>
  <c r="T205" i="1" s="1"/>
  <c r="E204" i="9" s="1"/>
  <c r="R202" i="1"/>
  <c r="U202" i="1" s="1"/>
  <c r="F201" i="9" s="1"/>
  <c r="P202" i="1"/>
  <c r="R200" i="1"/>
  <c r="U200" i="1" s="1"/>
  <c r="F199" i="9" s="1"/>
  <c r="P192" i="1"/>
  <c r="Q192" i="1"/>
  <c r="T192" i="1" s="1"/>
  <c r="E191" i="9" s="1"/>
  <c r="P189" i="1"/>
  <c r="Q189" i="1"/>
  <c r="T189" i="1" s="1"/>
  <c r="E188" i="9" s="1"/>
  <c r="R186" i="1"/>
  <c r="U186" i="1" s="1"/>
  <c r="F185" i="9" s="1"/>
  <c r="P186" i="1"/>
  <c r="R184" i="1"/>
  <c r="U184" i="1" s="1"/>
  <c r="F183" i="9" s="1"/>
  <c r="P176" i="1"/>
  <c r="Q176" i="1"/>
  <c r="T176" i="1" s="1"/>
  <c r="E175" i="9" s="1"/>
  <c r="P173" i="1"/>
  <c r="Q173" i="1"/>
  <c r="T173" i="1" s="1"/>
  <c r="E172" i="9" s="1"/>
  <c r="R170" i="1"/>
  <c r="U170" i="1" s="1"/>
  <c r="F169" i="9" s="1"/>
  <c r="P170" i="1"/>
  <c r="R168" i="1"/>
  <c r="U168" i="1" s="1"/>
  <c r="F167" i="9" s="1"/>
  <c r="P160" i="1"/>
  <c r="Q160" i="1"/>
  <c r="T160" i="1" s="1"/>
  <c r="E159" i="9" s="1"/>
  <c r="P157" i="1"/>
  <c r="Q157" i="1"/>
  <c r="T157" i="1" s="1"/>
  <c r="E156" i="9" s="1"/>
  <c r="R154" i="1"/>
  <c r="U154" i="1" s="1"/>
  <c r="F153" i="9" s="1"/>
  <c r="P154" i="1"/>
  <c r="R152" i="1"/>
  <c r="U152" i="1" s="1"/>
  <c r="F151" i="9" s="1"/>
  <c r="Q128" i="1"/>
  <c r="T128" i="1" s="1"/>
  <c r="E127" i="9" s="1"/>
  <c r="R128" i="1"/>
  <c r="U128" i="1" s="1"/>
  <c r="F127" i="9" s="1"/>
  <c r="R113" i="1"/>
  <c r="U113" i="1" s="1"/>
  <c r="F112" i="9" s="1"/>
  <c r="P113" i="1"/>
  <c r="Q113" i="1"/>
  <c r="T113" i="1" s="1"/>
  <c r="E112" i="9" s="1"/>
  <c r="Q83" i="1"/>
  <c r="T83" i="1" s="1"/>
  <c r="E82" i="9" s="1"/>
  <c r="R83" i="1"/>
  <c r="U83" i="1" s="1"/>
  <c r="F82" i="9" s="1"/>
  <c r="Q322" i="1"/>
  <c r="T322" i="1" s="1"/>
  <c r="E321" i="9" s="1"/>
  <c r="Q318" i="1"/>
  <c r="T318" i="1" s="1"/>
  <c r="E317" i="9" s="1"/>
  <c r="Q314" i="1"/>
  <c r="T314" i="1" s="1"/>
  <c r="E313" i="9" s="1"/>
  <c r="Q310" i="1"/>
  <c r="T310" i="1" s="1"/>
  <c r="E309" i="9" s="1"/>
  <c r="Q306" i="1"/>
  <c r="T306" i="1" s="1"/>
  <c r="E305" i="9" s="1"/>
  <c r="Q302" i="1"/>
  <c r="T302" i="1" s="1"/>
  <c r="E301" i="9" s="1"/>
  <c r="Q298" i="1"/>
  <c r="T298" i="1" s="1"/>
  <c r="E297" i="9" s="1"/>
  <c r="Q294" i="1"/>
  <c r="T294" i="1" s="1"/>
  <c r="E293" i="9" s="1"/>
  <c r="Q290" i="1"/>
  <c r="T290" i="1" s="1"/>
  <c r="E289" i="9" s="1"/>
  <c r="Q286" i="1"/>
  <c r="T286" i="1" s="1"/>
  <c r="E285" i="9" s="1"/>
  <c r="Q282" i="1"/>
  <c r="T282" i="1" s="1"/>
  <c r="E281" i="9" s="1"/>
  <c r="Q278" i="1"/>
  <c r="T278" i="1" s="1"/>
  <c r="E277" i="9" s="1"/>
  <c r="Q274" i="1"/>
  <c r="T274" i="1" s="1"/>
  <c r="E273" i="9" s="1"/>
  <c r="Q270" i="1"/>
  <c r="T270" i="1" s="1"/>
  <c r="E269" i="9" s="1"/>
  <c r="Q266" i="1"/>
  <c r="T266" i="1" s="1"/>
  <c r="E265" i="9" s="1"/>
  <c r="Q262" i="1"/>
  <c r="T262" i="1" s="1"/>
  <c r="E261" i="9" s="1"/>
  <c r="Q258" i="1"/>
  <c r="T258" i="1" s="1"/>
  <c r="E257" i="9" s="1"/>
  <c r="Q254" i="1"/>
  <c r="T254" i="1" s="1"/>
  <c r="E253" i="9" s="1"/>
  <c r="Q250" i="1"/>
  <c r="T250" i="1" s="1"/>
  <c r="E249" i="9" s="1"/>
  <c r="Q246" i="1"/>
  <c r="T246" i="1" s="1"/>
  <c r="E245" i="9" s="1"/>
  <c r="P245" i="1"/>
  <c r="Q245" i="1"/>
  <c r="T245" i="1" s="1"/>
  <c r="E244" i="9" s="1"/>
  <c r="P244" i="1"/>
  <c r="R242" i="1"/>
  <c r="U242" i="1" s="1"/>
  <c r="F241" i="9" s="1"/>
  <c r="P242" i="1"/>
  <c r="P241" i="1"/>
  <c r="Q241" i="1"/>
  <c r="T241" i="1" s="1"/>
  <c r="E240" i="9" s="1"/>
  <c r="P240" i="1"/>
  <c r="R238" i="1"/>
  <c r="U238" i="1" s="1"/>
  <c r="F237" i="9" s="1"/>
  <c r="P238" i="1"/>
  <c r="P237" i="1"/>
  <c r="Q237" i="1"/>
  <c r="T237" i="1" s="1"/>
  <c r="E236" i="9" s="1"/>
  <c r="P236" i="1"/>
  <c r="Q234" i="1"/>
  <c r="T234" i="1" s="1"/>
  <c r="E233" i="9" s="1"/>
  <c r="P228" i="1"/>
  <c r="Q228" i="1"/>
  <c r="T228" i="1" s="1"/>
  <c r="E227" i="9" s="1"/>
  <c r="P225" i="1"/>
  <c r="Q225" i="1"/>
  <c r="T225" i="1" s="1"/>
  <c r="E224" i="9" s="1"/>
  <c r="R222" i="1"/>
  <c r="U222" i="1" s="1"/>
  <c r="F221" i="9" s="1"/>
  <c r="P222" i="1"/>
  <c r="R220" i="1"/>
  <c r="U220" i="1" s="1"/>
  <c r="F219" i="9" s="1"/>
  <c r="Q218" i="1"/>
  <c r="T218" i="1" s="1"/>
  <c r="E217" i="9" s="1"/>
  <c r="P212" i="1"/>
  <c r="Q212" i="1"/>
  <c r="T212" i="1" s="1"/>
  <c r="E211" i="9" s="1"/>
  <c r="P209" i="1"/>
  <c r="Q209" i="1"/>
  <c r="T209" i="1" s="1"/>
  <c r="E208" i="9" s="1"/>
  <c r="R206" i="1"/>
  <c r="U206" i="1" s="1"/>
  <c r="F205" i="9" s="1"/>
  <c r="P206" i="1"/>
  <c r="R204" i="1"/>
  <c r="U204" i="1" s="1"/>
  <c r="F203" i="9" s="1"/>
  <c r="Q202" i="1"/>
  <c r="T202" i="1" s="1"/>
  <c r="E201" i="9" s="1"/>
  <c r="P196" i="1"/>
  <c r="Q196" i="1"/>
  <c r="T196" i="1" s="1"/>
  <c r="E195" i="9" s="1"/>
  <c r="P193" i="1"/>
  <c r="Q193" i="1"/>
  <c r="T193" i="1" s="1"/>
  <c r="E192" i="9" s="1"/>
  <c r="R190" i="1"/>
  <c r="U190" i="1" s="1"/>
  <c r="F189" i="9" s="1"/>
  <c r="P190" i="1"/>
  <c r="R188" i="1"/>
  <c r="U188" i="1" s="1"/>
  <c r="F187" i="9" s="1"/>
  <c r="Q186" i="1"/>
  <c r="T186" i="1" s="1"/>
  <c r="E185" i="9" s="1"/>
  <c r="P180" i="1"/>
  <c r="Q180" i="1"/>
  <c r="T180" i="1" s="1"/>
  <c r="E179" i="9" s="1"/>
  <c r="P177" i="1"/>
  <c r="Q177" i="1"/>
  <c r="T177" i="1" s="1"/>
  <c r="E176" i="9" s="1"/>
  <c r="R174" i="1"/>
  <c r="U174" i="1" s="1"/>
  <c r="F173" i="9" s="1"/>
  <c r="P174" i="1"/>
  <c r="R172" i="1"/>
  <c r="U172" i="1" s="1"/>
  <c r="F171" i="9" s="1"/>
  <c r="Q170" i="1"/>
  <c r="T170" i="1" s="1"/>
  <c r="E169" i="9" s="1"/>
  <c r="P164" i="1"/>
  <c r="Q164" i="1"/>
  <c r="T164" i="1" s="1"/>
  <c r="E163" i="9" s="1"/>
  <c r="P161" i="1"/>
  <c r="Q161" i="1"/>
  <c r="T161" i="1" s="1"/>
  <c r="E160" i="9" s="1"/>
  <c r="R158" i="1"/>
  <c r="U158" i="1" s="1"/>
  <c r="F157" i="9" s="1"/>
  <c r="P158" i="1"/>
  <c r="R156" i="1"/>
  <c r="U156" i="1" s="1"/>
  <c r="F155" i="9" s="1"/>
  <c r="Q154" i="1"/>
  <c r="T154" i="1" s="1"/>
  <c r="E153" i="9" s="1"/>
  <c r="Q115" i="1"/>
  <c r="T115" i="1" s="1"/>
  <c r="E114" i="9" s="1"/>
  <c r="R115" i="1"/>
  <c r="U115" i="1" s="1"/>
  <c r="F114" i="9" s="1"/>
  <c r="P232" i="1"/>
  <c r="Q232" i="1"/>
  <c r="T232" i="1" s="1"/>
  <c r="E231" i="9" s="1"/>
  <c r="P229" i="1"/>
  <c r="Q229" i="1"/>
  <c r="T229" i="1" s="1"/>
  <c r="E228" i="9" s="1"/>
  <c r="R226" i="1"/>
  <c r="U226" i="1" s="1"/>
  <c r="F225" i="9" s="1"/>
  <c r="P226" i="1"/>
  <c r="R224" i="1"/>
  <c r="U224" i="1" s="1"/>
  <c r="F223" i="9" s="1"/>
  <c r="R221" i="1"/>
  <c r="U221" i="1" s="1"/>
  <c r="F220" i="9" s="1"/>
  <c r="P216" i="1"/>
  <c r="Q216" i="1"/>
  <c r="T216" i="1" s="1"/>
  <c r="E215" i="9" s="1"/>
  <c r="P213" i="1"/>
  <c r="Q213" i="1"/>
  <c r="T213" i="1" s="1"/>
  <c r="E212" i="9" s="1"/>
  <c r="R210" i="1"/>
  <c r="U210" i="1" s="1"/>
  <c r="F209" i="9" s="1"/>
  <c r="P210" i="1"/>
  <c r="R208" i="1"/>
  <c r="U208" i="1" s="1"/>
  <c r="F207" i="9" s="1"/>
  <c r="R205" i="1"/>
  <c r="U205" i="1" s="1"/>
  <c r="F204" i="9" s="1"/>
  <c r="P200" i="1"/>
  <c r="Q200" i="1"/>
  <c r="T200" i="1" s="1"/>
  <c r="E199" i="9" s="1"/>
  <c r="P197" i="1"/>
  <c r="Q197" i="1"/>
  <c r="T197" i="1" s="1"/>
  <c r="E196" i="9" s="1"/>
  <c r="R194" i="1"/>
  <c r="U194" i="1" s="1"/>
  <c r="F193" i="9" s="1"/>
  <c r="P194" i="1"/>
  <c r="R192" i="1"/>
  <c r="U192" i="1" s="1"/>
  <c r="F191" i="9" s="1"/>
  <c r="R189" i="1"/>
  <c r="U189" i="1" s="1"/>
  <c r="F188" i="9" s="1"/>
  <c r="P184" i="1"/>
  <c r="Q184" i="1"/>
  <c r="T184" i="1" s="1"/>
  <c r="E183" i="9" s="1"/>
  <c r="P181" i="1"/>
  <c r="Q181" i="1"/>
  <c r="T181" i="1" s="1"/>
  <c r="E180" i="9" s="1"/>
  <c r="R178" i="1"/>
  <c r="U178" i="1" s="1"/>
  <c r="F177" i="9" s="1"/>
  <c r="P178" i="1"/>
  <c r="R176" i="1"/>
  <c r="U176" i="1" s="1"/>
  <c r="F175" i="9" s="1"/>
  <c r="R173" i="1"/>
  <c r="U173" i="1" s="1"/>
  <c r="F172" i="9" s="1"/>
  <c r="P168" i="1"/>
  <c r="Q168" i="1"/>
  <c r="T168" i="1" s="1"/>
  <c r="E167" i="9" s="1"/>
  <c r="P165" i="1"/>
  <c r="Q165" i="1"/>
  <c r="T165" i="1" s="1"/>
  <c r="E164" i="9" s="1"/>
  <c r="R162" i="1"/>
  <c r="U162" i="1" s="1"/>
  <c r="F161" i="9" s="1"/>
  <c r="P162" i="1"/>
  <c r="R160" i="1"/>
  <c r="U160" i="1" s="1"/>
  <c r="F159" i="9" s="1"/>
  <c r="R157" i="1"/>
  <c r="U157" i="1" s="1"/>
  <c r="F156" i="9" s="1"/>
  <c r="P152" i="1"/>
  <c r="Q152" i="1"/>
  <c r="T152" i="1" s="1"/>
  <c r="E151" i="9" s="1"/>
  <c r="P149" i="1"/>
  <c r="Q149" i="1"/>
  <c r="T149" i="1" s="1"/>
  <c r="E148" i="9" s="1"/>
  <c r="P148" i="1"/>
  <c r="Q148" i="1"/>
  <c r="T148" i="1" s="1"/>
  <c r="E147" i="9" s="1"/>
  <c r="R125" i="1"/>
  <c r="U125" i="1" s="1"/>
  <c r="F124" i="9" s="1"/>
  <c r="P125" i="1"/>
  <c r="Q125" i="1"/>
  <c r="T125" i="1" s="1"/>
  <c r="E124" i="9" s="1"/>
  <c r="R105" i="1"/>
  <c r="U105" i="1" s="1"/>
  <c r="F104" i="9" s="1"/>
  <c r="P105" i="1"/>
  <c r="Q105" i="1"/>
  <c r="T105" i="1" s="1"/>
  <c r="E104" i="9" s="1"/>
  <c r="P143" i="1"/>
  <c r="P132" i="1"/>
  <c r="Q132" i="1"/>
  <c r="T132" i="1" s="1"/>
  <c r="E131" i="9" s="1"/>
  <c r="R129" i="1"/>
  <c r="U129" i="1" s="1"/>
  <c r="F128" i="9" s="1"/>
  <c r="P129" i="1"/>
  <c r="P128" i="1"/>
  <c r="P127" i="1"/>
  <c r="R124" i="1"/>
  <c r="U124" i="1" s="1"/>
  <c r="F123" i="9" s="1"/>
  <c r="R112" i="1"/>
  <c r="U112" i="1" s="1"/>
  <c r="F111" i="9" s="1"/>
  <c r="Q107" i="1"/>
  <c r="T107" i="1" s="1"/>
  <c r="E106" i="9" s="1"/>
  <c r="R96" i="1"/>
  <c r="U96" i="1" s="1"/>
  <c r="F95" i="9" s="1"/>
  <c r="P96" i="1"/>
  <c r="Q96" i="1"/>
  <c r="T96" i="1" s="1"/>
  <c r="E95" i="9" s="1"/>
  <c r="Q67" i="1"/>
  <c r="T67" i="1" s="1"/>
  <c r="E66" i="9" s="1"/>
  <c r="R67" i="1"/>
  <c r="U67" i="1" s="1"/>
  <c r="F66" i="9" s="1"/>
  <c r="R28" i="1"/>
  <c r="U28" i="1" s="1"/>
  <c r="F27" i="9" s="1"/>
  <c r="P28" i="1"/>
  <c r="Q28" i="1"/>
  <c r="T28" i="1" s="1"/>
  <c r="E27" i="9" s="1"/>
  <c r="P136" i="1"/>
  <c r="Q136" i="1"/>
  <c r="T136" i="1" s="1"/>
  <c r="E135" i="9" s="1"/>
  <c r="R133" i="1"/>
  <c r="U133" i="1" s="1"/>
  <c r="F132" i="9" s="1"/>
  <c r="P133" i="1"/>
  <c r="P131" i="1"/>
  <c r="R117" i="1"/>
  <c r="U117" i="1" s="1"/>
  <c r="F116" i="9" s="1"/>
  <c r="P117" i="1"/>
  <c r="P115" i="1"/>
  <c r="R109" i="1"/>
  <c r="U109" i="1" s="1"/>
  <c r="F108" i="9" s="1"/>
  <c r="P109" i="1"/>
  <c r="P108" i="1"/>
  <c r="P107" i="1"/>
  <c r="R80" i="1"/>
  <c r="U80" i="1" s="1"/>
  <c r="F79" i="9" s="1"/>
  <c r="P80" i="1"/>
  <c r="Q80" i="1"/>
  <c r="T80" i="1" s="1"/>
  <c r="E79" i="9" s="1"/>
  <c r="P34" i="1"/>
  <c r="Q34" i="1"/>
  <c r="T34" i="1" s="1"/>
  <c r="E33" i="9" s="1"/>
  <c r="R34" i="1"/>
  <c r="U34" i="1" s="1"/>
  <c r="F33" i="9" s="1"/>
  <c r="P140" i="1"/>
  <c r="Q140" i="1"/>
  <c r="T140" i="1" s="1"/>
  <c r="E139" i="9" s="1"/>
  <c r="R137" i="1"/>
  <c r="U137" i="1" s="1"/>
  <c r="F136" i="9" s="1"/>
  <c r="P137" i="1"/>
  <c r="R121" i="1"/>
  <c r="U121" i="1" s="1"/>
  <c r="F120" i="9" s="1"/>
  <c r="P121" i="1"/>
  <c r="Q99" i="1"/>
  <c r="T99" i="1" s="1"/>
  <c r="E98" i="9" s="1"/>
  <c r="R99" i="1"/>
  <c r="U99" i="1" s="1"/>
  <c r="F98" i="9" s="1"/>
  <c r="P86" i="1"/>
  <c r="Q86" i="1"/>
  <c r="T86" i="1" s="1"/>
  <c r="E85" i="9" s="1"/>
  <c r="R86" i="1"/>
  <c r="U86" i="1" s="1"/>
  <c r="F85" i="9" s="1"/>
  <c r="R64" i="1"/>
  <c r="U64" i="1" s="1"/>
  <c r="F63" i="9" s="1"/>
  <c r="P64" i="1"/>
  <c r="Q64" i="1"/>
  <c r="T64" i="1" s="1"/>
  <c r="E63" i="9" s="1"/>
  <c r="R143" i="1"/>
  <c r="U143" i="1" s="1"/>
  <c r="F142" i="9" s="1"/>
  <c r="R139" i="1"/>
  <c r="U139" i="1" s="1"/>
  <c r="F138" i="9" s="1"/>
  <c r="R135" i="1"/>
  <c r="U135" i="1" s="1"/>
  <c r="F134" i="9" s="1"/>
  <c r="R131" i="1"/>
  <c r="U131" i="1" s="1"/>
  <c r="F130" i="9" s="1"/>
  <c r="R127" i="1"/>
  <c r="U127" i="1" s="1"/>
  <c r="F126" i="9" s="1"/>
  <c r="R123" i="1"/>
  <c r="U123" i="1" s="1"/>
  <c r="F122" i="9" s="1"/>
  <c r="R119" i="1"/>
  <c r="U119" i="1" s="1"/>
  <c r="F118" i="9" s="1"/>
  <c r="R100" i="1"/>
  <c r="U100" i="1" s="1"/>
  <c r="F99" i="9" s="1"/>
  <c r="P100" i="1"/>
  <c r="P99" i="1"/>
  <c r="P90" i="1"/>
  <c r="Q90" i="1"/>
  <c r="T90" i="1" s="1"/>
  <c r="E89" i="9" s="1"/>
  <c r="R90" i="1"/>
  <c r="U90" i="1" s="1"/>
  <c r="F89" i="9" s="1"/>
  <c r="R84" i="1"/>
  <c r="U84" i="1" s="1"/>
  <c r="F83" i="9" s="1"/>
  <c r="P84" i="1"/>
  <c r="P83" i="1"/>
  <c r="P74" i="1"/>
  <c r="Q74" i="1"/>
  <c r="T74" i="1" s="1"/>
  <c r="E73" i="9" s="1"/>
  <c r="R74" i="1"/>
  <c r="U74" i="1" s="1"/>
  <c r="F73" i="9" s="1"/>
  <c r="Q70" i="1"/>
  <c r="T70" i="1" s="1"/>
  <c r="E69" i="9" s="1"/>
  <c r="R68" i="1"/>
  <c r="U68" i="1" s="1"/>
  <c r="F67" i="9" s="1"/>
  <c r="P68" i="1"/>
  <c r="P67" i="1"/>
  <c r="Q58" i="1"/>
  <c r="T58" i="1" s="1"/>
  <c r="E57" i="9" s="1"/>
  <c r="R58" i="1"/>
  <c r="U58" i="1" s="1"/>
  <c r="F57" i="9" s="1"/>
  <c r="P58" i="1"/>
  <c r="P50" i="1"/>
  <c r="R50" i="1"/>
  <c r="U50" i="1" s="1"/>
  <c r="F49" i="9" s="1"/>
  <c r="R44" i="1"/>
  <c r="U44" i="1" s="1"/>
  <c r="F43" i="9" s="1"/>
  <c r="P44" i="1"/>
  <c r="Q44" i="1"/>
  <c r="T44" i="1" s="1"/>
  <c r="E43" i="9" s="1"/>
  <c r="Q15" i="1"/>
  <c r="T15" i="1" s="1"/>
  <c r="E14" i="9" s="1"/>
  <c r="R15" i="1"/>
  <c r="U15" i="1" s="1"/>
  <c r="F14" i="9" s="1"/>
  <c r="P104" i="1"/>
  <c r="Q103" i="1"/>
  <c r="T103" i="1" s="1"/>
  <c r="E102" i="9" s="1"/>
  <c r="Q100" i="1"/>
  <c r="T100" i="1" s="1"/>
  <c r="E99" i="9" s="1"/>
  <c r="P94" i="1"/>
  <c r="Q94" i="1"/>
  <c r="T94" i="1" s="1"/>
  <c r="E93" i="9" s="1"/>
  <c r="R94" i="1"/>
  <c r="U94" i="1" s="1"/>
  <c r="F93" i="9" s="1"/>
  <c r="R88" i="1"/>
  <c r="U88" i="1" s="1"/>
  <c r="F87" i="9" s="1"/>
  <c r="P88" i="1"/>
  <c r="P87" i="1"/>
  <c r="Q84" i="1"/>
  <c r="T84" i="1" s="1"/>
  <c r="E83" i="9" s="1"/>
  <c r="P78" i="1"/>
  <c r="Q78" i="1"/>
  <c r="T78" i="1" s="1"/>
  <c r="E77" i="9" s="1"/>
  <c r="R78" i="1"/>
  <c r="U78" i="1" s="1"/>
  <c r="F77" i="9" s="1"/>
  <c r="R72" i="1"/>
  <c r="U72" i="1" s="1"/>
  <c r="F71" i="9" s="1"/>
  <c r="P72" i="1"/>
  <c r="P71" i="1"/>
  <c r="Q68" i="1"/>
  <c r="T68" i="1" s="1"/>
  <c r="E67" i="9" s="1"/>
  <c r="P62" i="1"/>
  <c r="R62" i="1"/>
  <c r="U62" i="1" s="1"/>
  <c r="F61" i="9" s="1"/>
  <c r="Q31" i="1"/>
  <c r="T31" i="1" s="1"/>
  <c r="E30" i="9" s="1"/>
  <c r="R31" i="1"/>
  <c r="U31" i="1" s="1"/>
  <c r="F30" i="9" s="1"/>
  <c r="Q104" i="1"/>
  <c r="T104" i="1" s="1"/>
  <c r="E103" i="9" s="1"/>
  <c r="P103" i="1"/>
  <c r="Q102" i="1"/>
  <c r="T102" i="1" s="1"/>
  <c r="E101" i="9" s="1"/>
  <c r="R102" i="1"/>
  <c r="U102" i="1" s="1"/>
  <c r="F101" i="9" s="1"/>
  <c r="P98" i="1"/>
  <c r="Q98" i="1"/>
  <c r="T98" i="1" s="1"/>
  <c r="E97" i="9" s="1"/>
  <c r="R98" i="1"/>
  <c r="U98" i="1" s="1"/>
  <c r="F97" i="9" s="1"/>
  <c r="R92" i="1"/>
  <c r="U92" i="1" s="1"/>
  <c r="F91" i="9" s="1"/>
  <c r="P92" i="1"/>
  <c r="P91" i="1"/>
  <c r="Q88" i="1"/>
  <c r="T88" i="1" s="1"/>
  <c r="E87" i="9" s="1"/>
  <c r="R87" i="1"/>
  <c r="U87" i="1" s="1"/>
  <c r="F86" i="9" s="1"/>
  <c r="P82" i="1"/>
  <c r="Q82" i="1"/>
  <c r="T82" i="1" s="1"/>
  <c r="E81" i="9" s="1"/>
  <c r="R82" i="1"/>
  <c r="U82" i="1" s="1"/>
  <c r="F81" i="9" s="1"/>
  <c r="R76" i="1"/>
  <c r="U76" i="1" s="1"/>
  <c r="F75" i="9" s="1"/>
  <c r="P76" i="1"/>
  <c r="P75" i="1"/>
  <c r="Q72" i="1"/>
  <c r="T72" i="1" s="1"/>
  <c r="E71" i="9" s="1"/>
  <c r="R71" i="1"/>
  <c r="U71" i="1" s="1"/>
  <c r="F70" i="9" s="1"/>
  <c r="P66" i="1"/>
  <c r="R66" i="1"/>
  <c r="U66" i="1" s="1"/>
  <c r="F65" i="9" s="1"/>
  <c r="Q62" i="1"/>
  <c r="T62" i="1" s="1"/>
  <c r="E61" i="9" s="1"/>
  <c r="Q47" i="1"/>
  <c r="T47" i="1" s="1"/>
  <c r="E46" i="9" s="1"/>
  <c r="R47" i="1"/>
  <c r="U47" i="1" s="1"/>
  <c r="F46" i="9" s="1"/>
  <c r="P18" i="1"/>
  <c r="Q18" i="1"/>
  <c r="T18" i="1" s="1"/>
  <c r="E17" i="9" s="1"/>
  <c r="R18" i="1"/>
  <c r="U18" i="1" s="1"/>
  <c r="F17" i="9" s="1"/>
  <c r="R12" i="1"/>
  <c r="U12" i="1" s="1"/>
  <c r="F11" i="9" s="1"/>
  <c r="P12" i="1"/>
  <c r="Q12" i="1"/>
  <c r="T12" i="1" s="1"/>
  <c r="E11" i="9" s="1"/>
  <c r="R59" i="1"/>
  <c r="U59" i="1" s="1"/>
  <c r="F58" i="9" s="1"/>
  <c r="P54" i="1"/>
  <c r="R54" i="1"/>
  <c r="U54" i="1" s="1"/>
  <c r="F53" i="9" s="1"/>
  <c r="Q50" i="1"/>
  <c r="T50" i="1" s="1"/>
  <c r="E49" i="9" s="1"/>
  <c r="R48" i="1"/>
  <c r="U48" i="1" s="1"/>
  <c r="F47" i="9" s="1"/>
  <c r="P48" i="1"/>
  <c r="P47" i="1"/>
  <c r="R43" i="1"/>
  <c r="U43" i="1" s="1"/>
  <c r="F42" i="9" s="1"/>
  <c r="P38" i="1"/>
  <c r="Q38" i="1"/>
  <c r="T38" i="1" s="1"/>
  <c r="E37" i="9" s="1"/>
  <c r="R38" i="1"/>
  <c r="U38" i="1" s="1"/>
  <c r="F37" i="9" s="1"/>
  <c r="R32" i="1"/>
  <c r="U32" i="1" s="1"/>
  <c r="F31" i="9" s="1"/>
  <c r="P32" i="1"/>
  <c r="P31" i="1"/>
  <c r="R27" i="1"/>
  <c r="U27" i="1" s="1"/>
  <c r="F26" i="9" s="1"/>
  <c r="P22" i="1"/>
  <c r="R22" i="1"/>
  <c r="U22" i="1" s="1"/>
  <c r="F21" i="9" s="1"/>
  <c r="R16" i="1"/>
  <c r="U16" i="1" s="1"/>
  <c r="F15" i="9" s="1"/>
  <c r="P16" i="1"/>
  <c r="P15" i="1"/>
  <c r="R14" i="1"/>
  <c r="U14" i="1" s="1"/>
  <c r="F13" i="9" s="1"/>
  <c r="R11" i="1"/>
  <c r="U11" i="1" s="1"/>
  <c r="F10" i="9" s="1"/>
  <c r="Q6" i="1"/>
  <c r="T6" i="1" s="1"/>
  <c r="E5" i="9" s="1"/>
  <c r="R6" i="1"/>
  <c r="U6" i="1" s="1"/>
  <c r="F5" i="9" s="1"/>
  <c r="P57" i="1"/>
  <c r="Q54" i="1"/>
  <c r="T54" i="1" s="1"/>
  <c r="E53" i="9" s="1"/>
  <c r="R52" i="1"/>
  <c r="U52" i="1" s="1"/>
  <c r="F51" i="9" s="1"/>
  <c r="P52" i="1"/>
  <c r="P51" i="1"/>
  <c r="P42" i="1"/>
  <c r="Q42" i="1"/>
  <c r="T42" i="1" s="1"/>
  <c r="E41" i="9" s="1"/>
  <c r="R42" i="1"/>
  <c r="U42" i="1" s="1"/>
  <c r="F41" i="9" s="1"/>
  <c r="R36" i="1"/>
  <c r="U36" i="1" s="1"/>
  <c r="F35" i="9" s="1"/>
  <c r="P36" i="1"/>
  <c r="P35" i="1"/>
  <c r="P26" i="1"/>
  <c r="Q26" i="1"/>
  <c r="T26" i="1" s="1"/>
  <c r="E25" i="9" s="1"/>
  <c r="Q22" i="1"/>
  <c r="T22" i="1" s="1"/>
  <c r="E21" i="9" s="1"/>
  <c r="R20" i="1"/>
  <c r="U20" i="1" s="1"/>
  <c r="F19" i="9" s="1"/>
  <c r="P20" i="1"/>
  <c r="P19" i="1"/>
  <c r="P10" i="1"/>
  <c r="R10" i="1"/>
  <c r="U10" i="1" s="1"/>
  <c r="F9" i="9" s="1"/>
  <c r="P46" i="1"/>
  <c r="R46" i="1"/>
  <c r="U46" i="1" s="1"/>
  <c r="F45" i="9" s="1"/>
  <c r="R40" i="1"/>
  <c r="U40" i="1" s="1"/>
  <c r="F39" i="9" s="1"/>
  <c r="P40" i="1"/>
  <c r="P30" i="1"/>
  <c r="Q30" i="1"/>
  <c r="T30" i="1" s="1"/>
  <c r="E29" i="9" s="1"/>
  <c r="R30" i="1"/>
  <c r="U30" i="1" s="1"/>
  <c r="F29" i="9" s="1"/>
  <c r="R24" i="1"/>
  <c r="U24" i="1" s="1"/>
  <c r="F23" i="9" s="1"/>
  <c r="P24" i="1"/>
  <c r="P14" i="1"/>
  <c r="Q14" i="1"/>
  <c r="T14" i="1" s="1"/>
  <c r="E13" i="9" s="1"/>
  <c r="Q10" i="1"/>
  <c r="T10" i="1" s="1"/>
  <c r="E9" i="9" s="1"/>
  <c r="R8" i="1"/>
  <c r="U8" i="1" s="1"/>
  <c r="F7" i="9" s="1"/>
  <c r="P8" i="1"/>
  <c r="P7" i="1"/>
  <c r="P6" i="1"/>
  <c r="M4" i="1"/>
  <c r="O4" i="1"/>
  <c r="N4" i="1"/>
  <c r="S35" i="1" l="1"/>
  <c r="D34" i="9" s="1"/>
  <c r="V35" i="1"/>
  <c r="S47" i="1"/>
  <c r="D46" i="9" s="1"/>
  <c r="V47" i="1"/>
  <c r="S18" i="1"/>
  <c r="D17" i="9" s="1"/>
  <c r="V18" i="1"/>
  <c r="S121" i="1"/>
  <c r="D120" i="9" s="1"/>
  <c r="V121" i="1"/>
  <c r="S107" i="1"/>
  <c r="D106" i="9" s="1"/>
  <c r="V107" i="1"/>
  <c r="S133" i="1"/>
  <c r="D132" i="9" s="1"/>
  <c r="V133" i="1"/>
  <c r="S178" i="1"/>
  <c r="D177" i="9" s="1"/>
  <c r="V178" i="1"/>
  <c r="S194" i="1"/>
  <c r="D193" i="9" s="1"/>
  <c r="V194" i="1"/>
  <c r="S226" i="1"/>
  <c r="D225" i="9" s="1"/>
  <c r="V226" i="1"/>
  <c r="S238" i="1"/>
  <c r="D237" i="9" s="1"/>
  <c r="V238" i="1"/>
  <c r="S241" i="1"/>
  <c r="D240" i="9" s="1"/>
  <c r="V241" i="1"/>
  <c r="S173" i="1"/>
  <c r="D172" i="9" s="1"/>
  <c r="V173" i="1"/>
  <c r="S166" i="1"/>
  <c r="D165" i="9" s="1"/>
  <c r="V166" i="1"/>
  <c r="S267" i="1"/>
  <c r="D266" i="9" s="1"/>
  <c r="V267" i="1"/>
  <c r="S299" i="1"/>
  <c r="D298" i="9" s="1"/>
  <c r="V299" i="1"/>
  <c r="S308" i="1"/>
  <c r="D307" i="9" s="1"/>
  <c r="V308" i="1"/>
  <c r="S274" i="1"/>
  <c r="D273" i="9" s="1"/>
  <c r="V274" i="1"/>
  <c r="S306" i="1"/>
  <c r="D305" i="9" s="1"/>
  <c r="V306" i="1"/>
  <c r="S150" i="1"/>
  <c r="D149" i="9" s="1"/>
  <c r="V150" i="1"/>
  <c r="S271" i="1"/>
  <c r="D270" i="9" s="1"/>
  <c r="V271" i="1"/>
  <c r="S303" i="1"/>
  <c r="D302" i="9" s="1"/>
  <c r="V303" i="1"/>
  <c r="S363" i="1"/>
  <c r="D362" i="9" s="1"/>
  <c r="V363" i="1"/>
  <c r="S435" i="1"/>
  <c r="D434" i="9" s="1"/>
  <c r="V435" i="1"/>
  <c r="S483" i="1"/>
  <c r="D482" i="9" s="1"/>
  <c r="V483" i="1"/>
  <c r="S515" i="1"/>
  <c r="D514" i="9" s="1"/>
  <c r="V515" i="1"/>
  <c r="S563" i="1"/>
  <c r="D562" i="9" s="1"/>
  <c r="V563" i="1"/>
  <c r="S571" i="1"/>
  <c r="D570" i="9" s="1"/>
  <c r="V571" i="1"/>
  <c r="S583" i="1"/>
  <c r="D582" i="9" s="1"/>
  <c r="V583" i="1"/>
  <c r="S487" i="1"/>
  <c r="D486" i="9" s="1"/>
  <c r="V487" i="1"/>
  <c r="S411" i="1"/>
  <c r="D410" i="9" s="1"/>
  <c r="V411" i="1"/>
  <c r="S463" i="1"/>
  <c r="D462" i="9" s="1"/>
  <c r="V463" i="1"/>
  <c r="S572" i="1"/>
  <c r="D571" i="9" s="1"/>
  <c r="V572" i="1"/>
  <c r="S588" i="1"/>
  <c r="D587" i="9" s="1"/>
  <c r="V588" i="1"/>
  <c r="S602" i="1"/>
  <c r="D601" i="9" s="1"/>
  <c r="V602" i="1"/>
  <c r="S506" i="1"/>
  <c r="D505" i="9" s="1"/>
  <c r="V506" i="1"/>
  <c r="S353" i="1"/>
  <c r="D352" i="9" s="1"/>
  <c r="V353" i="1"/>
  <c r="S441" i="1"/>
  <c r="D440" i="9" s="1"/>
  <c r="V441" i="1"/>
  <c r="S478" i="1"/>
  <c r="D477" i="9" s="1"/>
  <c r="V478" i="1"/>
  <c r="S507" i="1"/>
  <c r="D506" i="9" s="1"/>
  <c r="V507" i="1"/>
  <c r="S526" i="1"/>
  <c r="D525" i="9" s="1"/>
  <c r="V526" i="1"/>
  <c r="S615" i="1"/>
  <c r="D614" i="9" s="1"/>
  <c r="V615" i="1"/>
  <c r="S348" i="1"/>
  <c r="D347" i="9" s="1"/>
  <c r="V348" i="1"/>
  <c r="S382" i="1"/>
  <c r="D381" i="9" s="1"/>
  <c r="V382" i="1"/>
  <c r="S609" i="1"/>
  <c r="D608" i="9" s="1"/>
  <c r="V609" i="1"/>
  <c r="S504" i="1"/>
  <c r="D503" i="9" s="1"/>
  <c r="V504" i="1"/>
  <c r="S556" i="1"/>
  <c r="D555" i="9" s="1"/>
  <c r="V556" i="1"/>
  <c r="S27" i="1"/>
  <c r="D26" i="9" s="1"/>
  <c r="V27" i="1"/>
  <c r="S43" i="1"/>
  <c r="D42" i="9" s="1"/>
  <c r="V43" i="1"/>
  <c r="S63" i="1"/>
  <c r="D62" i="9" s="1"/>
  <c r="V63" i="1"/>
  <c r="S183" i="1"/>
  <c r="D182" i="9" s="1"/>
  <c r="V183" i="1"/>
  <c r="S297" i="1"/>
  <c r="D296" i="9" s="1"/>
  <c r="V297" i="1"/>
  <c r="S254" i="1"/>
  <c r="D253" i="9" s="1"/>
  <c r="V254" i="1"/>
  <c r="S318" i="1"/>
  <c r="D317" i="9" s="1"/>
  <c r="V318" i="1"/>
  <c r="S89" i="1"/>
  <c r="D88" i="9" s="1"/>
  <c r="V89" i="1"/>
  <c r="S313" i="1"/>
  <c r="D312" i="9" s="1"/>
  <c r="V313" i="1"/>
  <c r="S340" i="1"/>
  <c r="D339" i="9" s="1"/>
  <c r="V340" i="1"/>
  <c r="S29" i="1"/>
  <c r="D28" i="9" s="1"/>
  <c r="V29" i="1"/>
  <c r="S235" i="1"/>
  <c r="D234" i="9" s="1"/>
  <c r="V235" i="1"/>
  <c r="S484" i="1"/>
  <c r="D483" i="9" s="1"/>
  <c r="V484" i="1"/>
  <c r="S608" i="1"/>
  <c r="D607" i="9" s="1"/>
  <c r="V608" i="1"/>
  <c r="S21" i="1"/>
  <c r="D20" i="9" s="1"/>
  <c r="V21" i="1"/>
  <c r="S199" i="1"/>
  <c r="D198" i="9" s="1"/>
  <c r="V199" i="1"/>
  <c r="S25" i="1"/>
  <c r="D24" i="9" s="1"/>
  <c r="V25" i="1"/>
  <c r="S390" i="1"/>
  <c r="D389" i="9" s="1"/>
  <c r="V390" i="1"/>
  <c r="S102" i="1"/>
  <c r="D101" i="9" s="1"/>
  <c r="V102" i="1"/>
  <c r="S409" i="1"/>
  <c r="D408" i="9" s="1"/>
  <c r="V409" i="1"/>
  <c r="S215" i="1"/>
  <c r="D214" i="9" s="1"/>
  <c r="V215" i="1"/>
  <c r="S7" i="1"/>
  <c r="D6" i="9" s="1"/>
  <c r="V7" i="1"/>
  <c r="S31" i="1"/>
  <c r="D30" i="9" s="1"/>
  <c r="V31" i="1"/>
  <c r="S48" i="1"/>
  <c r="D47" i="9" s="1"/>
  <c r="V48" i="1"/>
  <c r="S66" i="1"/>
  <c r="D65" i="9" s="1"/>
  <c r="V66" i="1"/>
  <c r="S82" i="1"/>
  <c r="D81" i="9" s="1"/>
  <c r="V82" i="1"/>
  <c r="S62" i="1"/>
  <c r="D61" i="9" s="1"/>
  <c r="V62" i="1"/>
  <c r="S50" i="1"/>
  <c r="D49" i="9" s="1"/>
  <c r="V50" i="1"/>
  <c r="S67" i="1"/>
  <c r="D66" i="9" s="1"/>
  <c r="V67" i="1"/>
  <c r="S84" i="1"/>
  <c r="D83" i="9" s="1"/>
  <c r="V84" i="1"/>
  <c r="S64" i="1"/>
  <c r="D63" i="9" s="1"/>
  <c r="V64" i="1"/>
  <c r="S86" i="1"/>
  <c r="D85" i="9" s="1"/>
  <c r="V86" i="1"/>
  <c r="S148" i="1"/>
  <c r="D147" i="9" s="1"/>
  <c r="V148" i="1"/>
  <c r="S152" i="1"/>
  <c r="D151" i="9" s="1"/>
  <c r="V152" i="1"/>
  <c r="S168" i="1"/>
  <c r="D167" i="9" s="1"/>
  <c r="V168" i="1"/>
  <c r="S200" i="1"/>
  <c r="D199" i="9" s="1"/>
  <c r="V200" i="1"/>
  <c r="S232" i="1"/>
  <c r="D231" i="9" s="1"/>
  <c r="V232" i="1"/>
  <c r="S177" i="1"/>
  <c r="D176" i="9" s="1"/>
  <c r="V177" i="1"/>
  <c r="S193" i="1"/>
  <c r="D192" i="9" s="1"/>
  <c r="V193" i="1"/>
  <c r="S170" i="1"/>
  <c r="D169" i="9" s="1"/>
  <c r="V170" i="1"/>
  <c r="S259" i="1"/>
  <c r="D258" i="9" s="1"/>
  <c r="V259" i="1"/>
  <c r="S268" i="1"/>
  <c r="D267" i="9" s="1"/>
  <c r="V268" i="1"/>
  <c r="S291" i="1"/>
  <c r="D290" i="9" s="1"/>
  <c r="V291" i="1"/>
  <c r="S300" i="1"/>
  <c r="D299" i="9" s="1"/>
  <c r="V300" i="1"/>
  <c r="S188" i="1"/>
  <c r="D187" i="9" s="1"/>
  <c r="V188" i="1"/>
  <c r="S263" i="1"/>
  <c r="D262" i="9" s="1"/>
  <c r="V263" i="1"/>
  <c r="S272" i="1"/>
  <c r="D271" i="9" s="1"/>
  <c r="V272" i="1"/>
  <c r="S295" i="1"/>
  <c r="D294" i="9" s="1"/>
  <c r="V295" i="1"/>
  <c r="S355" i="1"/>
  <c r="D354" i="9" s="1"/>
  <c r="V355" i="1"/>
  <c r="S365" i="1"/>
  <c r="D364" i="9" s="1"/>
  <c r="V365" i="1"/>
  <c r="S387" i="1"/>
  <c r="D386" i="9" s="1"/>
  <c r="V387" i="1"/>
  <c r="S327" i="1"/>
  <c r="D326" i="9" s="1"/>
  <c r="V327" i="1"/>
  <c r="S445" i="1"/>
  <c r="D444" i="9" s="1"/>
  <c r="V445" i="1"/>
  <c r="S450" i="1"/>
  <c r="D449" i="9" s="1"/>
  <c r="V450" i="1"/>
  <c r="S477" i="1"/>
  <c r="D476" i="9" s="1"/>
  <c r="V477" i="1"/>
  <c r="S482" i="1"/>
  <c r="D481" i="9" s="1"/>
  <c r="V482" i="1"/>
  <c r="S509" i="1"/>
  <c r="D508" i="9" s="1"/>
  <c r="V509" i="1"/>
  <c r="S514" i="1"/>
  <c r="D513" i="9" s="1"/>
  <c r="V514" i="1"/>
  <c r="S541" i="1"/>
  <c r="D540" i="9" s="1"/>
  <c r="V541" i="1"/>
  <c r="S546" i="1"/>
  <c r="D545" i="9" s="1"/>
  <c r="V546" i="1"/>
  <c r="S566" i="1"/>
  <c r="D565" i="9" s="1"/>
  <c r="V566" i="1"/>
  <c r="S574" i="1"/>
  <c r="D573" i="9" s="1"/>
  <c r="V574" i="1"/>
  <c r="S582" i="1"/>
  <c r="D581" i="9" s="1"/>
  <c r="V582" i="1"/>
  <c r="S590" i="1"/>
  <c r="D589" i="9" s="1"/>
  <c r="V590" i="1"/>
  <c r="S395" i="1"/>
  <c r="D394" i="9" s="1"/>
  <c r="V395" i="1"/>
  <c r="S423" i="1"/>
  <c r="D422" i="9" s="1"/>
  <c r="V423" i="1"/>
  <c r="S345" i="1"/>
  <c r="D344" i="9" s="1"/>
  <c r="V345" i="1"/>
  <c r="S377" i="1"/>
  <c r="D376" i="9" s="1"/>
  <c r="V377" i="1"/>
  <c r="S406" i="1"/>
  <c r="D405" i="9" s="1"/>
  <c r="V406" i="1"/>
  <c r="S443" i="1"/>
  <c r="D442" i="9" s="1"/>
  <c r="V443" i="1"/>
  <c r="S475" i="1"/>
  <c r="D474" i="9" s="1"/>
  <c r="V475" i="1"/>
  <c r="S489" i="1"/>
  <c r="D488" i="9" s="1"/>
  <c r="V489" i="1"/>
  <c r="S494" i="1"/>
  <c r="D493" i="9" s="1"/>
  <c r="V494" i="1"/>
  <c r="S523" i="1"/>
  <c r="D522" i="9" s="1"/>
  <c r="V523" i="1"/>
  <c r="S537" i="1"/>
  <c r="D536" i="9" s="1"/>
  <c r="V537" i="1"/>
  <c r="S542" i="1"/>
  <c r="D541" i="9" s="1"/>
  <c r="V542" i="1"/>
  <c r="S455" i="1"/>
  <c r="D454" i="9" s="1"/>
  <c r="V455" i="1"/>
  <c r="S471" i="1"/>
  <c r="D470" i="9" s="1"/>
  <c r="V471" i="1"/>
  <c r="S261" i="1"/>
  <c r="D260" i="9" s="1"/>
  <c r="V261" i="1"/>
  <c r="S289" i="1"/>
  <c r="D288" i="9" s="1"/>
  <c r="V289" i="1"/>
  <c r="S270" i="1"/>
  <c r="D269" i="9" s="1"/>
  <c r="V270" i="1"/>
  <c r="S342" i="1"/>
  <c r="D341" i="9" s="1"/>
  <c r="V342" i="1"/>
  <c r="S356" i="1"/>
  <c r="D355" i="9" s="1"/>
  <c r="V356" i="1"/>
  <c r="S508" i="1"/>
  <c r="D507" i="9" s="1"/>
  <c r="V508" i="1"/>
  <c r="S449" i="1"/>
  <c r="D448" i="9" s="1"/>
  <c r="V449" i="1"/>
  <c r="S517" i="1"/>
  <c r="D516" i="9" s="1"/>
  <c r="V517" i="1"/>
  <c r="S612" i="1"/>
  <c r="D611" i="9" s="1"/>
  <c r="V612" i="1"/>
  <c r="S23" i="1"/>
  <c r="D22" i="9" s="1"/>
  <c r="V23" i="1"/>
  <c r="S41" i="1"/>
  <c r="D40" i="9" s="1"/>
  <c r="V41" i="1"/>
  <c r="S59" i="1"/>
  <c r="D58" i="9" s="1"/>
  <c r="V59" i="1"/>
  <c r="S39" i="1"/>
  <c r="D38" i="9" s="1"/>
  <c r="V39" i="1"/>
  <c r="S79" i="1"/>
  <c r="D78" i="9" s="1"/>
  <c r="V79" i="1"/>
  <c r="S119" i="1"/>
  <c r="D118" i="9" s="1"/>
  <c r="V119" i="1"/>
  <c r="S139" i="1"/>
  <c r="D138" i="9" s="1"/>
  <c r="V139" i="1"/>
  <c r="S111" i="1"/>
  <c r="D110" i="9" s="1"/>
  <c r="V111" i="1"/>
  <c r="S124" i="1"/>
  <c r="D123" i="9" s="1"/>
  <c r="V124" i="1"/>
  <c r="S33" i="1"/>
  <c r="D32" i="9" s="1"/>
  <c r="V33" i="1"/>
  <c r="S85" i="1"/>
  <c r="D84" i="9" s="1"/>
  <c r="V85" i="1"/>
  <c r="S122" i="1"/>
  <c r="D121" i="9" s="1"/>
  <c r="V122" i="1"/>
  <c r="S265" i="1"/>
  <c r="D264" i="9" s="1"/>
  <c r="V265" i="1"/>
  <c r="S332" i="1"/>
  <c r="D331" i="9" s="1"/>
  <c r="V332" i="1"/>
  <c r="S428" i="1"/>
  <c r="D427" i="9" s="1"/>
  <c r="V428" i="1"/>
  <c r="S285" i="1"/>
  <c r="D284" i="9" s="1"/>
  <c r="V285" i="1"/>
  <c r="S367" i="1"/>
  <c r="D366" i="9" s="1"/>
  <c r="V367" i="1"/>
  <c r="S384" i="1"/>
  <c r="D383" i="9" s="1"/>
  <c r="V384" i="1"/>
  <c r="S93" i="1"/>
  <c r="D92" i="9" s="1"/>
  <c r="V93" i="1"/>
  <c r="S163" i="1"/>
  <c r="D162" i="9" s="1"/>
  <c r="V163" i="1"/>
  <c r="S249" i="1"/>
  <c r="D248" i="9" s="1"/>
  <c r="V249" i="1"/>
  <c r="S325" i="1"/>
  <c r="D324" i="9" s="1"/>
  <c r="V325" i="1"/>
  <c r="S352" i="1"/>
  <c r="D351" i="9" s="1"/>
  <c r="V352" i="1"/>
  <c r="S203" i="1"/>
  <c r="D202" i="9" s="1"/>
  <c r="V203" i="1"/>
  <c r="S532" i="1"/>
  <c r="D531" i="9" s="1"/>
  <c r="V532" i="1"/>
  <c r="S207" i="1"/>
  <c r="D206" i="9" s="1"/>
  <c r="V207" i="1"/>
  <c r="S544" i="1"/>
  <c r="D543" i="9" s="1"/>
  <c r="V544" i="1"/>
  <c r="S219" i="1"/>
  <c r="D218" i="9" s="1"/>
  <c r="V219" i="1"/>
  <c r="S110" i="1"/>
  <c r="D109" i="9" s="1"/>
  <c r="V110" i="1"/>
  <c r="S126" i="1"/>
  <c r="D125" i="9" s="1"/>
  <c r="V126" i="1"/>
  <c r="S520" i="1"/>
  <c r="D519" i="9" s="1"/>
  <c r="V520" i="1"/>
  <c r="S135" i="1"/>
  <c r="D134" i="9" s="1"/>
  <c r="V135" i="1"/>
  <c r="S227" i="1"/>
  <c r="D226" i="9" s="1"/>
  <c r="V227" i="1"/>
  <c r="S528" i="1"/>
  <c r="D527" i="9" s="1"/>
  <c r="V528" i="1"/>
  <c r="S358" i="1"/>
  <c r="D357" i="9" s="1"/>
  <c r="V358" i="1"/>
  <c r="S598" i="1"/>
  <c r="D597" i="9" s="1"/>
  <c r="V598" i="1"/>
  <c r="S130" i="1"/>
  <c r="D129" i="9" s="1"/>
  <c r="V130" i="1"/>
  <c r="S393" i="1"/>
  <c r="D392" i="9" s="1"/>
  <c r="V393" i="1"/>
  <c r="S468" i="1"/>
  <c r="D467" i="9" s="1"/>
  <c r="V468" i="1"/>
  <c r="S138" i="1"/>
  <c r="D137" i="9" s="1"/>
  <c r="V138" i="1"/>
  <c r="S269" i="1"/>
  <c r="D268" i="9" s="1"/>
  <c r="V269" i="1"/>
  <c r="S488" i="1"/>
  <c r="D487" i="9" s="1"/>
  <c r="V488" i="1"/>
  <c r="S45" i="1"/>
  <c r="D44" i="9" s="1"/>
  <c r="V45" i="1"/>
  <c r="S16" i="1"/>
  <c r="D15" i="9" s="1"/>
  <c r="V16" i="1"/>
  <c r="S91" i="1"/>
  <c r="D90" i="9" s="1"/>
  <c r="V91" i="1"/>
  <c r="S72" i="1"/>
  <c r="D71" i="9" s="1"/>
  <c r="V72" i="1"/>
  <c r="S78" i="1"/>
  <c r="D77" i="9" s="1"/>
  <c r="V78" i="1"/>
  <c r="S83" i="1"/>
  <c r="D82" i="9" s="1"/>
  <c r="V83" i="1"/>
  <c r="S34" i="1"/>
  <c r="D33" i="9" s="1"/>
  <c r="V34" i="1"/>
  <c r="S115" i="1"/>
  <c r="D114" i="9" s="1"/>
  <c r="V115" i="1"/>
  <c r="S128" i="1"/>
  <c r="D127" i="9" s="1"/>
  <c r="V128" i="1"/>
  <c r="S132" i="1"/>
  <c r="D131" i="9" s="1"/>
  <c r="V132" i="1"/>
  <c r="S162" i="1"/>
  <c r="D161" i="9" s="1"/>
  <c r="V162" i="1"/>
  <c r="S210" i="1"/>
  <c r="D209" i="9" s="1"/>
  <c r="V210" i="1"/>
  <c r="S185" i="1"/>
  <c r="D184" i="9" s="1"/>
  <c r="V185" i="1"/>
  <c r="S230" i="1"/>
  <c r="D229" i="9" s="1"/>
  <c r="V230" i="1"/>
  <c r="S141" i="1"/>
  <c r="D140" i="9" s="1"/>
  <c r="V141" i="1"/>
  <c r="S258" i="1"/>
  <c r="D257" i="9" s="1"/>
  <c r="V258" i="1"/>
  <c r="S290" i="1"/>
  <c r="D289" i="9" s="1"/>
  <c r="V290" i="1"/>
  <c r="S322" i="1"/>
  <c r="D321" i="9" s="1"/>
  <c r="V322" i="1"/>
  <c r="S169" i="1"/>
  <c r="D168" i="9" s="1"/>
  <c r="V169" i="1"/>
  <c r="S214" i="1"/>
  <c r="D213" i="9" s="1"/>
  <c r="V214" i="1"/>
  <c r="S233" i="1"/>
  <c r="D232" i="9" s="1"/>
  <c r="V233" i="1"/>
  <c r="S239" i="1"/>
  <c r="D238" i="9" s="1"/>
  <c r="V239" i="1"/>
  <c r="S341" i="1"/>
  <c r="D340" i="9" s="1"/>
  <c r="V341" i="1"/>
  <c r="S407" i="1"/>
  <c r="D406" i="9" s="1"/>
  <c r="V407" i="1"/>
  <c r="S467" i="1"/>
  <c r="D466" i="9" s="1"/>
  <c r="V467" i="1"/>
  <c r="S499" i="1"/>
  <c r="D498" i="9" s="1"/>
  <c r="V499" i="1"/>
  <c r="S547" i="1"/>
  <c r="D546" i="9" s="1"/>
  <c r="V547" i="1"/>
  <c r="S567" i="1"/>
  <c r="D566" i="9" s="1"/>
  <c r="V567" i="1"/>
  <c r="S579" i="1"/>
  <c r="D578" i="9" s="1"/>
  <c r="V579" i="1"/>
  <c r="S587" i="1"/>
  <c r="D586" i="9" s="1"/>
  <c r="V587" i="1"/>
  <c r="S559" i="1"/>
  <c r="D558" i="9" s="1"/>
  <c r="V559" i="1"/>
  <c r="S580" i="1"/>
  <c r="D579" i="9" s="1"/>
  <c r="V580" i="1"/>
  <c r="S595" i="1"/>
  <c r="D594" i="9" s="1"/>
  <c r="V595" i="1"/>
  <c r="S474" i="1"/>
  <c r="D473" i="9" s="1"/>
  <c r="V474" i="1"/>
  <c r="S385" i="1"/>
  <c r="D384" i="9" s="1"/>
  <c r="V385" i="1"/>
  <c r="S412" i="1"/>
  <c r="D411" i="9" s="1"/>
  <c r="V412" i="1"/>
  <c r="S446" i="1"/>
  <c r="D445" i="9" s="1"/>
  <c r="V446" i="1"/>
  <c r="S521" i="1"/>
  <c r="D520" i="9" s="1"/>
  <c r="V521" i="1"/>
  <c r="S599" i="1"/>
  <c r="D598" i="9" s="1"/>
  <c r="V599" i="1"/>
  <c r="S607" i="1"/>
  <c r="D606" i="9" s="1"/>
  <c r="V607" i="1"/>
  <c r="S426" i="1"/>
  <c r="D425" i="9" s="1"/>
  <c r="V426" i="1"/>
  <c r="S458" i="1"/>
  <c r="D457" i="9" s="1"/>
  <c r="V458" i="1"/>
  <c r="S380" i="1"/>
  <c r="D379" i="9" s="1"/>
  <c r="V380" i="1"/>
  <c r="S273" i="1"/>
  <c r="D272" i="9" s="1"/>
  <c r="V273" i="1"/>
  <c r="S305" i="1"/>
  <c r="D304" i="9" s="1"/>
  <c r="V305" i="1"/>
  <c r="S330" i="1"/>
  <c r="D329" i="9" s="1"/>
  <c r="V330" i="1"/>
  <c r="S354" i="1"/>
  <c r="D353" i="9" s="1"/>
  <c r="V354" i="1"/>
  <c r="S383" i="1"/>
  <c r="D382" i="9" s="1"/>
  <c r="V383" i="1"/>
  <c r="S433" i="1"/>
  <c r="D432" i="9" s="1"/>
  <c r="V433" i="1"/>
  <c r="S453" i="1"/>
  <c r="D452" i="9" s="1"/>
  <c r="V453" i="1"/>
  <c r="S167" i="1"/>
  <c r="D166" i="9" s="1"/>
  <c r="V167" i="1"/>
  <c r="S359" i="1"/>
  <c r="D358" i="9" s="1"/>
  <c r="V359" i="1"/>
  <c r="S13" i="1"/>
  <c r="D12" i="9" s="1"/>
  <c r="V13" i="1"/>
  <c r="S101" i="1"/>
  <c r="D100" i="9" s="1"/>
  <c r="V101" i="1"/>
  <c r="S159" i="1"/>
  <c r="D158" i="9" s="1"/>
  <c r="V159" i="1"/>
  <c r="S281" i="1"/>
  <c r="D280" i="9" s="1"/>
  <c r="V281" i="1"/>
  <c r="S413" i="1"/>
  <c r="D412" i="9" s="1"/>
  <c r="V413" i="1"/>
  <c r="S421" i="1"/>
  <c r="D420" i="9" s="1"/>
  <c r="V421" i="1"/>
  <c r="S472" i="1"/>
  <c r="D471" i="9" s="1"/>
  <c r="V472" i="1"/>
  <c r="S118" i="1"/>
  <c r="D117" i="9" s="1"/>
  <c r="V118" i="1"/>
  <c r="S400" i="1"/>
  <c r="D399" i="9" s="1"/>
  <c r="V400" i="1"/>
  <c r="S516" i="1"/>
  <c r="D515" i="9" s="1"/>
  <c r="V516" i="1"/>
  <c r="S61" i="1"/>
  <c r="D60" i="9" s="1"/>
  <c r="V61" i="1"/>
  <c r="S114" i="1"/>
  <c r="D113" i="9" s="1"/>
  <c r="V114" i="1"/>
  <c r="S301" i="1"/>
  <c r="D300" i="9" s="1"/>
  <c r="V301" i="1"/>
  <c r="S540" i="1"/>
  <c r="D539" i="9" s="1"/>
  <c r="V540" i="1"/>
  <c r="S326" i="1"/>
  <c r="D325" i="9" s="1"/>
  <c r="V326" i="1"/>
  <c r="S5" i="1"/>
  <c r="D4" i="9" s="1"/>
  <c r="V5" i="1"/>
  <c r="S360" i="1"/>
  <c r="D359" i="9" s="1"/>
  <c r="V360" i="1"/>
  <c r="S436" i="1"/>
  <c r="D435" i="9" s="1"/>
  <c r="V436" i="1"/>
  <c r="S402" i="1"/>
  <c r="D401" i="9" s="1"/>
  <c r="V402" i="1"/>
  <c r="S10" i="1"/>
  <c r="D9" i="9" s="1"/>
  <c r="V10" i="1"/>
  <c r="S36" i="1"/>
  <c r="D35" i="9" s="1"/>
  <c r="V36" i="1"/>
  <c r="S42" i="1"/>
  <c r="D41" i="9" s="1"/>
  <c r="V42" i="1"/>
  <c r="S54" i="1"/>
  <c r="D53" i="9" s="1"/>
  <c r="V54" i="1"/>
  <c r="S76" i="1"/>
  <c r="D75" i="9" s="1"/>
  <c r="V76" i="1"/>
  <c r="S92" i="1"/>
  <c r="D91" i="9" s="1"/>
  <c r="V92" i="1"/>
  <c r="S98" i="1"/>
  <c r="D97" i="9" s="1"/>
  <c r="V98" i="1"/>
  <c r="S90" i="1"/>
  <c r="D89" i="9" s="1"/>
  <c r="V90" i="1"/>
  <c r="S140" i="1"/>
  <c r="D139" i="9" s="1"/>
  <c r="V140" i="1"/>
  <c r="S108" i="1"/>
  <c r="D107" i="9" s="1"/>
  <c r="V108" i="1"/>
  <c r="S117" i="1"/>
  <c r="D116" i="9" s="1"/>
  <c r="V117" i="1"/>
  <c r="S28" i="1"/>
  <c r="D27" i="9" s="1"/>
  <c r="V28" i="1"/>
  <c r="S129" i="1"/>
  <c r="D128" i="9" s="1"/>
  <c r="V129" i="1"/>
  <c r="S143" i="1"/>
  <c r="D142" i="9" s="1"/>
  <c r="V143" i="1"/>
  <c r="S184" i="1"/>
  <c r="D183" i="9" s="1"/>
  <c r="V184" i="1"/>
  <c r="S216" i="1"/>
  <c r="D215" i="9" s="1"/>
  <c r="V216" i="1"/>
  <c r="S161" i="1"/>
  <c r="D160" i="9" s="1"/>
  <c r="V161" i="1"/>
  <c r="S209" i="1"/>
  <c r="D208" i="9" s="1"/>
  <c r="V209" i="1"/>
  <c r="S225" i="1"/>
  <c r="D224" i="9" s="1"/>
  <c r="V225" i="1"/>
  <c r="S236" i="1"/>
  <c r="D235" i="9" s="1"/>
  <c r="V236" i="1"/>
  <c r="S242" i="1"/>
  <c r="D241" i="9" s="1"/>
  <c r="V242" i="1"/>
  <c r="S245" i="1"/>
  <c r="D244" i="9" s="1"/>
  <c r="V245" i="1"/>
  <c r="S113" i="1"/>
  <c r="D112" i="9" s="1"/>
  <c r="V113" i="1"/>
  <c r="S157" i="1"/>
  <c r="D156" i="9" s="1"/>
  <c r="V157" i="1"/>
  <c r="S192" i="1"/>
  <c r="D191" i="9" s="1"/>
  <c r="V192" i="1"/>
  <c r="S221" i="1"/>
  <c r="D220" i="9" s="1"/>
  <c r="V221" i="1"/>
  <c r="S234" i="1"/>
  <c r="D233" i="9" s="1"/>
  <c r="V234" i="1"/>
  <c r="S323" i="1"/>
  <c r="D322" i="9" s="1"/>
  <c r="V323" i="1"/>
  <c r="S243" i="1"/>
  <c r="D242" i="9" s="1"/>
  <c r="V243" i="1"/>
  <c r="S304" i="1"/>
  <c r="D303" i="9" s="1"/>
  <c r="V304" i="1"/>
  <c r="S333" i="1"/>
  <c r="D332" i="9" s="1"/>
  <c r="V333" i="1"/>
  <c r="S415" i="1"/>
  <c r="D414" i="9" s="1"/>
  <c r="V415" i="1"/>
  <c r="S403" i="1"/>
  <c r="D402" i="9" s="1"/>
  <c r="V403" i="1"/>
  <c r="S8" i="1"/>
  <c r="D7" i="9" s="1"/>
  <c r="V8" i="1"/>
  <c r="S14" i="1"/>
  <c r="D13" i="9" s="1"/>
  <c r="V14" i="1"/>
  <c r="S19" i="1"/>
  <c r="D18" i="9" s="1"/>
  <c r="V19" i="1"/>
  <c r="S51" i="1"/>
  <c r="D50" i="9" s="1"/>
  <c r="V51" i="1"/>
  <c r="S57" i="1"/>
  <c r="D56" i="9" s="1"/>
  <c r="V57" i="1"/>
  <c r="S32" i="1"/>
  <c r="D31" i="9" s="1"/>
  <c r="V32" i="1"/>
  <c r="S38" i="1"/>
  <c r="D37" i="9" s="1"/>
  <c r="V38" i="1"/>
  <c r="S87" i="1"/>
  <c r="D86" i="9" s="1"/>
  <c r="V87" i="1"/>
  <c r="S104" i="1"/>
  <c r="D103" i="9" s="1"/>
  <c r="V104" i="1"/>
  <c r="S44" i="1"/>
  <c r="D43" i="9" s="1"/>
  <c r="V44" i="1"/>
  <c r="S58" i="1"/>
  <c r="D57" i="9" s="1"/>
  <c r="V58" i="1"/>
  <c r="S68" i="1"/>
  <c r="D67" i="9" s="1"/>
  <c r="V68" i="1"/>
  <c r="S99" i="1"/>
  <c r="D98" i="9" s="1"/>
  <c r="V99" i="1"/>
  <c r="S137" i="1"/>
  <c r="D136" i="9" s="1"/>
  <c r="V137" i="1"/>
  <c r="S80" i="1"/>
  <c r="D79" i="9" s="1"/>
  <c r="V80" i="1"/>
  <c r="S109" i="1"/>
  <c r="D108" i="9" s="1"/>
  <c r="V109" i="1"/>
  <c r="S96" i="1"/>
  <c r="D95" i="9" s="1"/>
  <c r="V96" i="1"/>
  <c r="S125" i="1"/>
  <c r="D124" i="9" s="1"/>
  <c r="V125" i="1"/>
  <c r="S158" i="1"/>
  <c r="D157" i="9" s="1"/>
  <c r="V158" i="1"/>
  <c r="S174" i="1"/>
  <c r="D173" i="9" s="1"/>
  <c r="V174" i="1"/>
  <c r="S190" i="1"/>
  <c r="D189" i="9" s="1"/>
  <c r="V190" i="1"/>
  <c r="S206" i="1"/>
  <c r="D205" i="9" s="1"/>
  <c r="V206" i="1"/>
  <c r="S222" i="1"/>
  <c r="D221" i="9" s="1"/>
  <c r="V222" i="1"/>
  <c r="S240" i="1"/>
  <c r="D239" i="9" s="1"/>
  <c r="V240" i="1"/>
  <c r="S154" i="1"/>
  <c r="D153" i="9" s="1"/>
  <c r="V154" i="1"/>
  <c r="S176" i="1"/>
  <c r="D175" i="9" s="1"/>
  <c r="V176" i="1"/>
  <c r="S205" i="1"/>
  <c r="D204" i="9" s="1"/>
  <c r="V205" i="1"/>
  <c r="S218" i="1"/>
  <c r="D217" i="9" s="1"/>
  <c r="V218" i="1"/>
  <c r="S153" i="1"/>
  <c r="D152" i="9" s="1"/>
  <c r="V153" i="1"/>
  <c r="S198" i="1"/>
  <c r="D197" i="9" s="1"/>
  <c r="V198" i="1"/>
  <c r="S217" i="1"/>
  <c r="D216" i="9" s="1"/>
  <c r="V217" i="1"/>
  <c r="S251" i="1"/>
  <c r="D250" i="9" s="1"/>
  <c r="V251" i="1"/>
  <c r="S260" i="1"/>
  <c r="D259" i="9" s="1"/>
  <c r="V260" i="1"/>
  <c r="S283" i="1"/>
  <c r="D282" i="9" s="1"/>
  <c r="V283" i="1"/>
  <c r="S292" i="1"/>
  <c r="D291" i="9" s="1"/>
  <c r="V292" i="1"/>
  <c r="S315" i="1"/>
  <c r="D314" i="9" s="1"/>
  <c r="V315" i="1"/>
  <c r="S250" i="1"/>
  <c r="D249" i="9" s="1"/>
  <c r="V250" i="1"/>
  <c r="S266" i="1"/>
  <c r="D265" i="9" s="1"/>
  <c r="V266" i="1"/>
  <c r="S282" i="1"/>
  <c r="D281" i="9" s="1"/>
  <c r="V282" i="1"/>
  <c r="S298" i="1"/>
  <c r="D297" i="9" s="1"/>
  <c r="V298" i="1"/>
  <c r="S314" i="1"/>
  <c r="D313" i="9" s="1"/>
  <c r="V314" i="1"/>
  <c r="S182" i="1"/>
  <c r="D181" i="9" s="1"/>
  <c r="V182" i="1"/>
  <c r="S201" i="1"/>
  <c r="D200" i="9" s="1"/>
  <c r="V201" i="1"/>
  <c r="S255" i="1"/>
  <c r="D254" i="9" s="1"/>
  <c r="V255" i="1"/>
  <c r="S264" i="1"/>
  <c r="D263" i="9" s="1"/>
  <c r="V264" i="1"/>
  <c r="S287" i="1"/>
  <c r="D286" i="9" s="1"/>
  <c r="V287" i="1"/>
  <c r="S296" i="1"/>
  <c r="D295" i="9" s="1"/>
  <c r="V296" i="1"/>
  <c r="S319" i="1"/>
  <c r="D318" i="9" s="1"/>
  <c r="V319" i="1"/>
  <c r="S204" i="1"/>
  <c r="D203" i="9" s="1"/>
  <c r="V204" i="1"/>
  <c r="S147" i="1"/>
  <c r="D146" i="9" s="1"/>
  <c r="V147" i="1"/>
  <c r="S324" i="1"/>
  <c r="D323" i="9" s="1"/>
  <c r="V324" i="1"/>
  <c r="S347" i="1"/>
  <c r="D346" i="9" s="1"/>
  <c r="V347" i="1"/>
  <c r="S357" i="1"/>
  <c r="D356" i="9" s="1"/>
  <c r="V357" i="1"/>
  <c r="S379" i="1"/>
  <c r="D378" i="9" s="1"/>
  <c r="V379" i="1"/>
  <c r="S391" i="1"/>
  <c r="D390" i="9" s="1"/>
  <c r="V391" i="1"/>
  <c r="S519" i="1"/>
  <c r="D518" i="9" s="1"/>
  <c r="V519" i="1"/>
  <c r="S551" i="1"/>
  <c r="D550" i="9" s="1"/>
  <c r="V551" i="1"/>
  <c r="S404" i="1"/>
  <c r="D403" i="9" s="1"/>
  <c r="V404" i="1"/>
  <c r="S447" i="1"/>
  <c r="D446" i="9" s="1"/>
  <c r="V447" i="1"/>
  <c r="S479" i="1"/>
  <c r="D478" i="9" s="1"/>
  <c r="V479" i="1"/>
  <c r="S511" i="1"/>
  <c r="D510" i="9" s="1"/>
  <c r="V511" i="1"/>
  <c r="S543" i="1"/>
  <c r="D542" i="9" s="1"/>
  <c r="V543" i="1"/>
  <c r="S568" i="1"/>
  <c r="D567" i="9" s="1"/>
  <c r="V568" i="1"/>
  <c r="S576" i="1"/>
  <c r="D575" i="9" s="1"/>
  <c r="V576" i="1"/>
  <c r="S584" i="1"/>
  <c r="D583" i="9" s="1"/>
  <c r="V584" i="1"/>
  <c r="S592" i="1"/>
  <c r="D591" i="9" s="1"/>
  <c r="V592" i="1"/>
  <c r="S442" i="1"/>
  <c r="D441" i="9" s="1"/>
  <c r="V442" i="1"/>
  <c r="S490" i="1"/>
  <c r="D489" i="9" s="1"/>
  <c r="V490" i="1"/>
  <c r="S522" i="1"/>
  <c r="D521" i="9" s="1"/>
  <c r="V522" i="1"/>
  <c r="S337" i="1"/>
  <c r="D336" i="9" s="1"/>
  <c r="V337" i="1"/>
  <c r="S369" i="1"/>
  <c r="D368" i="9" s="1"/>
  <c r="V369" i="1"/>
  <c r="S389" i="1"/>
  <c r="D388" i="9" s="1"/>
  <c r="V389" i="1"/>
  <c r="S419" i="1"/>
  <c r="D418" i="9" s="1"/>
  <c r="V419" i="1"/>
  <c r="S457" i="1"/>
  <c r="D456" i="9" s="1"/>
  <c r="V457" i="1"/>
  <c r="S462" i="1"/>
  <c r="D461" i="9" s="1"/>
  <c r="V462" i="1"/>
  <c r="S491" i="1"/>
  <c r="D490" i="9" s="1"/>
  <c r="V491" i="1"/>
  <c r="S539" i="1"/>
  <c r="D538" i="9" s="1"/>
  <c r="V539" i="1"/>
  <c r="S553" i="1"/>
  <c r="D552" i="9" s="1"/>
  <c r="V553" i="1"/>
  <c r="S558" i="1"/>
  <c r="D557" i="9" s="1"/>
  <c r="V558" i="1"/>
  <c r="S603" i="1"/>
  <c r="D602" i="9" s="1"/>
  <c r="V603" i="1"/>
  <c r="S611" i="1"/>
  <c r="D610" i="9" s="1"/>
  <c r="V611" i="1"/>
  <c r="S70" i="1"/>
  <c r="D69" i="9" s="1"/>
  <c r="V70" i="1"/>
  <c r="S420" i="1"/>
  <c r="D419" i="9" s="1"/>
  <c r="V420" i="1"/>
  <c r="S538" i="1"/>
  <c r="D537" i="9" s="1"/>
  <c r="V538" i="1"/>
  <c r="S278" i="1"/>
  <c r="D277" i="9" s="1"/>
  <c r="V278" i="1"/>
  <c r="S336" i="1"/>
  <c r="D335" i="9" s="1"/>
  <c r="V336" i="1"/>
  <c r="S343" i="1"/>
  <c r="D342" i="9" s="1"/>
  <c r="V343" i="1"/>
  <c r="S368" i="1"/>
  <c r="D367" i="9" s="1"/>
  <c r="V368" i="1"/>
  <c r="S375" i="1"/>
  <c r="D374" i="9" s="1"/>
  <c r="V375" i="1"/>
  <c r="S277" i="1"/>
  <c r="D276" i="9" s="1"/>
  <c r="V277" i="1"/>
  <c r="S309" i="1"/>
  <c r="D308" i="9" s="1"/>
  <c r="V309" i="1"/>
  <c r="S350" i="1"/>
  <c r="D349" i="9" s="1"/>
  <c r="V350" i="1"/>
  <c r="S362" i="1"/>
  <c r="D361" i="9" s="1"/>
  <c r="V362" i="1"/>
  <c r="S302" i="1"/>
  <c r="D301" i="9" s="1"/>
  <c r="V302" i="1"/>
  <c r="S344" i="1"/>
  <c r="D343" i="9" s="1"/>
  <c r="V344" i="1"/>
  <c r="S351" i="1"/>
  <c r="D350" i="9" s="1"/>
  <c r="V351" i="1"/>
  <c r="S386" i="1"/>
  <c r="D385" i="9" s="1"/>
  <c r="V386" i="1"/>
  <c r="S418" i="1"/>
  <c r="D417" i="9" s="1"/>
  <c r="V418" i="1"/>
  <c r="S465" i="1"/>
  <c r="D464" i="9" s="1"/>
  <c r="V465" i="1"/>
  <c r="S513" i="1"/>
  <c r="D512" i="9" s="1"/>
  <c r="V513" i="1"/>
  <c r="S604" i="1"/>
  <c r="D603" i="9" s="1"/>
  <c r="V604" i="1"/>
  <c r="S432" i="1"/>
  <c r="D431" i="9" s="1"/>
  <c r="V432" i="1"/>
  <c r="S464" i="1"/>
  <c r="D463" i="9" s="1"/>
  <c r="V464" i="1"/>
  <c r="S529" i="1"/>
  <c r="D528" i="9" s="1"/>
  <c r="V529" i="1"/>
  <c r="S549" i="1"/>
  <c r="D548" i="9" s="1"/>
  <c r="V549" i="1"/>
  <c r="S605" i="1"/>
  <c r="D604" i="9" s="1"/>
  <c r="V605" i="1"/>
  <c r="S95" i="1"/>
  <c r="D94" i="9" s="1"/>
  <c r="V95" i="1"/>
  <c r="S120" i="1"/>
  <c r="D119" i="9" s="1"/>
  <c r="V120" i="1"/>
  <c r="S55" i="1"/>
  <c r="D54" i="9" s="1"/>
  <c r="V55" i="1"/>
  <c r="S171" i="1"/>
  <c r="D170" i="9" s="1"/>
  <c r="V171" i="1"/>
  <c r="S187" i="1"/>
  <c r="D186" i="9" s="1"/>
  <c r="V187" i="1"/>
  <c r="S346" i="1"/>
  <c r="D345" i="9" s="1"/>
  <c r="V346" i="1"/>
  <c r="S456" i="1"/>
  <c r="D455" i="9" s="1"/>
  <c r="V456" i="1"/>
  <c r="S60" i="1"/>
  <c r="D59" i="9" s="1"/>
  <c r="V60" i="1"/>
  <c r="S134" i="1"/>
  <c r="D133" i="9" s="1"/>
  <c r="V134" i="1"/>
  <c r="S155" i="1"/>
  <c r="D154" i="9" s="1"/>
  <c r="V155" i="1"/>
  <c r="S286" i="1"/>
  <c r="D285" i="9" s="1"/>
  <c r="V286" i="1"/>
  <c r="S392" i="1"/>
  <c r="D391" i="9" s="1"/>
  <c r="V392" i="1"/>
  <c r="S410" i="1"/>
  <c r="D409" i="9" s="1"/>
  <c r="V410" i="1"/>
  <c r="S440" i="1"/>
  <c r="D439" i="9" s="1"/>
  <c r="V440" i="1"/>
  <c r="S145" i="1"/>
  <c r="D144" i="9" s="1"/>
  <c r="V145" i="1"/>
  <c r="S335" i="1"/>
  <c r="D334" i="9" s="1"/>
  <c r="V335" i="1"/>
  <c r="S366" i="1"/>
  <c r="D365" i="9" s="1"/>
  <c r="V366" i="1"/>
  <c r="S417" i="1"/>
  <c r="D416" i="9" s="1"/>
  <c r="V417" i="1"/>
  <c r="S560" i="1"/>
  <c r="D559" i="9" s="1"/>
  <c r="V560" i="1"/>
  <c r="S364" i="1"/>
  <c r="D363" i="9" s="1"/>
  <c r="V364" i="1"/>
  <c r="S151" i="1"/>
  <c r="D150" i="9" s="1"/>
  <c r="V151" i="1"/>
  <c r="S548" i="1"/>
  <c r="D547" i="9" s="1"/>
  <c r="V548" i="1"/>
  <c r="S613" i="1"/>
  <c r="D612" i="9" s="1"/>
  <c r="V613" i="1"/>
  <c r="S17" i="1"/>
  <c r="D16" i="9" s="1"/>
  <c r="V17" i="1"/>
  <c r="S492" i="1"/>
  <c r="D491" i="9" s="1"/>
  <c r="V492" i="1"/>
  <c r="S512" i="1"/>
  <c r="D511" i="9" s="1"/>
  <c r="V512" i="1"/>
  <c r="S195" i="1"/>
  <c r="D194" i="9" s="1"/>
  <c r="V195" i="1"/>
  <c r="S496" i="1"/>
  <c r="D495" i="9" s="1"/>
  <c r="V496" i="1"/>
  <c r="S211" i="1"/>
  <c r="D210" i="9" s="1"/>
  <c r="V211" i="1"/>
  <c r="S334" i="1"/>
  <c r="D333" i="9" s="1"/>
  <c r="V334" i="1"/>
  <c r="S533" i="1"/>
  <c r="D532" i="9" s="1"/>
  <c r="V533" i="1"/>
  <c r="S37" i="1"/>
  <c r="D36" i="9" s="1"/>
  <c r="V37" i="1"/>
  <c r="S146" i="1"/>
  <c r="D145" i="9" s="1"/>
  <c r="V146" i="1"/>
  <c r="S370" i="1"/>
  <c r="D369" i="9" s="1"/>
  <c r="V370" i="1"/>
  <c r="S485" i="1"/>
  <c r="D484" i="9" s="1"/>
  <c r="V485" i="1"/>
  <c r="S606" i="1"/>
  <c r="D605" i="9" s="1"/>
  <c r="V606" i="1"/>
  <c r="S597" i="1"/>
  <c r="D596" i="9" s="1"/>
  <c r="V597" i="1"/>
  <c r="S397" i="1"/>
  <c r="D396" i="9" s="1"/>
  <c r="V397" i="1"/>
  <c r="S123" i="1"/>
  <c r="D122" i="9" s="1"/>
  <c r="V123" i="1"/>
  <c r="S476" i="1"/>
  <c r="D475" i="9" s="1"/>
  <c r="V476" i="1"/>
  <c r="S69" i="1"/>
  <c r="D68" i="9" s="1"/>
  <c r="V69" i="1"/>
  <c r="S191" i="1"/>
  <c r="D190" i="9" s="1"/>
  <c r="V191" i="1"/>
  <c r="S6" i="1"/>
  <c r="D5" i="9" s="1"/>
  <c r="V6" i="1"/>
  <c r="S40" i="1"/>
  <c r="D39" i="9" s="1"/>
  <c r="V40" i="1"/>
  <c r="S12" i="1"/>
  <c r="D11" i="9" s="1"/>
  <c r="V12" i="1"/>
  <c r="S75" i="1"/>
  <c r="D74" i="9" s="1"/>
  <c r="V75" i="1"/>
  <c r="S103" i="1"/>
  <c r="D102" i="9" s="1"/>
  <c r="V103" i="1"/>
  <c r="S186" i="1"/>
  <c r="D185" i="9" s="1"/>
  <c r="V186" i="1"/>
  <c r="S208" i="1"/>
  <c r="D207" i="9" s="1"/>
  <c r="V208" i="1"/>
  <c r="S276" i="1"/>
  <c r="D275" i="9" s="1"/>
  <c r="V276" i="1"/>
  <c r="S248" i="1"/>
  <c r="D247" i="9" s="1"/>
  <c r="V248" i="1"/>
  <c r="S280" i="1"/>
  <c r="D279" i="9" s="1"/>
  <c r="V280" i="1"/>
  <c r="S312" i="1"/>
  <c r="D311" i="9" s="1"/>
  <c r="V312" i="1"/>
  <c r="S331" i="1"/>
  <c r="D330" i="9" s="1"/>
  <c r="V331" i="1"/>
  <c r="S373" i="1"/>
  <c r="D372" i="9" s="1"/>
  <c r="V373" i="1"/>
  <c r="S451" i="1"/>
  <c r="D450" i="9" s="1"/>
  <c r="V451" i="1"/>
  <c r="S531" i="1"/>
  <c r="D530" i="9" s="1"/>
  <c r="V531" i="1"/>
  <c r="S575" i="1"/>
  <c r="D574" i="9" s="1"/>
  <c r="V575" i="1"/>
  <c r="S591" i="1"/>
  <c r="D590" i="9" s="1"/>
  <c r="V591" i="1"/>
  <c r="S535" i="1"/>
  <c r="D534" i="9" s="1"/>
  <c r="V535" i="1"/>
  <c r="S431" i="1"/>
  <c r="D430" i="9" s="1"/>
  <c r="V431" i="1"/>
  <c r="S495" i="1"/>
  <c r="D494" i="9" s="1"/>
  <c r="V495" i="1"/>
  <c r="S527" i="1"/>
  <c r="D526" i="9" s="1"/>
  <c r="V527" i="1"/>
  <c r="S564" i="1"/>
  <c r="D563" i="9" s="1"/>
  <c r="V564" i="1"/>
  <c r="S427" i="1"/>
  <c r="D426" i="9" s="1"/>
  <c r="V427" i="1"/>
  <c r="S473" i="1"/>
  <c r="D472" i="9" s="1"/>
  <c r="V473" i="1"/>
  <c r="S172" i="1"/>
  <c r="D171" i="9" s="1"/>
  <c r="V172" i="1"/>
  <c r="S554" i="1"/>
  <c r="D553" i="9" s="1"/>
  <c r="V554" i="1"/>
  <c r="S310" i="1"/>
  <c r="D309" i="9" s="1"/>
  <c r="V310" i="1"/>
  <c r="S376" i="1"/>
  <c r="D375" i="9" s="1"/>
  <c r="V376" i="1"/>
  <c r="S469" i="1"/>
  <c r="D468" i="9" s="1"/>
  <c r="V469" i="1"/>
  <c r="S601" i="1"/>
  <c r="D600" i="9" s="1"/>
  <c r="V601" i="1"/>
  <c r="S416" i="1"/>
  <c r="D415" i="9" s="1"/>
  <c r="V416" i="1"/>
  <c r="S596" i="1"/>
  <c r="D595" i="9" s="1"/>
  <c r="V596" i="1"/>
  <c r="S53" i="1"/>
  <c r="D52" i="9" s="1"/>
  <c r="V53" i="1"/>
  <c r="S116" i="1"/>
  <c r="D115" i="9" s="1"/>
  <c r="V116" i="1"/>
  <c r="S448" i="1"/>
  <c r="D447" i="9" s="1"/>
  <c r="V448" i="1"/>
  <c r="S24" i="1"/>
  <c r="D23" i="9" s="1"/>
  <c r="V24" i="1"/>
  <c r="S30" i="1"/>
  <c r="D29" i="9" s="1"/>
  <c r="V30" i="1"/>
  <c r="S46" i="1"/>
  <c r="D45" i="9" s="1"/>
  <c r="V46" i="1"/>
  <c r="S20" i="1"/>
  <c r="D19" i="9" s="1"/>
  <c r="V20" i="1"/>
  <c r="S26" i="1"/>
  <c r="D25" i="9" s="1"/>
  <c r="V26" i="1"/>
  <c r="S52" i="1"/>
  <c r="D51" i="9" s="1"/>
  <c r="V52" i="1"/>
  <c r="S15" i="1"/>
  <c r="D14" i="9" s="1"/>
  <c r="V15" i="1"/>
  <c r="S22" i="1"/>
  <c r="D21" i="9" s="1"/>
  <c r="V22" i="1"/>
  <c r="S71" i="1"/>
  <c r="D70" i="9" s="1"/>
  <c r="V71" i="1"/>
  <c r="S88" i="1"/>
  <c r="D87" i="9" s="1"/>
  <c r="V88" i="1"/>
  <c r="S94" i="1"/>
  <c r="D93" i="9" s="1"/>
  <c r="V94" i="1"/>
  <c r="S74" i="1"/>
  <c r="D73" i="9" s="1"/>
  <c r="V74" i="1"/>
  <c r="S100" i="1"/>
  <c r="D99" i="9" s="1"/>
  <c r="V100" i="1"/>
  <c r="S131" i="1"/>
  <c r="D130" i="9" s="1"/>
  <c r="V131" i="1"/>
  <c r="S136" i="1"/>
  <c r="D135" i="9" s="1"/>
  <c r="V136" i="1"/>
  <c r="S127" i="1"/>
  <c r="D126" i="9" s="1"/>
  <c r="V127" i="1"/>
  <c r="S105" i="1"/>
  <c r="D104" i="9" s="1"/>
  <c r="V105" i="1"/>
  <c r="S149" i="1"/>
  <c r="D148" i="9" s="1"/>
  <c r="V149" i="1"/>
  <c r="S165" i="1"/>
  <c r="D164" i="9" s="1"/>
  <c r="V165" i="1"/>
  <c r="S181" i="1"/>
  <c r="D180" i="9" s="1"/>
  <c r="V181" i="1"/>
  <c r="S197" i="1"/>
  <c r="D196" i="9" s="1"/>
  <c r="V197" i="1"/>
  <c r="S213" i="1"/>
  <c r="D212" i="9" s="1"/>
  <c r="V213" i="1"/>
  <c r="S229" i="1"/>
  <c r="D228" i="9" s="1"/>
  <c r="V229" i="1"/>
  <c r="S164" i="1"/>
  <c r="D163" i="9" s="1"/>
  <c r="V164" i="1"/>
  <c r="S180" i="1"/>
  <c r="D179" i="9" s="1"/>
  <c r="V180" i="1"/>
  <c r="S196" i="1"/>
  <c r="D195" i="9" s="1"/>
  <c r="V196" i="1"/>
  <c r="S212" i="1"/>
  <c r="D211" i="9" s="1"/>
  <c r="V212" i="1"/>
  <c r="S228" i="1"/>
  <c r="D227" i="9" s="1"/>
  <c r="V228" i="1"/>
  <c r="S237" i="1"/>
  <c r="D236" i="9" s="1"/>
  <c r="V237" i="1"/>
  <c r="S244" i="1"/>
  <c r="D243" i="9" s="1"/>
  <c r="V244" i="1"/>
  <c r="S160" i="1"/>
  <c r="D159" i="9" s="1"/>
  <c r="V160" i="1"/>
  <c r="S189" i="1"/>
  <c r="D188" i="9" s="1"/>
  <c r="V189" i="1"/>
  <c r="S202" i="1"/>
  <c r="D201" i="9" s="1"/>
  <c r="V202" i="1"/>
  <c r="S224" i="1"/>
  <c r="D223" i="9" s="1"/>
  <c r="V224" i="1"/>
  <c r="S246" i="1"/>
  <c r="D245" i="9" s="1"/>
  <c r="V246" i="1"/>
  <c r="S252" i="1"/>
  <c r="D251" i="9" s="1"/>
  <c r="V252" i="1"/>
  <c r="S275" i="1"/>
  <c r="D274" i="9" s="1"/>
  <c r="V275" i="1"/>
  <c r="S284" i="1"/>
  <c r="D283" i="9" s="1"/>
  <c r="V284" i="1"/>
  <c r="S307" i="1"/>
  <c r="D306" i="9" s="1"/>
  <c r="V307" i="1"/>
  <c r="S316" i="1"/>
  <c r="D315" i="9" s="1"/>
  <c r="V316" i="1"/>
  <c r="S156" i="1"/>
  <c r="D155" i="9" s="1"/>
  <c r="V156" i="1"/>
  <c r="S220" i="1"/>
  <c r="D219" i="9" s="1"/>
  <c r="V220" i="1"/>
  <c r="S247" i="1"/>
  <c r="D246" i="9" s="1"/>
  <c r="V247" i="1"/>
  <c r="S256" i="1"/>
  <c r="D255" i="9" s="1"/>
  <c r="V256" i="1"/>
  <c r="S279" i="1"/>
  <c r="D278" i="9" s="1"/>
  <c r="V279" i="1"/>
  <c r="S288" i="1"/>
  <c r="D287" i="9" s="1"/>
  <c r="V288" i="1"/>
  <c r="S311" i="1"/>
  <c r="D310" i="9" s="1"/>
  <c r="V311" i="1"/>
  <c r="S320" i="1"/>
  <c r="D319" i="9" s="1"/>
  <c r="V320" i="1"/>
  <c r="S339" i="1"/>
  <c r="D338" i="9" s="1"/>
  <c r="V339" i="1"/>
  <c r="S349" i="1"/>
  <c r="D348" i="9" s="1"/>
  <c r="V349" i="1"/>
  <c r="S371" i="1"/>
  <c r="D370" i="9" s="1"/>
  <c r="V371" i="1"/>
  <c r="S381" i="1"/>
  <c r="D380" i="9" s="1"/>
  <c r="V381" i="1"/>
  <c r="S399" i="1"/>
  <c r="D398" i="9" s="1"/>
  <c r="V399" i="1"/>
  <c r="S396" i="1"/>
  <c r="D395" i="9" s="1"/>
  <c r="V396" i="1"/>
  <c r="S422" i="1"/>
  <c r="D421" i="9" s="1"/>
  <c r="V422" i="1"/>
  <c r="S438" i="1"/>
  <c r="D437" i="9" s="1"/>
  <c r="V438" i="1"/>
  <c r="S454" i="1"/>
  <c r="D453" i="9" s="1"/>
  <c r="V454" i="1"/>
  <c r="S470" i="1"/>
  <c r="D469" i="9" s="1"/>
  <c r="V470" i="1"/>
  <c r="S486" i="1"/>
  <c r="D485" i="9" s="1"/>
  <c r="V486" i="1"/>
  <c r="S502" i="1"/>
  <c r="D501" i="9" s="1"/>
  <c r="V502" i="1"/>
  <c r="S518" i="1"/>
  <c r="D517" i="9" s="1"/>
  <c r="V518" i="1"/>
  <c r="S534" i="1"/>
  <c r="D533" i="9" s="1"/>
  <c r="V534" i="1"/>
  <c r="S550" i="1"/>
  <c r="D549" i="9" s="1"/>
  <c r="V550" i="1"/>
  <c r="S565" i="1"/>
  <c r="D564" i="9" s="1"/>
  <c r="V565" i="1"/>
  <c r="S569" i="1"/>
  <c r="D568" i="9" s="1"/>
  <c r="V569" i="1"/>
  <c r="S573" i="1"/>
  <c r="D572" i="9" s="1"/>
  <c r="V573" i="1"/>
  <c r="S577" i="1"/>
  <c r="D576" i="9" s="1"/>
  <c r="V577" i="1"/>
  <c r="S581" i="1"/>
  <c r="D580" i="9" s="1"/>
  <c r="V581" i="1"/>
  <c r="S585" i="1"/>
  <c r="D584" i="9" s="1"/>
  <c r="V585" i="1"/>
  <c r="S589" i="1"/>
  <c r="D588" i="9" s="1"/>
  <c r="V589" i="1"/>
  <c r="S593" i="1"/>
  <c r="D592" i="9" s="1"/>
  <c r="V593" i="1"/>
  <c r="S398" i="1"/>
  <c r="D397" i="9" s="1"/>
  <c r="V398" i="1"/>
  <c r="S429" i="1"/>
  <c r="D428" i="9" s="1"/>
  <c r="V429" i="1"/>
  <c r="S434" i="1"/>
  <c r="D433" i="9" s="1"/>
  <c r="V434" i="1"/>
  <c r="S461" i="1"/>
  <c r="D460" i="9" s="1"/>
  <c r="V461" i="1"/>
  <c r="S466" i="1"/>
  <c r="D465" i="9" s="1"/>
  <c r="V466" i="1"/>
  <c r="S493" i="1"/>
  <c r="D492" i="9" s="1"/>
  <c r="V493" i="1"/>
  <c r="S498" i="1"/>
  <c r="D497" i="9" s="1"/>
  <c r="V498" i="1"/>
  <c r="S525" i="1"/>
  <c r="D524" i="9" s="1"/>
  <c r="V525" i="1"/>
  <c r="S530" i="1"/>
  <c r="D529" i="9" s="1"/>
  <c r="V530" i="1"/>
  <c r="S557" i="1"/>
  <c r="D556" i="9" s="1"/>
  <c r="V557" i="1"/>
  <c r="S562" i="1"/>
  <c r="D561" i="9" s="1"/>
  <c r="V562" i="1"/>
  <c r="S570" i="1"/>
  <c r="D569" i="9" s="1"/>
  <c r="V570" i="1"/>
  <c r="S578" i="1"/>
  <c r="D577" i="9" s="1"/>
  <c r="V578" i="1"/>
  <c r="S586" i="1"/>
  <c r="D585" i="9" s="1"/>
  <c r="V586" i="1"/>
  <c r="S594" i="1"/>
  <c r="D593" i="9" s="1"/>
  <c r="V594" i="1"/>
  <c r="S414" i="1"/>
  <c r="D413" i="9" s="1"/>
  <c r="V414" i="1"/>
  <c r="S439" i="1"/>
  <c r="D438" i="9" s="1"/>
  <c r="V439" i="1"/>
  <c r="S329" i="1"/>
  <c r="D328" i="9" s="1"/>
  <c r="V329" i="1"/>
  <c r="S361" i="1"/>
  <c r="D360" i="9" s="1"/>
  <c r="V361" i="1"/>
  <c r="S425" i="1"/>
  <c r="D424" i="9" s="1"/>
  <c r="V425" i="1"/>
  <c r="S430" i="1"/>
  <c r="D429" i="9" s="1"/>
  <c r="V430" i="1"/>
  <c r="S459" i="1"/>
  <c r="D458" i="9" s="1"/>
  <c r="V459" i="1"/>
  <c r="S505" i="1"/>
  <c r="D504" i="9" s="1"/>
  <c r="V505" i="1"/>
  <c r="S510" i="1"/>
  <c r="D509" i="9" s="1"/>
  <c r="V510" i="1"/>
  <c r="S555" i="1"/>
  <c r="D554" i="9" s="1"/>
  <c r="V555" i="1"/>
  <c r="S503" i="1"/>
  <c r="D502" i="9" s="1"/>
  <c r="V503" i="1"/>
  <c r="S257" i="1"/>
  <c r="D256" i="9" s="1"/>
  <c r="V257" i="1"/>
  <c r="S293" i="1"/>
  <c r="D292" i="9" s="1"/>
  <c r="V293" i="1"/>
  <c r="S321" i="1"/>
  <c r="D320" i="9" s="1"/>
  <c r="V321" i="1"/>
  <c r="S262" i="1"/>
  <c r="D261" i="9" s="1"/>
  <c r="V262" i="1"/>
  <c r="S294" i="1"/>
  <c r="D293" i="9" s="1"/>
  <c r="V294" i="1"/>
  <c r="S374" i="1"/>
  <c r="D373" i="9" s="1"/>
  <c r="V374" i="1"/>
  <c r="S388" i="1"/>
  <c r="D387" i="9" s="1"/>
  <c r="V388" i="1"/>
  <c r="S561" i="1"/>
  <c r="D560" i="9" s="1"/>
  <c r="V561" i="1"/>
  <c r="S452" i="1"/>
  <c r="D451" i="9" s="1"/>
  <c r="V452" i="1"/>
  <c r="S481" i="1"/>
  <c r="D480" i="9" s="1"/>
  <c r="V481" i="1"/>
  <c r="S501" i="1"/>
  <c r="D500" i="9" s="1"/>
  <c r="V501" i="1"/>
  <c r="S552" i="1"/>
  <c r="D551" i="9" s="1"/>
  <c r="V552" i="1"/>
  <c r="S401" i="1"/>
  <c r="D400" i="9" s="1"/>
  <c r="V401" i="1"/>
  <c r="S437" i="1"/>
  <c r="D436" i="9" s="1"/>
  <c r="V437" i="1"/>
  <c r="S610" i="1"/>
  <c r="D609" i="9" s="1"/>
  <c r="V610" i="1"/>
  <c r="S600" i="1"/>
  <c r="D599" i="9" s="1"/>
  <c r="V600" i="1"/>
  <c r="S11" i="1"/>
  <c r="D10" i="9" s="1"/>
  <c r="V11" i="1"/>
  <c r="S65" i="1"/>
  <c r="D64" i="9" s="1"/>
  <c r="V65" i="1"/>
  <c r="S112" i="1"/>
  <c r="D111" i="9" s="1"/>
  <c r="V112" i="1"/>
  <c r="S56" i="1"/>
  <c r="D55" i="9" s="1"/>
  <c r="V56" i="1"/>
  <c r="S9" i="1"/>
  <c r="D8" i="9" s="1"/>
  <c r="V9" i="1"/>
  <c r="S97" i="1"/>
  <c r="D96" i="9" s="1"/>
  <c r="V97" i="1"/>
  <c r="S328" i="1"/>
  <c r="D327" i="9" s="1"/>
  <c r="V328" i="1"/>
  <c r="S460" i="1"/>
  <c r="D459" i="9" s="1"/>
  <c r="V460" i="1"/>
  <c r="S144" i="1"/>
  <c r="D143" i="9" s="1"/>
  <c r="V144" i="1"/>
  <c r="S253" i="1"/>
  <c r="D252" i="9" s="1"/>
  <c r="V253" i="1"/>
  <c r="S317" i="1"/>
  <c r="D316" i="9" s="1"/>
  <c r="V317" i="1"/>
  <c r="S372" i="1"/>
  <c r="D371" i="9" s="1"/>
  <c r="V372" i="1"/>
  <c r="S394" i="1"/>
  <c r="D393" i="9" s="1"/>
  <c r="V394" i="1"/>
  <c r="S179" i="1"/>
  <c r="D178" i="9" s="1"/>
  <c r="V179" i="1"/>
  <c r="S408" i="1"/>
  <c r="D407" i="9" s="1"/>
  <c r="V408" i="1"/>
  <c r="S444" i="1"/>
  <c r="D443" i="9" s="1"/>
  <c r="V444" i="1"/>
  <c r="S142" i="1"/>
  <c r="D141" i="9" s="1"/>
  <c r="V142" i="1"/>
  <c r="S480" i="1"/>
  <c r="D479" i="9" s="1"/>
  <c r="V480" i="1"/>
  <c r="S524" i="1"/>
  <c r="D523" i="9" s="1"/>
  <c r="V524" i="1"/>
  <c r="S545" i="1"/>
  <c r="D544" i="9" s="1"/>
  <c r="V545" i="1"/>
  <c r="S73" i="1"/>
  <c r="D72" i="9" s="1"/>
  <c r="V73" i="1"/>
  <c r="S497" i="1"/>
  <c r="D496" i="9" s="1"/>
  <c r="V497" i="1"/>
  <c r="S106" i="1"/>
  <c r="D105" i="9" s="1"/>
  <c r="V106" i="1"/>
  <c r="S223" i="1"/>
  <c r="D222" i="9" s="1"/>
  <c r="V223" i="1"/>
  <c r="S500" i="1"/>
  <c r="D499" i="9" s="1"/>
  <c r="V500" i="1"/>
  <c r="S49" i="1"/>
  <c r="D48" i="9" s="1"/>
  <c r="V49" i="1"/>
  <c r="S175" i="1"/>
  <c r="D174" i="9" s="1"/>
  <c r="V175" i="1"/>
  <c r="S338" i="1"/>
  <c r="D337" i="9" s="1"/>
  <c r="V338" i="1"/>
  <c r="S536" i="1"/>
  <c r="D535" i="9" s="1"/>
  <c r="V536" i="1"/>
  <c r="S77" i="1"/>
  <c r="D76" i="9" s="1"/>
  <c r="V77" i="1"/>
  <c r="S378" i="1"/>
  <c r="D377" i="9" s="1"/>
  <c r="V378" i="1"/>
  <c r="S614" i="1"/>
  <c r="D613" i="9" s="1"/>
  <c r="V614" i="1"/>
  <c r="S405" i="1"/>
  <c r="D404" i="9" s="1"/>
  <c r="V405" i="1"/>
  <c r="S424" i="1"/>
  <c r="D423" i="9" s="1"/>
  <c r="V424" i="1"/>
  <c r="S81" i="1"/>
  <c r="D80" i="9" s="1"/>
  <c r="V81" i="1"/>
  <c r="S231" i="1"/>
  <c r="D230" i="9" s="1"/>
  <c r="V231" i="1"/>
  <c r="P4" i="1"/>
  <c r="R4" i="1"/>
  <c r="U4" i="1" s="1"/>
  <c r="Q4" i="1"/>
  <c r="T4" i="1" s="1"/>
  <c r="V4" i="1" l="1"/>
  <c r="W405" i="1"/>
  <c r="H404" i="9" s="1"/>
  <c r="I404" i="9" s="1"/>
  <c r="W175" i="1"/>
  <c r="H174" i="9" s="1"/>
  <c r="I174" i="9" s="1"/>
  <c r="W524" i="1"/>
  <c r="H523" i="9" s="1"/>
  <c r="I523" i="9" s="1"/>
  <c r="W394" i="1"/>
  <c r="H393" i="9" s="1"/>
  <c r="I393" i="9" s="1"/>
  <c r="W328" i="1"/>
  <c r="H327" i="9" s="1"/>
  <c r="I327" i="9" s="1"/>
  <c r="W610" i="1"/>
  <c r="H609" i="9" s="1"/>
  <c r="I609" i="9" s="1"/>
  <c r="W388" i="1"/>
  <c r="H387" i="9" s="1"/>
  <c r="I387" i="9" s="1"/>
  <c r="W257" i="1"/>
  <c r="H256" i="9" s="1"/>
  <c r="I256" i="9" s="1"/>
  <c r="W430" i="1"/>
  <c r="H429" i="9" s="1"/>
  <c r="I429" i="9" s="1"/>
  <c r="W578" i="1"/>
  <c r="H577" i="9" s="1"/>
  <c r="I577" i="9" s="1"/>
  <c r="W498" i="1"/>
  <c r="H497" i="9" s="1"/>
  <c r="I497" i="9" s="1"/>
  <c r="W398" i="1"/>
  <c r="H397" i="9" s="1"/>
  <c r="W565" i="1"/>
  <c r="H564" i="9" s="1"/>
  <c r="W470" i="1"/>
  <c r="H469" i="9" s="1"/>
  <c r="I469" i="9" s="1"/>
  <c r="W381" i="1"/>
  <c r="H380" i="9" s="1"/>
  <c r="I380" i="9" s="1"/>
  <c r="W320" i="1"/>
  <c r="H319" i="9" s="1"/>
  <c r="I319" i="9" s="1"/>
  <c r="W220" i="1"/>
  <c r="H219" i="9" s="1"/>
  <c r="W252" i="1"/>
  <c r="H251" i="9" s="1"/>
  <c r="I251" i="9" s="1"/>
  <c r="W228" i="1"/>
  <c r="H227" i="9" s="1"/>
  <c r="W213" i="1"/>
  <c r="H212" i="9" s="1"/>
  <c r="I212" i="9" s="1"/>
  <c r="W127" i="1"/>
  <c r="H126" i="9" s="1"/>
  <c r="I126" i="9" s="1"/>
  <c r="W88" i="1"/>
  <c r="H87" i="9" s="1"/>
  <c r="W20" i="1"/>
  <c r="H19" i="9" s="1"/>
  <c r="I19" i="9" s="1"/>
  <c r="W53" i="1"/>
  <c r="H52" i="9" s="1"/>
  <c r="I52" i="9" s="1"/>
  <c r="W310" i="1"/>
  <c r="H309" i="9" s="1"/>
  <c r="I309" i="9" s="1"/>
  <c r="W431" i="1"/>
  <c r="H430" i="9" s="1"/>
  <c r="W373" i="1"/>
  <c r="H372" i="9" s="1"/>
  <c r="I372" i="9" s="1"/>
  <c r="W208" i="1"/>
  <c r="H207" i="9" s="1"/>
  <c r="I207" i="9" s="1"/>
  <c r="W6" i="1"/>
  <c r="H5" i="9" s="1"/>
  <c r="I5" i="9" s="1"/>
  <c r="W597" i="1"/>
  <c r="H596" i="9" s="1"/>
  <c r="I596" i="9" s="1"/>
  <c r="W533" i="1"/>
  <c r="H532" i="9" s="1"/>
  <c r="W492" i="1"/>
  <c r="H491" i="9" s="1"/>
  <c r="I491" i="9" s="1"/>
  <c r="W560" i="1"/>
  <c r="H559" i="9" s="1"/>
  <c r="I559" i="9" s="1"/>
  <c r="W410" i="1"/>
  <c r="H409" i="9" s="1"/>
  <c r="I409" i="9" s="1"/>
  <c r="W456" i="1"/>
  <c r="H455" i="9" s="1"/>
  <c r="I455" i="9" s="1"/>
  <c r="W95" i="1"/>
  <c r="H94" i="9" s="1"/>
  <c r="I94" i="9" s="1"/>
  <c r="W604" i="1"/>
  <c r="H603" i="9" s="1"/>
  <c r="I603" i="9" s="1"/>
  <c r="W344" i="1"/>
  <c r="H343" i="9" s="1"/>
  <c r="I343" i="9" s="1"/>
  <c r="W375" i="1"/>
  <c r="H374" i="9" s="1"/>
  <c r="I374" i="9" s="1"/>
  <c r="W278" i="1"/>
  <c r="H277" i="9" s="1"/>
  <c r="I277" i="9" s="1"/>
  <c r="W611" i="1"/>
  <c r="H610" i="9" s="1"/>
  <c r="I610" i="9" s="1"/>
  <c r="W462" i="1"/>
  <c r="H461" i="9" s="1"/>
  <c r="I461" i="9" s="1"/>
  <c r="W369" i="1"/>
  <c r="H368" i="9" s="1"/>
  <c r="I368" i="9" s="1"/>
  <c r="W442" i="1"/>
  <c r="H441" i="9" s="1"/>
  <c r="I441" i="9" s="1"/>
  <c r="W511" i="1"/>
  <c r="H510" i="9" s="1"/>
  <c r="I510" i="9" s="1"/>
  <c r="W551" i="1"/>
  <c r="H550" i="9" s="1"/>
  <c r="I550" i="9" s="1"/>
  <c r="W357" i="1"/>
  <c r="H356" i="9" s="1"/>
  <c r="I356" i="9" s="1"/>
  <c r="W204" i="1"/>
  <c r="H203" i="9" s="1"/>
  <c r="I203" i="9" s="1"/>
  <c r="W201" i="1"/>
  <c r="H200" i="9" s="1"/>
  <c r="I200" i="9" s="1"/>
  <c r="W282" i="1"/>
  <c r="H281" i="9" s="1"/>
  <c r="I281" i="9" s="1"/>
  <c r="W250" i="1"/>
  <c r="H249" i="9" s="1"/>
  <c r="W260" i="1"/>
  <c r="H259" i="9" s="1"/>
  <c r="I259" i="9" s="1"/>
  <c r="W153" i="1"/>
  <c r="H152" i="9" s="1"/>
  <c r="I152" i="9" s="1"/>
  <c r="W154" i="1"/>
  <c r="H153" i="9" s="1"/>
  <c r="I153" i="9" s="1"/>
  <c r="W190" i="1"/>
  <c r="H189" i="9" s="1"/>
  <c r="W96" i="1"/>
  <c r="H95" i="9" s="1"/>
  <c r="I95" i="9" s="1"/>
  <c r="W99" i="1"/>
  <c r="H98" i="9" s="1"/>
  <c r="I98" i="9" s="1"/>
  <c r="W104" i="1"/>
  <c r="H103" i="9" s="1"/>
  <c r="I103" i="9" s="1"/>
  <c r="W57" i="1"/>
  <c r="H56" i="9" s="1"/>
  <c r="I56" i="9" s="1"/>
  <c r="W8" i="1"/>
  <c r="H7" i="9" s="1"/>
  <c r="W304" i="1"/>
  <c r="H303" i="9" s="1"/>
  <c r="I303" i="9" s="1"/>
  <c r="W221" i="1"/>
  <c r="H220" i="9" s="1"/>
  <c r="W245" i="1"/>
  <c r="H244" i="9" s="1"/>
  <c r="W216" i="1"/>
  <c r="H215" i="9" s="1"/>
  <c r="I215" i="9" s="1"/>
  <c r="W28" i="1"/>
  <c r="H27" i="9" s="1"/>
  <c r="I27" i="9" s="1"/>
  <c r="W108" i="1"/>
  <c r="H107" i="9" s="1"/>
  <c r="I107" i="9" s="1"/>
  <c r="W92" i="1"/>
  <c r="H91" i="9" s="1"/>
  <c r="I91" i="9" s="1"/>
  <c r="W36" i="1"/>
  <c r="H35" i="9" s="1"/>
  <c r="I35" i="9" s="1"/>
  <c r="W360" i="1"/>
  <c r="H359" i="9" s="1"/>
  <c r="I359" i="9" s="1"/>
  <c r="W301" i="1"/>
  <c r="H300" i="9" s="1"/>
  <c r="I300" i="9" s="1"/>
  <c r="W400" i="1"/>
  <c r="H399" i="9" s="1"/>
  <c r="W413" i="1"/>
  <c r="H412" i="9" s="1"/>
  <c r="I412" i="9" s="1"/>
  <c r="W13" i="1"/>
  <c r="H12" i="9" s="1"/>
  <c r="W433" i="1"/>
  <c r="H432" i="9" s="1"/>
  <c r="W305" i="1"/>
  <c r="H304" i="9" s="1"/>
  <c r="I304" i="9" s="1"/>
  <c r="W426" i="1"/>
  <c r="H425" i="9" s="1"/>
  <c r="I425" i="9" s="1"/>
  <c r="W446" i="1"/>
  <c r="H445" i="9" s="1"/>
  <c r="I445" i="9" s="1"/>
  <c r="W595" i="1"/>
  <c r="H594" i="9" s="1"/>
  <c r="I594" i="9" s="1"/>
  <c r="W579" i="1"/>
  <c r="H578" i="9" s="1"/>
  <c r="I578" i="9" s="1"/>
  <c r="W467" i="1"/>
  <c r="H466" i="9" s="1"/>
  <c r="I466" i="9" s="1"/>
  <c r="W233" i="1"/>
  <c r="H232" i="9" s="1"/>
  <c r="W290" i="1"/>
  <c r="H289" i="9" s="1"/>
  <c r="I289" i="9" s="1"/>
  <c r="W185" i="1"/>
  <c r="H184" i="9" s="1"/>
  <c r="I184" i="9" s="1"/>
  <c r="W128" i="1"/>
  <c r="H127" i="9" s="1"/>
  <c r="I127" i="9" s="1"/>
  <c r="W78" i="1"/>
  <c r="H77" i="9" s="1"/>
  <c r="W45" i="1"/>
  <c r="H44" i="9" s="1"/>
  <c r="I44" i="9" s="1"/>
  <c r="W468" i="1"/>
  <c r="H467" i="9" s="1"/>
  <c r="I467" i="9" s="1"/>
  <c r="W227" i="1"/>
  <c r="H226" i="9" s="1"/>
  <c r="W110" i="1"/>
  <c r="H109" i="9" s="1"/>
  <c r="I109" i="9" s="1"/>
  <c r="W532" i="1"/>
  <c r="H531" i="9" s="1"/>
  <c r="W352" i="1"/>
  <c r="H351" i="9" s="1"/>
  <c r="I351" i="9" s="1"/>
  <c r="W93" i="1"/>
  <c r="H92" i="9" s="1"/>
  <c r="I92" i="9" s="1"/>
  <c r="W428" i="1"/>
  <c r="H427" i="9" s="1"/>
  <c r="W85" i="1"/>
  <c r="H84" i="9" s="1"/>
  <c r="W79" i="1"/>
  <c r="H78" i="9" s="1"/>
  <c r="W23" i="1"/>
  <c r="H22" i="9" s="1"/>
  <c r="I22" i="9" s="1"/>
  <c r="W508" i="1"/>
  <c r="H507" i="9" s="1"/>
  <c r="I507" i="9" s="1"/>
  <c r="W289" i="1"/>
  <c r="H288" i="9" s="1"/>
  <c r="I288" i="9" s="1"/>
  <c r="W542" i="1"/>
  <c r="H541" i="9" s="1"/>
  <c r="I541" i="9" s="1"/>
  <c r="W523" i="1"/>
  <c r="H522" i="9" s="1"/>
  <c r="I522" i="9" s="1"/>
  <c r="W443" i="1"/>
  <c r="H442" i="9" s="1"/>
  <c r="I442" i="9" s="1"/>
  <c r="W423" i="1"/>
  <c r="H422" i="9" s="1"/>
  <c r="I422" i="9" s="1"/>
  <c r="W574" i="1"/>
  <c r="H573" i="9" s="1"/>
  <c r="I573" i="9" s="1"/>
  <c r="W514" i="1"/>
  <c r="H513" i="9" s="1"/>
  <c r="I513" i="9" s="1"/>
  <c r="W450" i="1"/>
  <c r="H449" i="9" s="1"/>
  <c r="I449" i="9" s="1"/>
  <c r="W365" i="1"/>
  <c r="H364" i="9" s="1"/>
  <c r="I364" i="9" s="1"/>
  <c r="W263" i="1"/>
  <c r="H262" i="9" s="1"/>
  <c r="I262" i="9" s="1"/>
  <c r="W268" i="1"/>
  <c r="H267" i="9" s="1"/>
  <c r="I267" i="9" s="1"/>
  <c r="W170" i="1"/>
  <c r="H169" i="9" s="1"/>
  <c r="I169" i="9" s="1"/>
  <c r="W200" i="1"/>
  <c r="H199" i="9" s="1"/>
  <c r="I199" i="9" s="1"/>
  <c r="W86" i="1"/>
  <c r="H85" i="9" s="1"/>
  <c r="W50" i="1"/>
  <c r="H49" i="9" s="1"/>
  <c r="I49" i="9" s="1"/>
  <c r="W48" i="1"/>
  <c r="H47" i="9" s="1"/>
  <c r="I47" i="9" s="1"/>
  <c r="W7" i="1"/>
  <c r="H6" i="9" s="1"/>
  <c r="W409" i="1"/>
  <c r="H408" i="9" s="1"/>
  <c r="W390" i="1"/>
  <c r="H389" i="9" s="1"/>
  <c r="I389" i="9" s="1"/>
  <c r="W608" i="1"/>
  <c r="H607" i="9" s="1"/>
  <c r="I607" i="9" s="1"/>
  <c r="W235" i="1"/>
  <c r="H234" i="9" s="1"/>
  <c r="W340" i="1"/>
  <c r="H339" i="9" s="1"/>
  <c r="I339" i="9" s="1"/>
  <c r="W89" i="1"/>
  <c r="H88" i="9" s="1"/>
  <c r="W254" i="1"/>
  <c r="H253" i="9" s="1"/>
  <c r="I253" i="9" s="1"/>
  <c r="W183" i="1"/>
  <c r="H182" i="9" s="1"/>
  <c r="I182" i="9" s="1"/>
  <c r="W43" i="1"/>
  <c r="H42" i="9" s="1"/>
  <c r="I42" i="9" s="1"/>
  <c r="W556" i="1"/>
  <c r="H555" i="9" s="1"/>
  <c r="I555" i="9" s="1"/>
  <c r="W609" i="1"/>
  <c r="H608" i="9" s="1"/>
  <c r="I608" i="9" s="1"/>
  <c r="W348" i="1"/>
  <c r="H347" i="9" s="1"/>
  <c r="I347" i="9" s="1"/>
  <c r="W526" i="1"/>
  <c r="H525" i="9" s="1"/>
  <c r="I525" i="9" s="1"/>
  <c r="W478" i="1"/>
  <c r="H477" i="9" s="1"/>
  <c r="I477" i="9" s="1"/>
  <c r="W353" i="1"/>
  <c r="H352" i="9" s="1"/>
  <c r="I352" i="9" s="1"/>
  <c r="W602" i="1"/>
  <c r="H601" i="9" s="1"/>
  <c r="I601" i="9" s="1"/>
  <c r="W572" i="1"/>
  <c r="H571" i="9" s="1"/>
  <c r="I571" i="9" s="1"/>
  <c r="W411" i="1"/>
  <c r="H410" i="9" s="1"/>
  <c r="I410" i="9" s="1"/>
  <c r="W583" i="1"/>
  <c r="H582" i="9" s="1"/>
  <c r="I582" i="9" s="1"/>
  <c r="W563" i="1"/>
  <c r="H562" i="9" s="1"/>
  <c r="W483" i="1"/>
  <c r="H482" i="9" s="1"/>
  <c r="I482" i="9" s="1"/>
  <c r="W363" i="1"/>
  <c r="H362" i="9" s="1"/>
  <c r="I362" i="9" s="1"/>
  <c r="W271" i="1"/>
  <c r="H270" i="9" s="1"/>
  <c r="I270" i="9" s="1"/>
  <c r="W306" i="1"/>
  <c r="H305" i="9" s="1"/>
  <c r="I305" i="9" s="1"/>
  <c r="W308" i="1"/>
  <c r="H307" i="9" s="1"/>
  <c r="I307" i="9" s="1"/>
  <c r="W267" i="1"/>
  <c r="H266" i="9" s="1"/>
  <c r="I266" i="9" s="1"/>
  <c r="W173" i="1"/>
  <c r="H172" i="9" s="1"/>
  <c r="I172" i="9" s="1"/>
  <c r="W238" i="1"/>
  <c r="H237" i="9" s="1"/>
  <c r="W194" i="1"/>
  <c r="H193" i="9" s="1"/>
  <c r="I193" i="9" s="1"/>
  <c r="W133" i="1"/>
  <c r="H132" i="9" s="1"/>
  <c r="I132" i="9" s="1"/>
  <c r="W47" i="1"/>
  <c r="H46" i="9" s="1"/>
  <c r="I46" i="9" s="1"/>
  <c r="W378" i="1"/>
  <c r="H377" i="9" s="1"/>
  <c r="I377" i="9" s="1"/>
  <c r="W106" i="1"/>
  <c r="H105" i="9" s="1"/>
  <c r="I105" i="9" s="1"/>
  <c r="W142" i="1"/>
  <c r="H141" i="9" s="1"/>
  <c r="I141" i="9" s="1"/>
  <c r="W317" i="1"/>
  <c r="H316" i="9" s="1"/>
  <c r="I316" i="9" s="1"/>
  <c r="W112" i="1"/>
  <c r="H111" i="9" s="1"/>
  <c r="I111" i="9" s="1"/>
  <c r="W401" i="1"/>
  <c r="H400" i="9" s="1"/>
  <c r="W294" i="1"/>
  <c r="H293" i="9" s="1"/>
  <c r="I293" i="9" s="1"/>
  <c r="W555" i="1"/>
  <c r="H554" i="9" s="1"/>
  <c r="I554" i="9" s="1"/>
  <c r="W439" i="1"/>
  <c r="H438" i="9" s="1"/>
  <c r="I438" i="9" s="1"/>
  <c r="W562" i="1"/>
  <c r="H561" i="9" s="1"/>
  <c r="I561" i="9" s="1"/>
  <c r="W466" i="1"/>
  <c r="H465" i="9" s="1"/>
  <c r="I465" i="9" s="1"/>
  <c r="W581" i="1"/>
  <c r="H580" i="9" s="1"/>
  <c r="I580" i="9" s="1"/>
  <c r="W534" i="1"/>
  <c r="H533" i="9" s="1"/>
  <c r="I533" i="9" s="1"/>
  <c r="W396" i="1"/>
  <c r="H395" i="9" s="1"/>
  <c r="I395" i="9" s="1"/>
  <c r="W288" i="1"/>
  <c r="H287" i="9" s="1"/>
  <c r="I287" i="9" s="1"/>
  <c r="W316" i="1"/>
  <c r="H315" i="9" s="1"/>
  <c r="I315" i="9" s="1"/>
  <c r="W189" i="1"/>
  <c r="H188" i="9" s="1"/>
  <c r="W196" i="1"/>
  <c r="H195" i="9" s="1"/>
  <c r="I195" i="9" s="1"/>
  <c r="W181" i="1"/>
  <c r="H180" i="9" s="1"/>
  <c r="W131" i="1"/>
  <c r="H130" i="9" s="1"/>
  <c r="I130" i="9" s="1"/>
  <c r="W22" i="1"/>
  <c r="H21" i="9" s="1"/>
  <c r="I21" i="9" s="1"/>
  <c r="W30" i="1"/>
  <c r="H29" i="9" s="1"/>
  <c r="I29" i="9" s="1"/>
  <c r="W469" i="1"/>
  <c r="H468" i="9" s="1"/>
  <c r="I468" i="9" s="1"/>
  <c r="W427" i="1"/>
  <c r="H426" i="9" s="1"/>
  <c r="I426" i="9" s="1"/>
  <c r="W591" i="1"/>
  <c r="H590" i="9" s="1"/>
  <c r="I590" i="9" s="1"/>
  <c r="W312" i="1"/>
  <c r="H311" i="9" s="1"/>
  <c r="I311" i="9" s="1"/>
  <c r="W103" i="1"/>
  <c r="H102" i="9" s="1"/>
  <c r="I102" i="9" s="1"/>
  <c r="W123" i="1"/>
  <c r="H122" i="9" s="1"/>
  <c r="I122" i="9" s="1"/>
  <c r="W146" i="1"/>
  <c r="H145" i="9" s="1"/>
  <c r="I145" i="9" s="1"/>
  <c r="W195" i="1"/>
  <c r="H194" i="9" s="1"/>
  <c r="I194" i="9" s="1"/>
  <c r="W151" i="1"/>
  <c r="H150" i="9" s="1"/>
  <c r="I150" i="9" s="1"/>
  <c r="W145" i="1"/>
  <c r="H144" i="9" s="1"/>
  <c r="I144" i="9" s="1"/>
  <c r="W134" i="1"/>
  <c r="H133" i="9" s="1"/>
  <c r="I133" i="9" s="1"/>
  <c r="W55" i="1"/>
  <c r="H54" i="9" s="1"/>
  <c r="I54" i="9" s="1"/>
  <c r="W464" i="1"/>
  <c r="H463" i="9" s="1"/>
  <c r="I463" i="9" s="1"/>
  <c r="W386" i="1"/>
  <c r="H385" i="9" s="1"/>
  <c r="I385" i="9" s="1"/>
  <c r="W309" i="1"/>
  <c r="H308" i="9" s="1"/>
  <c r="I308" i="9" s="1"/>
  <c r="W420" i="1"/>
  <c r="H419" i="9" s="1"/>
  <c r="I419" i="9" s="1"/>
  <c r="W539" i="1"/>
  <c r="H538" i="9" s="1"/>
  <c r="I538" i="9" s="1"/>
  <c r="W419" i="1"/>
  <c r="H418" i="9" s="1"/>
  <c r="I418" i="9" s="1"/>
  <c r="W522" i="1"/>
  <c r="H521" i="9" s="1"/>
  <c r="I521" i="9" s="1"/>
  <c r="W584" i="1"/>
  <c r="H583" i="9" s="1"/>
  <c r="I583" i="9" s="1"/>
  <c r="W447" i="1"/>
  <c r="H446" i="9" s="1"/>
  <c r="I446" i="9" s="1"/>
  <c r="W391" i="1"/>
  <c r="H390" i="9" s="1"/>
  <c r="W324" i="1"/>
  <c r="H323" i="9" s="1"/>
  <c r="I323" i="9" s="1"/>
  <c r="W296" i="1"/>
  <c r="H295" i="9" s="1"/>
  <c r="I295" i="9" s="1"/>
  <c r="W264" i="1"/>
  <c r="H263" i="9" s="1"/>
  <c r="I263" i="9" s="1"/>
  <c r="W314" i="1"/>
  <c r="H313" i="9" s="1"/>
  <c r="I313" i="9" s="1"/>
  <c r="W292" i="1"/>
  <c r="H291" i="9" s="1"/>
  <c r="I291" i="9" s="1"/>
  <c r="W217" i="1"/>
  <c r="H216" i="9" s="1"/>
  <c r="I216" i="9" s="1"/>
  <c r="W205" i="1"/>
  <c r="H204" i="9" s="1"/>
  <c r="I204" i="9" s="1"/>
  <c r="W222" i="1"/>
  <c r="H221" i="9" s="1"/>
  <c r="W158" i="1"/>
  <c r="H157" i="9" s="1"/>
  <c r="I157" i="9" s="1"/>
  <c r="W80" i="1"/>
  <c r="H79" i="9" s="1"/>
  <c r="W58" i="1"/>
  <c r="H57" i="9" s="1"/>
  <c r="I57" i="9" s="1"/>
  <c r="W38" i="1"/>
  <c r="H37" i="9" s="1"/>
  <c r="I37" i="9" s="1"/>
  <c r="W19" i="1"/>
  <c r="H18" i="9" s="1"/>
  <c r="I18" i="9" s="1"/>
  <c r="W415" i="1"/>
  <c r="H414" i="9" s="1"/>
  <c r="W323" i="1"/>
  <c r="H322" i="9" s="1"/>
  <c r="I322" i="9" s="1"/>
  <c r="W157" i="1"/>
  <c r="H156" i="9" s="1"/>
  <c r="I156" i="9" s="1"/>
  <c r="W236" i="1"/>
  <c r="H235" i="9" s="1"/>
  <c r="W143" i="1"/>
  <c r="H142" i="9" s="1"/>
  <c r="I142" i="9" s="1"/>
  <c r="W90" i="1"/>
  <c r="H89" i="9" s="1"/>
  <c r="W54" i="1"/>
  <c r="H53" i="9" s="1"/>
  <c r="I53" i="9" s="1"/>
  <c r="W402" i="1"/>
  <c r="H401" i="9" s="1"/>
  <c r="W326" i="1"/>
  <c r="H325" i="9" s="1"/>
  <c r="I325" i="9" s="1"/>
  <c r="W61" i="1"/>
  <c r="H60" i="9" s="1"/>
  <c r="I60" i="9" s="1"/>
  <c r="W472" i="1"/>
  <c r="H471" i="9" s="1"/>
  <c r="I471" i="9" s="1"/>
  <c r="W159" i="1"/>
  <c r="H158" i="9" s="1"/>
  <c r="I158" i="9" s="1"/>
  <c r="W167" i="1"/>
  <c r="H166" i="9" s="1"/>
  <c r="I166" i="9" s="1"/>
  <c r="W354" i="1"/>
  <c r="H353" i="9" s="1"/>
  <c r="I353" i="9" s="1"/>
  <c r="W380" i="1"/>
  <c r="H379" i="9" s="1"/>
  <c r="W599" i="1"/>
  <c r="H598" i="9" s="1"/>
  <c r="I598" i="9" s="1"/>
  <c r="W385" i="1"/>
  <c r="H384" i="9" s="1"/>
  <c r="I384" i="9" s="1"/>
  <c r="W559" i="1"/>
  <c r="H558" i="9" s="1"/>
  <c r="I558" i="9" s="1"/>
  <c r="W547" i="1"/>
  <c r="H546" i="9" s="1"/>
  <c r="I546" i="9" s="1"/>
  <c r="W341" i="1"/>
  <c r="H340" i="9" s="1"/>
  <c r="I340" i="9" s="1"/>
  <c r="W169" i="1"/>
  <c r="H168" i="9" s="1"/>
  <c r="I168" i="9" s="1"/>
  <c r="W141" i="1"/>
  <c r="H140" i="9" s="1"/>
  <c r="I140" i="9" s="1"/>
  <c r="W162" i="1"/>
  <c r="H161" i="9" s="1"/>
  <c r="I161" i="9" s="1"/>
  <c r="W34" i="1"/>
  <c r="H33" i="9" s="1"/>
  <c r="I33" i="9" s="1"/>
  <c r="W91" i="1"/>
  <c r="H90" i="9" s="1"/>
  <c r="W269" i="1"/>
  <c r="H268" i="9" s="1"/>
  <c r="I268" i="9" s="1"/>
  <c r="W130" i="1"/>
  <c r="H129" i="9" s="1"/>
  <c r="I129" i="9" s="1"/>
  <c r="W358" i="1"/>
  <c r="H357" i="9" s="1"/>
  <c r="I357" i="9" s="1"/>
  <c r="W520" i="1"/>
  <c r="H519" i="9" s="1"/>
  <c r="I519" i="9" s="1"/>
  <c r="W544" i="1"/>
  <c r="H543" i="9" s="1"/>
  <c r="I543" i="9" s="1"/>
  <c r="W249" i="1"/>
  <c r="H248" i="9" s="1"/>
  <c r="W367" i="1"/>
  <c r="H366" i="9" s="1"/>
  <c r="I366" i="9" s="1"/>
  <c r="W265" i="1"/>
  <c r="H264" i="9" s="1"/>
  <c r="I264" i="9" s="1"/>
  <c r="W124" i="1"/>
  <c r="H123" i="9" s="1"/>
  <c r="I123" i="9" s="1"/>
  <c r="W139" i="1"/>
  <c r="H138" i="9" s="1"/>
  <c r="I138" i="9" s="1"/>
  <c r="W59" i="1"/>
  <c r="H58" i="9" s="1"/>
  <c r="I58" i="9" s="1"/>
  <c r="W517" i="1"/>
  <c r="H516" i="9" s="1"/>
  <c r="I516" i="9" s="1"/>
  <c r="W342" i="1"/>
  <c r="H341" i="9" s="1"/>
  <c r="I341" i="9" s="1"/>
  <c r="W471" i="1"/>
  <c r="H470" i="9" s="1"/>
  <c r="I470" i="9" s="1"/>
  <c r="W489" i="1"/>
  <c r="H488" i="9" s="1"/>
  <c r="I488" i="9" s="1"/>
  <c r="W377" i="1"/>
  <c r="H376" i="9" s="1"/>
  <c r="I376" i="9" s="1"/>
  <c r="W590" i="1"/>
  <c r="H589" i="9" s="1"/>
  <c r="I589" i="9" s="1"/>
  <c r="W546" i="1"/>
  <c r="H545" i="9" s="1"/>
  <c r="I545" i="9" s="1"/>
  <c r="W482" i="1"/>
  <c r="H481" i="9" s="1"/>
  <c r="I481" i="9" s="1"/>
  <c r="W327" i="1"/>
  <c r="H326" i="9" s="1"/>
  <c r="I326" i="9" s="1"/>
  <c r="W295" i="1"/>
  <c r="H294" i="9" s="1"/>
  <c r="I294" i="9" s="1"/>
  <c r="W300" i="1"/>
  <c r="H299" i="9" s="1"/>
  <c r="I299" i="9" s="1"/>
  <c r="W177" i="1"/>
  <c r="H176" i="9" s="1"/>
  <c r="I176" i="9" s="1"/>
  <c r="W152" i="1"/>
  <c r="H151" i="9" s="1"/>
  <c r="I151" i="9" s="1"/>
  <c r="W84" i="1"/>
  <c r="H83" i="9" s="1"/>
  <c r="W82" i="1"/>
  <c r="H81" i="9" s="1"/>
  <c r="W199" i="1"/>
  <c r="H198" i="9" s="1"/>
  <c r="I198" i="9" s="1"/>
  <c r="W121" i="1"/>
  <c r="H120" i="9" s="1"/>
  <c r="I120" i="9" s="1"/>
  <c r="W231" i="1"/>
  <c r="H230" i="9" s="1"/>
  <c r="W424" i="1"/>
  <c r="H423" i="9" s="1"/>
  <c r="I423" i="9" s="1"/>
  <c r="W614" i="1"/>
  <c r="H613" i="9" s="1"/>
  <c r="I613" i="9" s="1"/>
  <c r="W77" i="1"/>
  <c r="H76" i="9" s="1"/>
  <c r="W338" i="1"/>
  <c r="H337" i="9" s="1"/>
  <c r="I337" i="9" s="1"/>
  <c r="W49" i="1"/>
  <c r="H48" i="9" s="1"/>
  <c r="I48" i="9" s="1"/>
  <c r="W223" i="1"/>
  <c r="H222" i="9" s="1"/>
  <c r="W497" i="1"/>
  <c r="H496" i="9" s="1"/>
  <c r="I496" i="9" s="1"/>
  <c r="W545" i="1"/>
  <c r="H544" i="9" s="1"/>
  <c r="I544" i="9" s="1"/>
  <c r="W480" i="1"/>
  <c r="H479" i="9" s="1"/>
  <c r="I479" i="9" s="1"/>
  <c r="W444" i="1"/>
  <c r="H443" i="9" s="1"/>
  <c r="I443" i="9" s="1"/>
  <c r="W179" i="1"/>
  <c r="H178" i="9" s="1"/>
  <c r="I178" i="9" s="1"/>
  <c r="W372" i="1"/>
  <c r="H371" i="9" s="1"/>
  <c r="I371" i="9" s="1"/>
  <c r="W253" i="1"/>
  <c r="H252" i="9" s="1"/>
  <c r="I252" i="9" s="1"/>
  <c r="W460" i="1"/>
  <c r="H459" i="9" s="1"/>
  <c r="I459" i="9" s="1"/>
  <c r="W97" i="1"/>
  <c r="H96" i="9" s="1"/>
  <c r="I96" i="9" s="1"/>
  <c r="W56" i="1"/>
  <c r="H55" i="9" s="1"/>
  <c r="I55" i="9" s="1"/>
  <c r="W65" i="1"/>
  <c r="H64" i="9" s="1"/>
  <c r="I64" i="9" s="1"/>
  <c r="W600" i="1"/>
  <c r="H599" i="9" s="1"/>
  <c r="I599" i="9" s="1"/>
  <c r="W437" i="1"/>
  <c r="H436" i="9" s="1"/>
  <c r="W552" i="1"/>
  <c r="H551" i="9" s="1"/>
  <c r="I551" i="9" s="1"/>
  <c r="W481" i="1"/>
  <c r="H480" i="9" s="1"/>
  <c r="I480" i="9" s="1"/>
  <c r="W561" i="1"/>
  <c r="H560" i="9" s="1"/>
  <c r="I560" i="9" s="1"/>
  <c r="W374" i="1"/>
  <c r="H373" i="9" s="1"/>
  <c r="I373" i="9" s="1"/>
  <c r="W262" i="1"/>
  <c r="H261" i="9" s="1"/>
  <c r="I261" i="9" s="1"/>
  <c r="W293" i="1"/>
  <c r="H292" i="9" s="1"/>
  <c r="I292" i="9" s="1"/>
  <c r="W503" i="1"/>
  <c r="H502" i="9" s="1"/>
  <c r="I502" i="9" s="1"/>
  <c r="W510" i="1"/>
  <c r="H509" i="9" s="1"/>
  <c r="I509" i="9" s="1"/>
  <c r="W459" i="1"/>
  <c r="H458" i="9" s="1"/>
  <c r="I458" i="9" s="1"/>
  <c r="W425" i="1"/>
  <c r="H424" i="9" s="1"/>
  <c r="W329" i="1"/>
  <c r="H328" i="9" s="1"/>
  <c r="I328" i="9" s="1"/>
  <c r="W414" i="1"/>
  <c r="H413" i="9" s="1"/>
  <c r="I413" i="9" s="1"/>
  <c r="W586" i="1"/>
  <c r="H585" i="9" s="1"/>
  <c r="I585" i="9" s="1"/>
  <c r="W570" i="1"/>
  <c r="H569" i="9" s="1"/>
  <c r="I569" i="9" s="1"/>
  <c r="W557" i="1"/>
  <c r="H556" i="9" s="1"/>
  <c r="I556" i="9" s="1"/>
  <c r="W525" i="1"/>
  <c r="H524" i="9" s="1"/>
  <c r="I524" i="9" s="1"/>
  <c r="W493" i="1"/>
  <c r="H492" i="9" s="1"/>
  <c r="I492" i="9" s="1"/>
  <c r="W461" i="1"/>
  <c r="H460" i="9" s="1"/>
  <c r="I460" i="9" s="1"/>
  <c r="W429" i="1"/>
  <c r="H428" i="9" s="1"/>
  <c r="W593" i="1"/>
  <c r="H592" i="9" s="1"/>
  <c r="I592" i="9" s="1"/>
  <c r="W585" i="1"/>
  <c r="H584" i="9" s="1"/>
  <c r="I584" i="9" s="1"/>
  <c r="W577" i="1"/>
  <c r="H576" i="9" s="1"/>
  <c r="I576" i="9" s="1"/>
  <c r="W569" i="1"/>
  <c r="H568" i="9" s="1"/>
  <c r="I568" i="9" s="1"/>
  <c r="W550" i="1"/>
  <c r="H549" i="9" s="1"/>
  <c r="I549" i="9" s="1"/>
  <c r="W518" i="1"/>
  <c r="H517" i="9" s="1"/>
  <c r="I517" i="9" s="1"/>
  <c r="W486" i="1"/>
  <c r="H485" i="9" s="1"/>
  <c r="I485" i="9" s="1"/>
  <c r="W454" i="1"/>
  <c r="H453" i="9" s="1"/>
  <c r="I453" i="9" s="1"/>
  <c r="W422" i="1"/>
  <c r="H421" i="9" s="1"/>
  <c r="I421" i="9" s="1"/>
  <c r="W399" i="1"/>
  <c r="H398" i="9" s="1"/>
  <c r="W371" i="1"/>
  <c r="H370" i="9" s="1"/>
  <c r="I370" i="9" s="1"/>
  <c r="W339" i="1"/>
  <c r="H338" i="9" s="1"/>
  <c r="I338" i="9" s="1"/>
  <c r="W311" i="1"/>
  <c r="H310" i="9" s="1"/>
  <c r="I310" i="9" s="1"/>
  <c r="W279" i="1"/>
  <c r="H278" i="9" s="1"/>
  <c r="I278" i="9" s="1"/>
  <c r="W247" i="1"/>
  <c r="H246" i="9" s="1"/>
  <c r="W156" i="1"/>
  <c r="H155" i="9" s="1"/>
  <c r="I155" i="9" s="1"/>
  <c r="W307" i="1"/>
  <c r="H306" i="9" s="1"/>
  <c r="I306" i="9" s="1"/>
  <c r="W275" i="1"/>
  <c r="H274" i="9" s="1"/>
  <c r="I274" i="9" s="1"/>
  <c r="W246" i="1"/>
  <c r="H245" i="9" s="1"/>
  <c r="W202" i="1"/>
  <c r="H201" i="9" s="1"/>
  <c r="I201" i="9" s="1"/>
  <c r="W160" i="1"/>
  <c r="H159" i="9" s="1"/>
  <c r="I159" i="9" s="1"/>
  <c r="W237" i="1"/>
  <c r="H236" i="9" s="1"/>
  <c r="W212" i="1"/>
  <c r="H211" i="9" s="1"/>
  <c r="I211" i="9" s="1"/>
  <c r="W180" i="1"/>
  <c r="H179" i="9" s="1"/>
  <c r="W229" i="1"/>
  <c r="H228" i="9" s="1"/>
  <c r="W197" i="1"/>
  <c r="H196" i="9" s="1"/>
  <c r="I196" i="9" s="1"/>
  <c r="W165" i="1"/>
  <c r="H164" i="9" s="1"/>
  <c r="I164" i="9" s="1"/>
  <c r="W105" i="1"/>
  <c r="H104" i="9" s="1"/>
  <c r="I104" i="9" s="1"/>
  <c r="W136" i="1"/>
  <c r="H135" i="9" s="1"/>
  <c r="I135" i="9" s="1"/>
  <c r="W100" i="1"/>
  <c r="H99" i="9" s="1"/>
  <c r="I99" i="9" s="1"/>
  <c r="W94" i="1"/>
  <c r="H93" i="9" s="1"/>
  <c r="I93" i="9" s="1"/>
  <c r="W71" i="1"/>
  <c r="H70" i="9" s="1"/>
  <c r="W15" i="1"/>
  <c r="H14" i="9" s="1"/>
  <c r="I14" i="9" s="1"/>
  <c r="W26" i="1"/>
  <c r="H25" i="9" s="1"/>
  <c r="I25" i="9" s="1"/>
  <c r="W46" i="1"/>
  <c r="H45" i="9" s="1"/>
  <c r="I45" i="9" s="1"/>
  <c r="W24" i="1"/>
  <c r="H23" i="9" s="1"/>
  <c r="I23" i="9" s="1"/>
  <c r="W116" i="1"/>
  <c r="H115" i="9" s="1"/>
  <c r="I115" i="9" s="1"/>
  <c r="W596" i="1"/>
  <c r="H595" i="9" s="1"/>
  <c r="I595" i="9" s="1"/>
  <c r="W601" i="1"/>
  <c r="H600" i="9" s="1"/>
  <c r="I600" i="9" s="1"/>
  <c r="W376" i="1"/>
  <c r="H375" i="9" s="1"/>
  <c r="I375" i="9" s="1"/>
  <c r="W554" i="1"/>
  <c r="H553" i="9" s="1"/>
  <c r="I553" i="9" s="1"/>
  <c r="W473" i="1"/>
  <c r="H472" i="9" s="1"/>
  <c r="I472" i="9" s="1"/>
  <c r="W564" i="1"/>
  <c r="H563" i="9" s="1"/>
  <c r="W495" i="1"/>
  <c r="H494" i="9" s="1"/>
  <c r="W535" i="1"/>
  <c r="H534" i="9" s="1"/>
  <c r="I534" i="9" s="1"/>
  <c r="W575" i="1"/>
  <c r="H574" i="9" s="1"/>
  <c r="W451" i="1"/>
  <c r="H450" i="9" s="1"/>
  <c r="I450" i="9" s="1"/>
  <c r="W331" i="1"/>
  <c r="H330" i="9" s="1"/>
  <c r="I330" i="9" s="1"/>
  <c r="W280" i="1"/>
  <c r="H279" i="9" s="1"/>
  <c r="I279" i="9" s="1"/>
  <c r="W276" i="1"/>
  <c r="H275" i="9" s="1"/>
  <c r="I275" i="9" s="1"/>
  <c r="W186" i="1"/>
  <c r="H185" i="9" s="1"/>
  <c r="I185" i="9" s="1"/>
  <c r="W75" i="1"/>
  <c r="H74" i="9" s="1"/>
  <c r="W40" i="1"/>
  <c r="H39" i="9" s="1"/>
  <c r="I39" i="9" s="1"/>
  <c r="W191" i="1"/>
  <c r="H190" i="9" s="1"/>
  <c r="W476" i="1"/>
  <c r="H475" i="9" s="1"/>
  <c r="I475" i="9" s="1"/>
  <c r="W397" i="1"/>
  <c r="H396" i="9" s="1"/>
  <c r="I396" i="9" s="1"/>
  <c r="W606" i="1"/>
  <c r="H605" i="9" s="1"/>
  <c r="I605" i="9" s="1"/>
  <c r="W370" i="1"/>
  <c r="H369" i="9" s="1"/>
  <c r="I369" i="9" s="1"/>
  <c r="W37" i="1"/>
  <c r="H36" i="9" s="1"/>
  <c r="I36" i="9" s="1"/>
  <c r="W334" i="1"/>
  <c r="H333" i="9" s="1"/>
  <c r="I333" i="9" s="1"/>
  <c r="W496" i="1"/>
  <c r="H495" i="9" s="1"/>
  <c r="I495" i="9" s="1"/>
  <c r="W512" i="1"/>
  <c r="H511" i="9" s="1"/>
  <c r="I511" i="9" s="1"/>
  <c r="W17" i="1"/>
  <c r="H16" i="9" s="1"/>
  <c r="I16" i="9" s="1"/>
  <c r="W548" i="1"/>
  <c r="H547" i="9" s="1"/>
  <c r="I547" i="9" s="1"/>
  <c r="W364" i="1"/>
  <c r="H363" i="9" s="1"/>
  <c r="I363" i="9" s="1"/>
  <c r="W417" i="1"/>
  <c r="H416" i="9" s="1"/>
  <c r="W335" i="1"/>
  <c r="H334" i="9" s="1"/>
  <c r="I334" i="9" s="1"/>
  <c r="W440" i="1"/>
  <c r="H439" i="9" s="1"/>
  <c r="I439" i="9" s="1"/>
  <c r="W392" i="1"/>
  <c r="H391" i="9" s="1"/>
  <c r="W155" i="1"/>
  <c r="H154" i="9" s="1"/>
  <c r="I154" i="9" s="1"/>
  <c r="W60" i="1"/>
  <c r="H59" i="9" s="1"/>
  <c r="I59" i="9" s="1"/>
  <c r="W346" i="1"/>
  <c r="H345" i="9" s="1"/>
  <c r="I345" i="9" s="1"/>
  <c r="W171" i="1"/>
  <c r="H170" i="9" s="1"/>
  <c r="I170" i="9" s="1"/>
  <c r="W120" i="1"/>
  <c r="H119" i="9" s="1"/>
  <c r="I119" i="9" s="1"/>
  <c r="W605" i="1"/>
  <c r="H604" i="9" s="1"/>
  <c r="I604" i="9" s="1"/>
  <c r="W529" i="1"/>
  <c r="H528" i="9" s="1"/>
  <c r="I528" i="9" s="1"/>
  <c r="W432" i="1"/>
  <c r="H431" i="9" s="1"/>
  <c r="I431" i="9" s="1"/>
  <c r="W513" i="1"/>
  <c r="H512" i="9" s="1"/>
  <c r="I512" i="9" s="1"/>
  <c r="W418" i="1"/>
  <c r="H417" i="9" s="1"/>
  <c r="I417" i="9" s="1"/>
  <c r="W351" i="1"/>
  <c r="H350" i="9" s="1"/>
  <c r="I350" i="9" s="1"/>
  <c r="W302" i="1"/>
  <c r="H301" i="9" s="1"/>
  <c r="I301" i="9" s="1"/>
  <c r="W350" i="1"/>
  <c r="H349" i="9" s="1"/>
  <c r="I349" i="9" s="1"/>
  <c r="W277" i="1"/>
  <c r="H276" i="9" s="1"/>
  <c r="I276" i="9" s="1"/>
  <c r="W368" i="1"/>
  <c r="H367" i="9" s="1"/>
  <c r="I367" i="9" s="1"/>
  <c r="W336" i="1"/>
  <c r="H335" i="9" s="1"/>
  <c r="I335" i="9" s="1"/>
  <c r="W538" i="1"/>
  <c r="H537" i="9" s="1"/>
  <c r="I537" i="9" s="1"/>
  <c r="W70" i="1"/>
  <c r="H69" i="9" s="1"/>
  <c r="W603" i="1"/>
  <c r="H602" i="9" s="1"/>
  <c r="I602" i="9" s="1"/>
  <c r="W553" i="1"/>
  <c r="H552" i="9" s="1"/>
  <c r="I552" i="9" s="1"/>
  <c r="W491" i="1"/>
  <c r="H490" i="9" s="1"/>
  <c r="I490" i="9" s="1"/>
  <c r="W457" i="1"/>
  <c r="H456" i="9" s="1"/>
  <c r="I456" i="9" s="1"/>
  <c r="W389" i="1"/>
  <c r="H388" i="9" s="1"/>
  <c r="I388" i="9" s="1"/>
  <c r="W337" i="1"/>
  <c r="H336" i="9" s="1"/>
  <c r="I336" i="9" s="1"/>
  <c r="W490" i="1"/>
  <c r="H489" i="9" s="1"/>
  <c r="I489" i="9" s="1"/>
  <c r="W592" i="1"/>
  <c r="H591" i="9" s="1"/>
  <c r="I591" i="9" s="1"/>
  <c r="W576" i="1"/>
  <c r="H575" i="9" s="1"/>
  <c r="W543" i="1"/>
  <c r="H542" i="9" s="1"/>
  <c r="I542" i="9" s="1"/>
  <c r="W479" i="1"/>
  <c r="H478" i="9" s="1"/>
  <c r="I478" i="9" s="1"/>
  <c r="W404" i="1"/>
  <c r="H403" i="9" s="1"/>
  <c r="I403" i="9" s="1"/>
  <c r="W519" i="1"/>
  <c r="H518" i="9" s="1"/>
  <c r="I518" i="9" s="1"/>
  <c r="W379" i="1"/>
  <c r="H378" i="9" s="1"/>
  <c r="W347" i="1"/>
  <c r="H346" i="9" s="1"/>
  <c r="I346" i="9" s="1"/>
  <c r="W147" i="1"/>
  <c r="H146" i="9" s="1"/>
  <c r="I146" i="9" s="1"/>
  <c r="W319" i="1"/>
  <c r="H318" i="9" s="1"/>
  <c r="I318" i="9" s="1"/>
  <c r="W287" i="1"/>
  <c r="H286" i="9" s="1"/>
  <c r="I286" i="9" s="1"/>
  <c r="W255" i="1"/>
  <c r="H254" i="9" s="1"/>
  <c r="I254" i="9" s="1"/>
  <c r="W182" i="1"/>
  <c r="H181" i="9" s="1"/>
  <c r="W298" i="1"/>
  <c r="H297" i="9" s="1"/>
  <c r="I297" i="9" s="1"/>
  <c r="W266" i="1"/>
  <c r="H265" i="9" s="1"/>
  <c r="I265" i="9" s="1"/>
  <c r="W315" i="1"/>
  <c r="H314" i="9" s="1"/>
  <c r="I314" i="9" s="1"/>
  <c r="W283" i="1"/>
  <c r="H282" i="9" s="1"/>
  <c r="I282" i="9" s="1"/>
  <c r="W251" i="1"/>
  <c r="H250" i="9" s="1"/>
  <c r="I250" i="9" s="1"/>
  <c r="W198" i="1"/>
  <c r="H197" i="9" s="1"/>
  <c r="I197" i="9" s="1"/>
  <c r="W218" i="1"/>
  <c r="H217" i="9" s="1"/>
  <c r="W176" i="1"/>
  <c r="H175" i="9" s="1"/>
  <c r="I175" i="9" s="1"/>
  <c r="W240" i="1"/>
  <c r="H239" i="9" s="1"/>
  <c r="W206" i="1"/>
  <c r="H205" i="9" s="1"/>
  <c r="I205" i="9" s="1"/>
  <c r="W174" i="1"/>
  <c r="H173" i="9" s="1"/>
  <c r="I173" i="9" s="1"/>
  <c r="W125" i="1"/>
  <c r="H124" i="9" s="1"/>
  <c r="I124" i="9" s="1"/>
  <c r="W109" i="1"/>
  <c r="H108" i="9" s="1"/>
  <c r="I108" i="9" s="1"/>
  <c r="W137" i="1"/>
  <c r="H136" i="9" s="1"/>
  <c r="I136" i="9" s="1"/>
  <c r="W68" i="1"/>
  <c r="H67" i="9" s="1"/>
  <c r="W44" i="1"/>
  <c r="H43" i="9" s="1"/>
  <c r="I43" i="9" s="1"/>
  <c r="W87" i="1"/>
  <c r="H86" i="9" s="1"/>
  <c r="W32" i="1"/>
  <c r="H31" i="9" s="1"/>
  <c r="I31" i="9" s="1"/>
  <c r="W51" i="1"/>
  <c r="H50" i="9" s="1"/>
  <c r="I50" i="9" s="1"/>
  <c r="W14" i="1"/>
  <c r="H13" i="9" s="1"/>
  <c r="I13" i="9" s="1"/>
  <c r="W403" i="1"/>
  <c r="H402" i="9" s="1"/>
  <c r="I402" i="9" s="1"/>
  <c r="W333" i="1"/>
  <c r="H332" i="9" s="1"/>
  <c r="I332" i="9" s="1"/>
  <c r="W243" i="1"/>
  <c r="H242" i="9" s="1"/>
  <c r="W234" i="1"/>
  <c r="H233" i="9" s="1"/>
  <c r="W192" i="1"/>
  <c r="H191" i="9" s="1"/>
  <c r="I191" i="9" s="1"/>
  <c r="W113" i="1"/>
  <c r="H112" i="9" s="1"/>
  <c r="I112" i="9" s="1"/>
  <c r="W242" i="1"/>
  <c r="H241" i="9" s="1"/>
  <c r="W225" i="1"/>
  <c r="H224" i="9" s="1"/>
  <c r="W161" i="1"/>
  <c r="H160" i="9" s="1"/>
  <c r="I160" i="9" s="1"/>
  <c r="W184" i="1"/>
  <c r="H183" i="9" s="1"/>
  <c r="I183" i="9" s="1"/>
  <c r="W129" i="1"/>
  <c r="H128" i="9" s="1"/>
  <c r="I128" i="9" s="1"/>
  <c r="W117" i="1"/>
  <c r="H116" i="9" s="1"/>
  <c r="I116" i="9" s="1"/>
  <c r="W140" i="1"/>
  <c r="H139" i="9" s="1"/>
  <c r="I139" i="9" s="1"/>
  <c r="W98" i="1"/>
  <c r="H97" i="9" s="1"/>
  <c r="I97" i="9" s="1"/>
  <c r="W76" i="1"/>
  <c r="H75" i="9" s="1"/>
  <c r="W42" i="1"/>
  <c r="H41" i="9" s="1"/>
  <c r="I41" i="9" s="1"/>
  <c r="W10" i="1"/>
  <c r="H9" i="9" s="1"/>
  <c r="W436" i="1"/>
  <c r="H435" i="9" s="1"/>
  <c r="I435" i="9" s="1"/>
  <c r="W5" i="1"/>
  <c r="H4" i="9" s="1"/>
  <c r="I4" i="9" s="1"/>
  <c r="W540" i="1"/>
  <c r="H539" i="9" s="1"/>
  <c r="I539" i="9" s="1"/>
  <c r="W114" i="1"/>
  <c r="H113" i="9" s="1"/>
  <c r="I113" i="9" s="1"/>
  <c r="W516" i="1"/>
  <c r="H515" i="9" s="1"/>
  <c r="I515" i="9" s="1"/>
  <c r="W118" i="1"/>
  <c r="H117" i="9" s="1"/>
  <c r="I117" i="9" s="1"/>
  <c r="W421" i="1"/>
  <c r="H420" i="9" s="1"/>
  <c r="W281" i="1"/>
  <c r="H280" i="9" s="1"/>
  <c r="I280" i="9" s="1"/>
  <c r="W101" i="1"/>
  <c r="H100" i="9" s="1"/>
  <c r="I100" i="9" s="1"/>
  <c r="W359" i="1"/>
  <c r="H358" i="9" s="1"/>
  <c r="I358" i="9" s="1"/>
  <c r="W453" i="1"/>
  <c r="H452" i="9" s="1"/>
  <c r="I452" i="9" s="1"/>
  <c r="W383" i="1"/>
  <c r="H382" i="9" s="1"/>
  <c r="I382" i="9" s="1"/>
  <c r="W330" i="1"/>
  <c r="H329" i="9" s="1"/>
  <c r="I329" i="9" s="1"/>
  <c r="W273" i="1"/>
  <c r="H272" i="9" s="1"/>
  <c r="I272" i="9" s="1"/>
  <c r="W458" i="1"/>
  <c r="H457" i="9" s="1"/>
  <c r="I457" i="9" s="1"/>
  <c r="W607" i="1"/>
  <c r="H606" i="9" s="1"/>
  <c r="I606" i="9" s="1"/>
  <c r="W521" i="1"/>
  <c r="H520" i="9" s="1"/>
  <c r="I520" i="9" s="1"/>
  <c r="W412" i="1"/>
  <c r="H411" i="9" s="1"/>
  <c r="I411" i="9" s="1"/>
  <c r="W474" i="1"/>
  <c r="H473" i="9" s="1"/>
  <c r="I473" i="9" s="1"/>
  <c r="W580" i="1"/>
  <c r="H579" i="9" s="1"/>
  <c r="I579" i="9" s="1"/>
  <c r="W587" i="1"/>
  <c r="H586" i="9" s="1"/>
  <c r="I586" i="9" s="1"/>
  <c r="W567" i="1"/>
  <c r="H566" i="9" s="1"/>
  <c r="W499" i="1"/>
  <c r="H498" i="9" s="1"/>
  <c r="I498" i="9" s="1"/>
  <c r="W407" i="1"/>
  <c r="H406" i="9" s="1"/>
  <c r="I406" i="9" s="1"/>
  <c r="W239" i="1"/>
  <c r="H238" i="9" s="1"/>
  <c r="W214" i="1"/>
  <c r="H213" i="9" s="1"/>
  <c r="I213" i="9" s="1"/>
  <c r="W322" i="1"/>
  <c r="H321" i="9" s="1"/>
  <c r="I321" i="9" s="1"/>
  <c r="W258" i="1"/>
  <c r="H257" i="9" s="1"/>
  <c r="I257" i="9" s="1"/>
  <c r="W230" i="1"/>
  <c r="H229" i="9" s="1"/>
  <c r="W210" i="1"/>
  <c r="H209" i="9" s="1"/>
  <c r="I209" i="9" s="1"/>
  <c r="W132" i="1"/>
  <c r="H131" i="9" s="1"/>
  <c r="I131" i="9" s="1"/>
  <c r="W115" i="1"/>
  <c r="H114" i="9" s="1"/>
  <c r="I114" i="9" s="1"/>
  <c r="W83" i="1"/>
  <c r="H82" i="9" s="1"/>
  <c r="W72" i="1"/>
  <c r="H71" i="9" s="1"/>
  <c r="W16" i="1"/>
  <c r="H15" i="9" s="1"/>
  <c r="I15" i="9" s="1"/>
  <c r="W488" i="1"/>
  <c r="H487" i="9" s="1"/>
  <c r="I487" i="9" s="1"/>
  <c r="W138" i="1"/>
  <c r="H137" i="9" s="1"/>
  <c r="I137" i="9" s="1"/>
  <c r="W393" i="1"/>
  <c r="H392" i="9" s="1"/>
  <c r="I392" i="9" s="1"/>
  <c r="W598" i="1"/>
  <c r="H597" i="9" s="1"/>
  <c r="I597" i="9" s="1"/>
  <c r="W528" i="1"/>
  <c r="H527" i="9" s="1"/>
  <c r="I527" i="9" s="1"/>
  <c r="W135" i="1"/>
  <c r="H134" i="9" s="1"/>
  <c r="I134" i="9" s="1"/>
  <c r="W126" i="1"/>
  <c r="H125" i="9" s="1"/>
  <c r="I125" i="9" s="1"/>
  <c r="W219" i="1"/>
  <c r="H218" i="9" s="1"/>
  <c r="W207" i="1"/>
  <c r="H206" i="9" s="1"/>
  <c r="I206" i="9" s="1"/>
  <c r="W203" i="1"/>
  <c r="H202" i="9" s="1"/>
  <c r="I202" i="9" s="1"/>
  <c r="W325" i="1"/>
  <c r="H324" i="9" s="1"/>
  <c r="I324" i="9" s="1"/>
  <c r="W163" i="1"/>
  <c r="H162" i="9" s="1"/>
  <c r="I162" i="9" s="1"/>
  <c r="W384" i="1"/>
  <c r="H383" i="9" s="1"/>
  <c r="I383" i="9" s="1"/>
  <c r="W285" i="1"/>
  <c r="H284" i="9" s="1"/>
  <c r="I284" i="9" s="1"/>
  <c r="W332" i="1"/>
  <c r="H331" i="9" s="1"/>
  <c r="I331" i="9" s="1"/>
  <c r="W122" i="1"/>
  <c r="H121" i="9" s="1"/>
  <c r="I121" i="9" s="1"/>
  <c r="W33" i="1"/>
  <c r="H32" i="9" s="1"/>
  <c r="I32" i="9" s="1"/>
  <c r="W111" i="1"/>
  <c r="H110" i="9" s="1"/>
  <c r="I110" i="9" s="1"/>
  <c r="W119" i="1"/>
  <c r="H118" i="9" s="1"/>
  <c r="I118" i="9" s="1"/>
  <c r="W39" i="1"/>
  <c r="H38" i="9" s="1"/>
  <c r="I38" i="9" s="1"/>
  <c r="W41" i="1"/>
  <c r="H40" i="9" s="1"/>
  <c r="I40" i="9" s="1"/>
  <c r="W612" i="1"/>
  <c r="H611" i="9" s="1"/>
  <c r="I611" i="9" s="1"/>
  <c r="W449" i="1"/>
  <c r="H448" i="9" s="1"/>
  <c r="I448" i="9" s="1"/>
  <c r="W356" i="1"/>
  <c r="H355" i="9" s="1"/>
  <c r="I355" i="9" s="1"/>
  <c r="W270" i="1"/>
  <c r="H269" i="9" s="1"/>
  <c r="I269" i="9" s="1"/>
  <c r="W261" i="1"/>
  <c r="H260" i="9" s="1"/>
  <c r="I260" i="9" s="1"/>
  <c r="W455" i="1"/>
  <c r="H454" i="9" s="1"/>
  <c r="I454" i="9" s="1"/>
  <c r="W537" i="1"/>
  <c r="H536" i="9" s="1"/>
  <c r="I536" i="9" s="1"/>
  <c r="W494" i="1"/>
  <c r="H493" i="9" s="1"/>
  <c r="W475" i="1"/>
  <c r="H474" i="9" s="1"/>
  <c r="I474" i="9" s="1"/>
  <c r="W406" i="1"/>
  <c r="H405" i="9" s="1"/>
  <c r="I405" i="9" s="1"/>
  <c r="W345" i="1"/>
  <c r="H344" i="9" s="1"/>
  <c r="I344" i="9" s="1"/>
  <c r="W395" i="1"/>
  <c r="H394" i="9" s="1"/>
  <c r="W582" i="1"/>
  <c r="H581" i="9" s="1"/>
  <c r="I581" i="9" s="1"/>
  <c r="W566" i="1"/>
  <c r="H565" i="9" s="1"/>
  <c r="W541" i="1"/>
  <c r="H540" i="9" s="1"/>
  <c r="I540" i="9" s="1"/>
  <c r="W509" i="1"/>
  <c r="H508" i="9" s="1"/>
  <c r="I508" i="9" s="1"/>
  <c r="W477" i="1"/>
  <c r="H476" i="9" s="1"/>
  <c r="I476" i="9" s="1"/>
  <c r="W445" i="1"/>
  <c r="H444" i="9" s="1"/>
  <c r="I444" i="9" s="1"/>
  <c r="W387" i="1"/>
  <c r="H386" i="9" s="1"/>
  <c r="I386" i="9" s="1"/>
  <c r="W355" i="1"/>
  <c r="H354" i="9" s="1"/>
  <c r="I354" i="9" s="1"/>
  <c r="W272" i="1"/>
  <c r="H271" i="9" s="1"/>
  <c r="I271" i="9" s="1"/>
  <c r="W188" i="1"/>
  <c r="H187" i="9" s="1"/>
  <c r="W291" i="1"/>
  <c r="H290" i="9" s="1"/>
  <c r="I290" i="9" s="1"/>
  <c r="W259" i="1"/>
  <c r="H258" i="9" s="1"/>
  <c r="I258" i="9" s="1"/>
  <c r="W193" i="1"/>
  <c r="H192" i="9" s="1"/>
  <c r="I192" i="9" s="1"/>
  <c r="W232" i="1"/>
  <c r="H231" i="9" s="1"/>
  <c r="W168" i="1"/>
  <c r="H167" i="9" s="1"/>
  <c r="I167" i="9" s="1"/>
  <c r="W148" i="1"/>
  <c r="H147" i="9" s="1"/>
  <c r="I147" i="9" s="1"/>
  <c r="W64" i="1"/>
  <c r="H63" i="9" s="1"/>
  <c r="I63" i="9" s="1"/>
  <c r="W67" i="1"/>
  <c r="H66" i="9" s="1"/>
  <c r="W62" i="1"/>
  <c r="H61" i="9" s="1"/>
  <c r="I61" i="9" s="1"/>
  <c r="W66" i="1"/>
  <c r="H65" i="9" s="1"/>
  <c r="I65" i="9" s="1"/>
  <c r="W31" i="1"/>
  <c r="H30" i="9" s="1"/>
  <c r="I30" i="9" s="1"/>
  <c r="W215" i="1"/>
  <c r="H214" i="9" s="1"/>
  <c r="I214" i="9" s="1"/>
  <c r="W102" i="1"/>
  <c r="H101" i="9" s="1"/>
  <c r="I101" i="9" s="1"/>
  <c r="W25" i="1"/>
  <c r="H24" i="9" s="1"/>
  <c r="I24" i="9" s="1"/>
  <c r="W21" i="1"/>
  <c r="H20" i="9" s="1"/>
  <c r="I20" i="9" s="1"/>
  <c r="W484" i="1"/>
  <c r="H483" i="9" s="1"/>
  <c r="I483" i="9" s="1"/>
  <c r="W29" i="1"/>
  <c r="H28" i="9" s="1"/>
  <c r="I28" i="9" s="1"/>
  <c r="W313" i="1"/>
  <c r="H312" i="9" s="1"/>
  <c r="I312" i="9" s="1"/>
  <c r="W318" i="1"/>
  <c r="H317" i="9" s="1"/>
  <c r="I317" i="9" s="1"/>
  <c r="W297" i="1"/>
  <c r="H296" i="9" s="1"/>
  <c r="I296" i="9" s="1"/>
  <c r="W63" i="1"/>
  <c r="H62" i="9" s="1"/>
  <c r="I62" i="9" s="1"/>
  <c r="W27" i="1"/>
  <c r="H26" i="9" s="1"/>
  <c r="I26" i="9" s="1"/>
  <c r="W504" i="1"/>
  <c r="H503" i="9" s="1"/>
  <c r="I503" i="9" s="1"/>
  <c r="W382" i="1"/>
  <c r="H381" i="9" s="1"/>
  <c r="I381" i="9" s="1"/>
  <c r="W615" i="1"/>
  <c r="H614" i="9" s="1"/>
  <c r="I614" i="9" s="1"/>
  <c r="W507" i="1"/>
  <c r="H506" i="9" s="1"/>
  <c r="I506" i="9" s="1"/>
  <c r="W441" i="1"/>
  <c r="H440" i="9" s="1"/>
  <c r="I440" i="9" s="1"/>
  <c r="W506" i="1"/>
  <c r="H505" i="9" s="1"/>
  <c r="I505" i="9" s="1"/>
  <c r="W588" i="1"/>
  <c r="H587" i="9" s="1"/>
  <c r="I587" i="9" s="1"/>
  <c r="W463" i="1"/>
  <c r="H462" i="9" s="1"/>
  <c r="I462" i="9" s="1"/>
  <c r="W487" i="1"/>
  <c r="H486" i="9" s="1"/>
  <c r="I486" i="9" s="1"/>
  <c r="W571" i="1"/>
  <c r="H570" i="9" s="1"/>
  <c r="I570" i="9" s="1"/>
  <c r="W515" i="1"/>
  <c r="H514" i="9" s="1"/>
  <c r="I514" i="9" s="1"/>
  <c r="W435" i="1"/>
  <c r="H434" i="9" s="1"/>
  <c r="W303" i="1"/>
  <c r="H302" i="9" s="1"/>
  <c r="I302" i="9" s="1"/>
  <c r="W150" i="1"/>
  <c r="H149" i="9" s="1"/>
  <c r="I149" i="9" s="1"/>
  <c r="W274" i="1"/>
  <c r="H273" i="9" s="1"/>
  <c r="I273" i="9" s="1"/>
  <c r="W299" i="1"/>
  <c r="H298" i="9" s="1"/>
  <c r="I298" i="9" s="1"/>
  <c r="W166" i="1"/>
  <c r="H165" i="9" s="1"/>
  <c r="I165" i="9" s="1"/>
  <c r="W241" i="1"/>
  <c r="H240" i="9" s="1"/>
  <c r="W226" i="1"/>
  <c r="H225" i="9" s="1"/>
  <c r="W178" i="1"/>
  <c r="H177" i="9" s="1"/>
  <c r="I177" i="9" s="1"/>
  <c r="W107" i="1"/>
  <c r="H106" i="9" s="1"/>
  <c r="I106" i="9" s="1"/>
  <c r="W18" i="1"/>
  <c r="H17" i="9" s="1"/>
  <c r="I17" i="9" s="1"/>
  <c r="W35" i="1"/>
  <c r="H34" i="9" s="1"/>
  <c r="I34" i="9" s="1"/>
  <c r="W81" i="1"/>
  <c r="H80" i="9" s="1"/>
  <c r="W536" i="1"/>
  <c r="H535" i="9" s="1"/>
  <c r="I535" i="9" s="1"/>
  <c r="W500" i="1"/>
  <c r="H499" i="9" s="1"/>
  <c r="I499" i="9" s="1"/>
  <c r="W73" i="1"/>
  <c r="H72" i="9" s="1"/>
  <c r="W408" i="1"/>
  <c r="H407" i="9" s="1"/>
  <c r="W144" i="1"/>
  <c r="H143" i="9" s="1"/>
  <c r="I143" i="9" s="1"/>
  <c r="W9" i="1"/>
  <c r="H8" i="9" s="1"/>
  <c r="W11" i="1"/>
  <c r="H10" i="9" s="1"/>
  <c r="W501" i="1"/>
  <c r="H500" i="9" s="1"/>
  <c r="I500" i="9" s="1"/>
  <c r="W452" i="1"/>
  <c r="H451" i="9" s="1"/>
  <c r="I451" i="9" s="1"/>
  <c r="W321" i="1"/>
  <c r="H320" i="9" s="1"/>
  <c r="I320" i="9" s="1"/>
  <c r="W505" i="1"/>
  <c r="H504" i="9" s="1"/>
  <c r="I504" i="9" s="1"/>
  <c r="W361" i="1"/>
  <c r="H360" i="9" s="1"/>
  <c r="I360" i="9" s="1"/>
  <c r="W594" i="1"/>
  <c r="H593" i="9" s="1"/>
  <c r="I593" i="9" s="1"/>
  <c r="W530" i="1"/>
  <c r="H529" i="9" s="1"/>
  <c r="W434" i="1"/>
  <c r="H433" i="9" s="1"/>
  <c r="W589" i="1"/>
  <c r="H588" i="9" s="1"/>
  <c r="I588" i="9" s="1"/>
  <c r="W573" i="1"/>
  <c r="H572" i="9" s="1"/>
  <c r="I572" i="9" s="1"/>
  <c r="W502" i="1"/>
  <c r="H501" i="9" s="1"/>
  <c r="I501" i="9" s="1"/>
  <c r="W438" i="1"/>
  <c r="H437" i="9" s="1"/>
  <c r="I437" i="9" s="1"/>
  <c r="W349" i="1"/>
  <c r="H348" i="9" s="1"/>
  <c r="I348" i="9" s="1"/>
  <c r="W256" i="1"/>
  <c r="H255" i="9" s="1"/>
  <c r="I255" i="9" s="1"/>
  <c r="W284" i="1"/>
  <c r="H283" i="9" s="1"/>
  <c r="I283" i="9" s="1"/>
  <c r="W224" i="1"/>
  <c r="H223" i="9" s="1"/>
  <c r="W244" i="1"/>
  <c r="H243" i="9" s="1"/>
  <c r="W164" i="1"/>
  <c r="H163" i="9" s="1"/>
  <c r="I163" i="9" s="1"/>
  <c r="W149" i="1"/>
  <c r="H148" i="9" s="1"/>
  <c r="I148" i="9" s="1"/>
  <c r="W74" i="1"/>
  <c r="H73" i="9" s="1"/>
  <c r="W52" i="1"/>
  <c r="H51" i="9" s="1"/>
  <c r="I51" i="9" s="1"/>
  <c r="W448" i="1"/>
  <c r="H447" i="9" s="1"/>
  <c r="I447" i="9" s="1"/>
  <c r="W416" i="1"/>
  <c r="H415" i="9" s="1"/>
  <c r="W172" i="1"/>
  <c r="H171" i="9" s="1"/>
  <c r="I171" i="9" s="1"/>
  <c r="W527" i="1"/>
  <c r="H526" i="9" s="1"/>
  <c r="I526" i="9" s="1"/>
  <c r="W531" i="1"/>
  <c r="H530" i="9" s="1"/>
  <c r="W248" i="1"/>
  <c r="H247" i="9" s="1"/>
  <c r="W12" i="1"/>
  <c r="H11" i="9" s="1"/>
  <c r="W69" i="1"/>
  <c r="H68" i="9" s="1"/>
  <c r="W485" i="1"/>
  <c r="H484" i="9" s="1"/>
  <c r="I484" i="9" s="1"/>
  <c r="W211" i="1"/>
  <c r="H210" i="9" s="1"/>
  <c r="I210" i="9" s="1"/>
  <c r="W613" i="1"/>
  <c r="H612" i="9" s="1"/>
  <c r="I612" i="9" s="1"/>
  <c r="W366" i="1"/>
  <c r="H365" i="9" s="1"/>
  <c r="I365" i="9" s="1"/>
  <c r="W286" i="1"/>
  <c r="H285" i="9" s="1"/>
  <c r="I285" i="9" s="1"/>
  <c r="W187" i="1"/>
  <c r="H186" i="9" s="1"/>
  <c r="I186" i="9" s="1"/>
  <c r="W549" i="1"/>
  <c r="H548" i="9" s="1"/>
  <c r="I548" i="9" s="1"/>
  <c r="W465" i="1"/>
  <c r="H464" i="9" s="1"/>
  <c r="I464" i="9" s="1"/>
  <c r="W362" i="1"/>
  <c r="H361" i="9" s="1"/>
  <c r="I361" i="9" s="1"/>
  <c r="W343" i="1"/>
  <c r="H342" i="9" s="1"/>
  <c r="I342" i="9" s="1"/>
  <c r="W558" i="1"/>
  <c r="H557" i="9" s="1"/>
  <c r="I557" i="9" s="1"/>
  <c r="W568" i="1"/>
  <c r="H567" i="9" s="1"/>
  <c r="I567" i="9" s="1"/>
  <c r="W209" i="1"/>
  <c r="H208" i="9" s="1"/>
  <c r="I208" i="9" s="1"/>
  <c r="U617" i="1"/>
  <c r="U621" i="1" s="1"/>
  <c r="F3" i="9"/>
  <c r="S4" i="1"/>
  <c r="S617" i="1" s="1"/>
  <c r="S621" i="1" s="1"/>
  <c r="W4" i="1"/>
  <c r="H3" i="9" s="1"/>
  <c r="X80" i="9"/>
  <c r="Z80" i="9"/>
  <c r="T80" i="9"/>
  <c r="R80" i="9"/>
  <c r="U80" i="9"/>
  <c r="O80" i="9"/>
  <c r="M80" i="9"/>
  <c r="V80" i="9"/>
  <c r="S80" i="9"/>
  <c r="Q80" i="9"/>
  <c r="P80" i="9"/>
  <c r="G80" i="9"/>
  <c r="N80" i="9"/>
  <c r="W80" i="9"/>
  <c r="Y80" i="9"/>
  <c r="W404" i="9"/>
  <c r="N404" i="9"/>
  <c r="P404" i="9"/>
  <c r="X404" i="9"/>
  <c r="R404" i="9"/>
  <c r="T404" i="9"/>
  <c r="V404" i="9"/>
  <c r="U404" i="9"/>
  <c r="O404" i="9"/>
  <c r="M404" i="9"/>
  <c r="Q404" i="9"/>
  <c r="Z404" i="9"/>
  <c r="Y404" i="9"/>
  <c r="S404" i="9"/>
  <c r="G404" i="9"/>
  <c r="U377" i="9"/>
  <c r="W377" i="9"/>
  <c r="S377" i="9"/>
  <c r="Q377" i="9"/>
  <c r="Y377" i="9"/>
  <c r="N377" i="9"/>
  <c r="P377" i="9"/>
  <c r="V377" i="9"/>
  <c r="R377" i="9"/>
  <c r="T377" i="9"/>
  <c r="X377" i="9"/>
  <c r="Z377" i="9"/>
  <c r="O377" i="9"/>
  <c r="M377" i="9"/>
  <c r="G377" i="9"/>
  <c r="Y535" i="9"/>
  <c r="P535" i="9"/>
  <c r="N535" i="9"/>
  <c r="V535" i="9"/>
  <c r="T535" i="9"/>
  <c r="S535" i="9"/>
  <c r="X535" i="9"/>
  <c r="Z535" i="9"/>
  <c r="M535" i="9"/>
  <c r="Q535" i="9"/>
  <c r="U535" i="9"/>
  <c r="W535" i="9"/>
  <c r="R535" i="9"/>
  <c r="O535" i="9"/>
  <c r="G535" i="9"/>
  <c r="X174" i="9"/>
  <c r="V174" i="9"/>
  <c r="R174" i="9"/>
  <c r="T174" i="9"/>
  <c r="Y174" i="9"/>
  <c r="W174" i="9"/>
  <c r="N174" i="9"/>
  <c r="P174" i="9"/>
  <c r="U174" i="9"/>
  <c r="M174" i="9"/>
  <c r="S174" i="9"/>
  <c r="Q174" i="9"/>
  <c r="O174" i="9"/>
  <c r="Z174" i="9"/>
  <c r="G174" i="9"/>
  <c r="V499" i="9"/>
  <c r="R499" i="9"/>
  <c r="T499" i="9"/>
  <c r="X499" i="9"/>
  <c r="Z499" i="9"/>
  <c r="O499" i="9"/>
  <c r="M499" i="9"/>
  <c r="U499" i="9"/>
  <c r="W499" i="9"/>
  <c r="S499" i="9"/>
  <c r="Q499" i="9"/>
  <c r="P499" i="9"/>
  <c r="Y499" i="9"/>
  <c r="N499" i="9"/>
  <c r="G499" i="9"/>
  <c r="Y105" i="9"/>
  <c r="S105" i="9"/>
  <c r="Q105" i="9"/>
  <c r="V105" i="9"/>
  <c r="U105" i="9"/>
  <c r="P105" i="9"/>
  <c r="N105" i="9"/>
  <c r="Z105" i="9"/>
  <c r="W105" i="9"/>
  <c r="T105" i="9"/>
  <c r="R105" i="9"/>
  <c r="O105" i="9"/>
  <c r="X105" i="9"/>
  <c r="M105" i="9"/>
  <c r="G105" i="9"/>
  <c r="W72" i="9"/>
  <c r="Y72" i="9"/>
  <c r="P72" i="9"/>
  <c r="N72" i="9"/>
  <c r="X72" i="9"/>
  <c r="Z72" i="9"/>
  <c r="T72" i="9"/>
  <c r="R72" i="9"/>
  <c r="U72" i="9"/>
  <c r="O72" i="9"/>
  <c r="M72" i="9"/>
  <c r="V72" i="9"/>
  <c r="S72" i="9"/>
  <c r="Q72" i="9"/>
  <c r="G72" i="9"/>
  <c r="X523" i="9"/>
  <c r="Z523" i="9"/>
  <c r="M523" i="9"/>
  <c r="O523" i="9"/>
  <c r="U523" i="9"/>
  <c r="W523" i="9"/>
  <c r="R523" i="9"/>
  <c r="Q523" i="9"/>
  <c r="Y523" i="9"/>
  <c r="P523" i="9"/>
  <c r="N523" i="9"/>
  <c r="T523" i="9"/>
  <c r="S523" i="9"/>
  <c r="V523" i="9"/>
  <c r="G523" i="9"/>
  <c r="Z141" i="9"/>
  <c r="U141" i="9"/>
  <c r="T141" i="9"/>
  <c r="N141" i="9"/>
  <c r="W141" i="9"/>
  <c r="M141" i="9"/>
  <c r="P141" i="9"/>
  <c r="X141" i="9"/>
  <c r="Q141" i="9"/>
  <c r="O141" i="9"/>
  <c r="V141" i="9"/>
  <c r="R141" i="9"/>
  <c r="S141" i="9"/>
  <c r="Y141" i="9"/>
  <c r="G141" i="9"/>
  <c r="X407" i="9"/>
  <c r="Z407" i="9"/>
  <c r="O407" i="9"/>
  <c r="M407" i="9"/>
  <c r="U407" i="9"/>
  <c r="W407" i="9"/>
  <c r="S407" i="9"/>
  <c r="Q407" i="9"/>
  <c r="Y407" i="9"/>
  <c r="N407" i="9"/>
  <c r="P407" i="9"/>
  <c r="V407" i="9"/>
  <c r="R407" i="9"/>
  <c r="T407" i="9"/>
  <c r="G407" i="9"/>
  <c r="U393" i="9"/>
  <c r="W393" i="9"/>
  <c r="S393" i="9"/>
  <c r="Q393" i="9"/>
  <c r="Y393" i="9"/>
  <c r="N393" i="9"/>
  <c r="P393" i="9"/>
  <c r="V393" i="9"/>
  <c r="R393" i="9"/>
  <c r="T393" i="9"/>
  <c r="O393" i="9"/>
  <c r="M393" i="9"/>
  <c r="X393" i="9"/>
  <c r="Z393" i="9"/>
  <c r="G393" i="9"/>
  <c r="G316" i="9"/>
  <c r="W316" i="9"/>
  <c r="Q316" i="9"/>
  <c r="R316" i="9"/>
  <c r="V316" i="9"/>
  <c r="X316" i="9"/>
  <c r="O316" i="9"/>
  <c r="N316" i="9"/>
  <c r="Z316" i="9"/>
  <c r="Y316" i="9"/>
  <c r="T316" i="9"/>
  <c r="S316" i="9"/>
  <c r="U316" i="9"/>
  <c r="M316" i="9"/>
  <c r="P316" i="9"/>
  <c r="Z143" i="9"/>
  <c r="X143" i="9"/>
  <c r="T143" i="9"/>
  <c r="S143" i="9"/>
  <c r="U143" i="9"/>
  <c r="M143" i="9"/>
  <c r="P143" i="9"/>
  <c r="Y143" i="9"/>
  <c r="Q143" i="9"/>
  <c r="R143" i="9"/>
  <c r="O143" i="9"/>
  <c r="N143" i="9"/>
  <c r="V143" i="9"/>
  <c r="G143" i="9"/>
  <c r="W143" i="9"/>
  <c r="X327" i="9"/>
  <c r="V327" i="9"/>
  <c r="R327" i="9"/>
  <c r="T327" i="9"/>
  <c r="Y327" i="9"/>
  <c r="W327" i="9"/>
  <c r="N327" i="9"/>
  <c r="P327" i="9"/>
  <c r="U327" i="9"/>
  <c r="M327" i="9"/>
  <c r="S327" i="9"/>
  <c r="O327" i="9"/>
  <c r="G327" i="9"/>
  <c r="Z327" i="9"/>
  <c r="Q327" i="9"/>
  <c r="V8" i="9"/>
  <c r="U8" i="9"/>
  <c r="Q8" i="9"/>
  <c r="P8" i="9"/>
  <c r="Z8" i="9"/>
  <c r="Y8" i="9"/>
  <c r="O8" i="9"/>
  <c r="T8" i="9"/>
  <c r="W8" i="9"/>
  <c r="N8" i="9"/>
  <c r="S8" i="9"/>
  <c r="X8" i="9"/>
  <c r="R8" i="9"/>
  <c r="M8" i="9"/>
  <c r="G8" i="9"/>
  <c r="U111" i="9"/>
  <c r="S111" i="9"/>
  <c r="Q111" i="9"/>
  <c r="V111" i="9"/>
  <c r="W111" i="9"/>
  <c r="P111" i="9"/>
  <c r="N111" i="9"/>
  <c r="Z111" i="9"/>
  <c r="X111" i="9"/>
  <c r="T111" i="9"/>
  <c r="R111" i="9"/>
  <c r="O111" i="9"/>
  <c r="M111" i="9"/>
  <c r="Y111" i="9"/>
  <c r="G111" i="9"/>
  <c r="W10" i="9"/>
  <c r="O10" i="9"/>
  <c r="M10" i="9"/>
  <c r="X10" i="9"/>
  <c r="S10" i="9"/>
  <c r="Q10" i="9"/>
  <c r="V10" i="9"/>
  <c r="Y10" i="9"/>
  <c r="P10" i="9"/>
  <c r="N10" i="9"/>
  <c r="R10" i="9"/>
  <c r="Z10" i="9"/>
  <c r="G10" i="9"/>
  <c r="U10" i="9"/>
  <c r="T10" i="9"/>
  <c r="U609" i="9"/>
  <c r="W609" i="9"/>
  <c r="O609" i="9"/>
  <c r="Q609" i="9"/>
  <c r="Y609" i="9"/>
  <c r="N609" i="9"/>
  <c r="S609" i="9"/>
  <c r="V609" i="9"/>
  <c r="R609" i="9"/>
  <c r="P609" i="9"/>
  <c r="M609" i="9"/>
  <c r="T609" i="9"/>
  <c r="X609" i="9"/>
  <c r="Z609" i="9"/>
  <c r="G609" i="9"/>
  <c r="V400" i="9"/>
  <c r="U400" i="9"/>
  <c r="O400" i="9"/>
  <c r="M400" i="9"/>
  <c r="Z400" i="9"/>
  <c r="Y400" i="9"/>
  <c r="S400" i="9"/>
  <c r="Q400" i="9"/>
  <c r="W400" i="9"/>
  <c r="N400" i="9"/>
  <c r="P400" i="9"/>
  <c r="X400" i="9"/>
  <c r="R400" i="9"/>
  <c r="T400" i="9"/>
  <c r="G400" i="9"/>
  <c r="Z500" i="9"/>
  <c r="Y500" i="9"/>
  <c r="S500" i="9"/>
  <c r="Q500" i="9"/>
  <c r="W500" i="9"/>
  <c r="N500" i="9"/>
  <c r="P500" i="9"/>
  <c r="X500" i="9"/>
  <c r="R500" i="9"/>
  <c r="T500" i="9"/>
  <c r="O500" i="9"/>
  <c r="M500" i="9"/>
  <c r="V500" i="9"/>
  <c r="G500" i="9"/>
  <c r="U500" i="9"/>
  <c r="V451" i="9"/>
  <c r="Y451" i="9"/>
  <c r="O451" i="9"/>
  <c r="M451" i="9"/>
  <c r="Z451" i="9"/>
  <c r="U451" i="9"/>
  <c r="S451" i="9"/>
  <c r="Q451" i="9"/>
  <c r="W451" i="9"/>
  <c r="N451" i="9"/>
  <c r="P451" i="9"/>
  <c r="X451" i="9"/>
  <c r="R451" i="9"/>
  <c r="T451" i="9"/>
  <c r="G451" i="9"/>
  <c r="Y387" i="9"/>
  <c r="N387" i="9"/>
  <c r="P387" i="9"/>
  <c r="V387" i="9"/>
  <c r="R387" i="9"/>
  <c r="T387" i="9"/>
  <c r="X387" i="9"/>
  <c r="Z387" i="9"/>
  <c r="O387" i="9"/>
  <c r="M387" i="9"/>
  <c r="Q387" i="9"/>
  <c r="U387" i="9"/>
  <c r="W387" i="9"/>
  <c r="G387" i="9"/>
  <c r="S387" i="9"/>
  <c r="W293" i="9"/>
  <c r="M293" i="9"/>
  <c r="S293" i="9"/>
  <c r="X293" i="9"/>
  <c r="Q293" i="9"/>
  <c r="O293" i="9"/>
  <c r="V293" i="9"/>
  <c r="Y293" i="9"/>
  <c r="R293" i="9"/>
  <c r="T293" i="9"/>
  <c r="N293" i="9"/>
  <c r="P293" i="9"/>
  <c r="Z293" i="9"/>
  <c r="U293" i="9"/>
  <c r="G293" i="9"/>
  <c r="X320" i="9"/>
  <c r="M320" i="9"/>
  <c r="P320" i="9"/>
  <c r="G320" i="9"/>
  <c r="Y320" i="9"/>
  <c r="Q320" i="9"/>
  <c r="R320" i="9"/>
  <c r="V320" i="9"/>
  <c r="U320" i="9"/>
  <c r="O320" i="9"/>
  <c r="N320" i="9"/>
  <c r="S320" i="9"/>
  <c r="Z320" i="9"/>
  <c r="W320" i="9"/>
  <c r="T320" i="9"/>
  <c r="Y256" i="9"/>
  <c r="S256" i="9"/>
  <c r="Q256" i="9"/>
  <c r="W256" i="9"/>
  <c r="U256" i="9"/>
  <c r="P256" i="9"/>
  <c r="R256" i="9"/>
  <c r="V256" i="9"/>
  <c r="Z256" i="9"/>
  <c r="T256" i="9"/>
  <c r="N256" i="9"/>
  <c r="G256" i="9"/>
  <c r="X256" i="9"/>
  <c r="O256" i="9"/>
  <c r="M256" i="9"/>
  <c r="W554" i="9"/>
  <c r="P554" i="9"/>
  <c r="Q554" i="9"/>
  <c r="X554" i="9"/>
  <c r="T554" i="9"/>
  <c r="M554" i="9"/>
  <c r="V554" i="9"/>
  <c r="U554" i="9"/>
  <c r="O554" i="9"/>
  <c r="R554" i="9"/>
  <c r="Y554" i="9"/>
  <c r="N554" i="9"/>
  <c r="S554" i="9"/>
  <c r="Z554" i="9"/>
  <c r="G554" i="9"/>
  <c r="Z504" i="9"/>
  <c r="Y504" i="9"/>
  <c r="Q504" i="9"/>
  <c r="S504" i="9"/>
  <c r="W504" i="9"/>
  <c r="P504" i="9"/>
  <c r="M504" i="9"/>
  <c r="X504" i="9"/>
  <c r="T504" i="9"/>
  <c r="R504" i="9"/>
  <c r="V504" i="9"/>
  <c r="U504" i="9"/>
  <c r="O504" i="9"/>
  <c r="N504" i="9"/>
  <c r="G504" i="9"/>
  <c r="W429" i="9"/>
  <c r="R429" i="9"/>
  <c r="T429" i="9"/>
  <c r="V429" i="9"/>
  <c r="X429" i="9"/>
  <c r="O429" i="9"/>
  <c r="M429" i="9"/>
  <c r="Z429" i="9"/>
  <c r="Y429" i="9"/>
  <c r="S429" i="9"/>
  <c r="Q429" i="9"/>
  <c r="P429" i="9"/>
  <c r="N429" i="9"/>
  <c r="G429" i="9"/>
  <c r="U429" i="9"/>
  <c r="V360" i="9"/>
  <c r="U360" i="9"/>
  <c r="O360" i="9"/>
  <c r="Q360" i="9"/>
  <c r="Z360" i="9"/>
  <c r="W360" i="9"/>
  <c r="S360" i="9"/>
  <c r="M360" i="9"/>
  <c r="X360" i="9"/>
  <c r="N360" i="9"/>
  <c r="P360" i="9"/>
  <c r="Y360" i="9"/>
  <c r="R360" i="9"/>
  <c r="T360" i="9"/>
  <c r="G360" i="9"/>
  <c r="U438" i="9"/>
  <c r="Y438" i="9"/>
  <c r="S438" i="9"/>
  <c r="Q438" i="9"/>
  <c r="Z438" i="9"/>
  <c r="N438" i="9"/>
  <c r="P438" i="9"/>
  <c r="V438" i="9"/>
  <c r="R438" i="9"/>
  <c r="T438" i="9"/>
  <c r="W438" i="9"/>
  <c r="G438" i="9"/>
  <c r="X438" i="9"/>
  <c r="O438" i="9"/>
  <c r="M438" i="9"/>
  <c r="V593" i="9"/>
  <c r="R593" i="9"/>
  <c r="M593" i="9"/>
  <c r="X593" i="9"/>
  <c r="Z593" i="9"/>
  <c r="Q593" i="9"/>
  <c r="P593" i="9"/>
  <c r="U593" i="9"/>
  <c r="W593" i="9"/>
  <c r="O593" i="9"/>
  <c r="T593" i="9"/>
  <c r="N593" i="9"/>
  <c r="S593" i="9"/>
  <c r="Y593" i="9"/>
  <c r="G593" i="9"/>
  <c r="Y577" i="9"/>
  <c r="P577" i="9"/>
  <c r="N577" i="9"/>
  <c r="V577" i="9"/>
  <c r="T577" i="9"/>
  <c r="S577" i="9"/>
  <c r="X577" i="9"/>
  <c r="Z577" i="9"/>
  <c r="M577" i="9"/>
  <c r="Q577" i="9"/>
  <c r="W577" i="9"/>
  <c r="R577" i="9"/>
  <c r="O577" i="9"/>
  <c r="G577" i="9"/>
  <c r="U577" i="9"/>
  <c r="Y561" i="9"/>
  <c r="P561" i="9"/>
  <c r="N561" i="9"/>
  <c r="V561" i="9"/>
  <c r="T561" i="9"/>
  <c r="S561" i="9"/>
  <c r="X561" i="9"/>
  <c r="Z561" i="9"/>
  <c r="M561" i="9"/>
  <c r="O561" i="9"/>
  <c r="Q561" i="9"/>
  <c r="U561" i="9"/>
  <c r="R561" i="9"/>
  <c r="W561" i="9"/>
  <c r="G561" i="9"/>
  <c r="Y529" i="9"/>
  <c r="P529" i="9"/>
  <c r="N529" i="9"/>
  <c r="V529" i="9"/>
  <c r="T529" i="9"/>
  <c r="S529" i="9"/>
  <c r="X529" i="9"/>
  <c r="Z529" i="9"/>
  <c r="M529" i="9"/>
  <c r="O529" i="9"/>
  <c r="Q529" i="9"/>
  <c r="R529" i="9"/>
  <c r="U529" i="9"/>
  <c r="W529" i="9"/>
  <c r="G529" i="9"/>
  <c r="K529" i="9" s="1"/>
  <c r="U497" i="9"/>
  <c r="W497" i="9"/>
  <c r="S497" i="9"/>
  <c r="Q497" i="9"/>
  <c r="Y497" i="9"/>
  <c r="N497" i="9"/>
  <c r="P497" i="9"/>
  <c r="V497" i="9"/>
  <c r="R497" i="9"/>
  <c r="T497" i="9"/>
  <c r="O497" i="9"/>
  <c r="M497" i="9"/>
  <c r="X497" i="9"/>
  <c r="Z497" i="9"/>
  <c r="G497" i="9"/>
  <c r="X465" i="9"/>
  <c r="N465" i="9"/>
  <c r="P465" i="9"/>
  <c r="Y465" i="9"/>
  <c r="R465" i="9"/>
  <c r="T465" i="9"/>
  <c r="U465" i="9"/>
  <c r="M465" i="9"/>
  <c r="W465" i="9"/>
  <c r="Q465" i="9"/>
  <c r="V465" i="9"/>
  <c r="O465" i="9"/>
  <c r="Z465" i="9"/>
  <c r="S465" i="9"/>
  <c r="G465" i="9"/>
  <c r="Z433" i="9"/>
  <c r="W433" i="9"/>
  <c r="S433" i="9"/>
  <c r="Q433" i="9"/>
  <c r="X433" i="9"/>
  <c r="N433" i="9"/>
  <c r="P433" i="9"/>
  <c r="Y433" i="9"/>
  <c r="R433" i="9"/>
  <c r="T433" i="9"/>
  <c r="O433" i="9"/>
  <c r="M433" i="9"/>
  <c r="U433" i="9"/>
  <c r="V433" i="9"/>
  <c r="G433" i="9"/>
  <c r="V397" i="9"/>
  <c r="R397" i="9"/>
  <c r="T397" i="9"/>
  <c r="X397" i="9"/>
  <c r="Z397" i="9"/>
  <c r="O397" i="9"/>
  <c r="M397" i="9"/>
  <c r="U397" i="9"/>
  <c r="W397" i="9"/>
  <c r="S397" i="9"/>
  <c r="Q397" i="9"/>
  <c r="N397" i="9"/>
  <c r="P397" i="9"/>
  <c r="G397" i="9"/>
  <c r="J397" i="9" s="1"/>
  <c r="Y397" i="9"/>
  <c r="Z588" i="9"/>
  <c r="Y588" i="9"/>
  <c r="Q588" i="9"/>
  <c r="S588" i="9"/>
  <c r="W588" i="9"/>
  <c r="P588" i="9"/>
  <c r="N588" i="9"/>
  <c r="X588" i="9"/>
  <c r="T588" i="9"/>
  <c r="M588" i="9"/>
  <c r="V588" i="9"/>
  <c r="U588" i="9"/>
  <c r="O588" i="9"/>
  <c r="G588" i="9"/>
  <c r="R588" i="9"/>
  <c r="X580" i="9"/>
  <c r="T580" i="9"/>
  <c r="N580" i="9"/>
  <c r="V580" i="9"/>
  <c r="U580" i="9"/>
  <c r="O580" i="9"/>
  <c r="M580" i="9"/>
  <c r="Z580" i="9"/>
  <c r="Y580" i="9"/>
  <c r="S580" i="9"/>
  <c r="R580" i="9"/>
  <c r="Q580" i="9"/>
  <c r="W580" i="9"/>
  <c r="P580" i="9"/>
  <c r="G580" i="9"/>
  <c r="X572" i="9"/>
  <c r="T572" i="9"/>
  <c r="S572" i="9"/>
  <c r="V572" i="9"/>
  <c r="U572" i="9"/>
  <c r="O572" i="9"/>
  <c r="M572" i="9"/>
  <c r="Z572" i="9"/>
  <c r="Y572" i="9"/>
  <c r="N572" i="9"/>
  <c r="R572" i="9"/>
  <c r="W572" i="9"/>
  <c r="P572" i="9"/>
  <c r="G572" i="9"/>
  <c r="Q572" i="9"/>
  <c r="X564" i="9"/>
  <c r="T564" i="9"/>
  <c r="S564" i="9"/>
  <c r="V564" i="9"/>
  <c r="U564" i="9"/>
  <c r="O564" i="9"/>
  <c r="M564" i="9"/>
  <c r="Z564" i="9"/>
  <c r="Y564" i="9"/>
  <c r="N564" i="9"/>
  <c r="R564" i="9"/>
  <c r="W564" i="9"/>
  <c r="P564" i="9"/>
  <c r="Q564" i="9"/>
  <c r="G564" i="9"/>
  <c r="K564" i="9" s="1"/>
  <c r="X533" i="9"/>
  <c r="Z533" i="9"/>
  <c r="M533" i="9"/>
  <c r="S533" i="9"/>
  <c r="U533" i="9"/>
  <c r="W533" i="9"/>
  <c r="R533" i="9"/>
  <c r="O533" i="9"/>
  <c r="Y533" i="9"/>
  <c r="P533" i="9"/>
  <c r="Q533" i="9"/>
  <c r="N533" i="9"/>
  <c r="V533" i="9"/>
  <c r="G533" i="9"/>
  <c r="T533" i="9"/>
  <c r="V501" i="9"/>
  <c r="R501" i="9"/>
  <c r="T501" i="9"/>
  <c r="X501" i="9"/>
  <c r="Z501" i="9"/>
  <c r="O501" i="9"/>
  <c r="M501" i="9"/>
  <c r="U501" i="9"/>
  <c r="W501" i="9"/>
  <c r="S501" i="9"/>
  <c r="Q501" i="9"/>
  <c r="N501" i="9"/>
  <c r="P501" i="9"/>
  <c r="Y501" i="9"/>
  <c r="G501" i="9"/>
  <c r="W469" i="9"/>
  <c r="V469" i="9"/>
  <c r="X469" i="9"/>
  <c r="O469" i="9"/>
  <c r="M469" i="9"/>
  <c r="Z469" i="9"/>
  <c r="Y469" i="9"/>
  <c r="S469" i="9"/>
  <c r="Q469" i="9"/>
  <c r="P469" i="9"/>
  <c r="U469" i="9"/>
  <c r="T469" i="9"/>
  <c r="N469" i="9"/>
  <c r="R469" i="9"/>
  <c r="G469" i="9"/>
  <c r="W437" i="9"/>
  <c r="R437" i="9"/>
  <c r="T437" i="9"/>
  <c r="V437" i="9"/>
  <c r="X437" i="9"/>
  <c r="O437" i="9"/>
  <c r="M437" i="9"/>
  <c r="Z437" i="9"/>
  <c r="Y437" i="9"/>
  <c r="S437" i="9"/>
  <c r="Q437" i="9"/>
  <c r="N437" i="9"/>
  <c r="G437" i="9"/>
  <c r="P437" i="9"/>
  <c r="U437" i="9"/>
  <c r="Y395" i="9"/>
  <c r="N395" i="9"/>
  <c r="P395" i="9"/>
  <c r="V395" i="9"/>
  <c r="R395" i="9"/>
  <c r="T395" i="9"/>
  <c r="X395" i="9"/>
  <c r="Z395" i="9"/>
  <c r="O395" i="9"/>
  <c r="M395" i="9"/>
  <c r="S395" i="9"/>
  <c r="Q395" i="9"/>
  <c r="U395" i="9"/>
  <c r="G395" i="9"/>
  <c r="W395" i="9"/>
  <c r="W380" i="9"/>
  <c r="N380" i="9"/>
  <c r="P380" i="9"/>
  <c r="X380" i="9"/>
  <c r="R380" i="9"/>
  <c r="T380" i="9"/>
  <c r="V380" i="9"/>
  <c r="U380" i="9"/>
  <c r="O380" i="9"/>
  <c r="M380" i="9"/>
  <c r="S380" i="9"/>
  <c r="Q380" i="9"/>
  <c r="Z380" i="9"/>
  <c r="Y380" i="9"/>
  <c r="G380" i="9"/>
  <c r="G348" i="9"/>
  <c r="W348" i="9"/>
  <c r="R348" i="9"/>
  <c r="T348" i="9"/>
  <c r="V348" i="9"/>
  <c r="X348" i="9"/>
  <c r="O348" i="9"/>
  <c r="M348" i="9"/>
  <c r="Z348" i="9"/>
  <c r="Y348" i="9"/>
  <c r="S348" i="9"/>
  <c r="Q348" i="9"/>
  <c r="N348" i="9"/>
  <c r="P348" i="9"/>
  <c r="U348" i="9"/>
  <c r="X319" i="9"/>
  <c r="V319" i="9"/>
  <c r="R319" i="9"/>
  <c r="T319" i="9"/>
  <c r="Y319" i="9"/>
  <c r="W319" i="9"/>
  <c r="N319" i="9"/>
  <c r="P319" i="9"/>
  <c r="U319" i="9"/>
  <c r="M319" i="9"/>
  <c r="S319" i="9"/>
  <c r="Z319" i="9"/>
  <c r="Q319" i="9"/>
  <c r="O319" i="9"/>
  <c r="G319" i="9"/>
  <c r="Z287" i="9"/>
  <c r="Y287" i="9"/>
  <c r="N287" i="9"/>
  <c r="P287" i="9"/>
  <c r="W287" i="9"/>
  <c r="M287" i="9"/>
  <c r="S287" i="9"/>
  <c r="X287" i="9"/>
  <c r="Q287" i="9"/>
  <c r="O287" i="9"/>
  <c r="U287" i="9"/>
  <c r="R287" i="9"/>
  <c r="T287" i="9"/>
  <c r="G287" i="9"/>
  <c r="V287" i="9"/>
  <c r="X255" i="9"/>
  <c r="S255" i="9"/>
  <c r="Q255" i="9"/>
  <c r="U255" i="9"/>
  <c r="Z255" i="9"/>
  <c r="P255" i="9"/>
  <c r="N255" i="9"/>
  <c r="Y255" i="9"/>
  <c r="V255" i="9"/>
  <c r="T255" i="9"/>
  <c r="R255" i="9"/>
  <c r="O255" i="9"/>
  <c r="M255" i="9"/>
  <c r="G255" i="9"/>
  <c r="W255" i="9"/>
  <c r="Y219" i="9"/>
  <c r="X219" i="9"/>
  <c r="T219" i="9"/>
  <c r="R219" i="9"/>
  <c r="Z219" i="9"/>
  <c r="O219" i="9"/>
  <c r="M219" i="9"/>
  <c r="G219" i="9"/>
  <c r="V219" i="9"/>
  <c r="S219" i="9"/>
  <c r="Q219" i="9"/>
  <c r="U219" i="9"/>
  <c r="W219" i="9"/>
  <c r="P219" i="9"/>
  <c r="N219" i="9"/>
  <c r="W315" i="9"/>
  <c r="M315" i="9"/>
  <c r="S315" i="9"/>
  <c r="Y315" i="9"/>
  <c r="Q315" i="9"/>
  <c r="O315" i="9"/>
  <c r="X315" i="9"/>
  <c r="U315" i="9"/>
  <c r="R315" i="9"/>
  <c r="T315" i="9"/>
  <c r="V315" i="9"/>
  <c r="G315" i="9"/>
  <c r="Z315" i="9"/>
  <c r="N315" i="9"/>
  <c r="P315" i="9"/>
  <c r="V283" i="9"/>
  <c r="U283" i="9"/>
  <c r="R283" i="9"/>
  <c r="T283" i="9"/>
  <c r="Z283" i="9"/>
  <c r="Y283" i="9"/>
  <c r="N283" i="9"/>
  <c r="P283" i="9"/>
  <c r="W283" i="9"/>
  <c r="M283" i="9"/>
  <c r="S283" i="9"/>
  <c r="X283" i="9"/>
  <c r="Q283" i="9"/>
  <c r="G283" i="9"/>
  <c r="O283" i="9"/>
  <c r="Y251" i="9"/>
  <c r="Z251" i="9"/>
  <c r="O251" i="9"/>
  <c r="M251" i="9"/>
  <c r="V251" i="9"/>
  <c r="S251" i="9"/>
  <c r="Q251" i="9"/>
  <c r="X251" i="9"/>
  <c r="R251" i="9"/>
  <c r="P251" i="9"/>
  <c r="U251" i="9"/>
  <c r="T251" i="9"/>
  <c r="N251" i="9"/>
  <c r="W251" i="9"/>
  <c r="G251" i="9"/>
  <c r="U223" i="9"/>
  <c r="Z223" i="9"/>
  <c r="P223" i="9"/>
  <c r="N223" i="9"/>
  <c r="Y223" i="9"/>
  <c r="V223" i="9"/>
  <c r="T223" i="9"/>
  <c r="R223" i="9"/>
  <c r="W223" i="9"/>
  <c r="O223" i="9"/>
  <c r="M223" i="9"/>
  <c r="G223" i="9"/>
  <c r="X223" i="9"/>
  <c r="S223" i="9"/>
  <c r="Q223" i="9"/>
  <c r="W188" i="9"/>
  <c r="M188" i="9"/>
  <c r="S188" i="9"/>
  <c r="U188" i="9"/>
  <c r="Q188" i="9"/>
  <c r="O188" i="9"/>
  <c r="X188" i="9"/>
  <c r="Y188" i="9"/>
  <c r="R188" i="9"/>
  <c r="T188" i="9"/>
  <c r="V188" i="9"/>
  <c r="Z188" i="9"/>
  <c r="N188" i="9"/>
  <c r="P188" i="9"/>
  <c r="G188" i="9"/>
  <c r="J188" i="9" s="1"/>
  <c r="U243" i="9"/>
  <c r="W243" i="9"/>
  <c r="P243" i="9"/>
  <c r="N243" i="9"/>
  <c r="Y243" i="9"/>
  <c r="X243" i="9"/>
  <c r="T243" i="9"/>
  <c r="R243" i="9"/>
  <c r="Z243" i="9"/>
  <c r="O243" i="9"/>
  <c r="M243" i="9"/>
  <c r="S243" i="9"/>
  <c r="Q243" i="9"/>
  <c r="G243" i="9"/>
  <c r="V243" i="9"/>
  <c r="G227" i="9"/>
  <c r="L227" i="9" s="1"/>
  <c r="V227" i="9"/>
  <c r="S227" i="9"/>
  <c r="Q227" i="9"/>
  <c r="U227" i="9"/>
  <c r="W227" i="9"/>
  <c r="P227" i="9"/>
  <c r="N227" i="9"/>
  <c r="Y227" i="9"/>
  <c r="X227" i="9"/>
  <c r="T227" i="9"/>
  <c r="R227" i="9"/>
  <c r="Z227" i="9"/>
  <c r="O227" i="9"/>
  <c r="M227" i="9"/>
  <c r="Z195" i="9"/>
  <c r="Y195" i="9"/>
  <c r="T195" i="9"/>
  <c r="R195" i="9"/>
  <c r="W195" i="9"/>
  <c r="O195" i="9"/>
  <c r="M195" i="9"/>
  <c r="X195" i="9"/>
  <c r="S195" i="9"/>
  <c r="Q195" i="9"/>
  <c r="N195" i="9"/>
  <c r="G195" i="9"/>
  <c r="P195" i="9"/>
  <c r="V195" i="9"/>
  <c r="U195" i="9"/>
  <c r="W163" i="9"/>
  <c r="Q163" i="9"/>
  <c r="R163" i="9"/>
  <c r="V163" i="9"/>
  <c r="X163" i="9"/>
  <c r="O163" i="9"/>
  <c r="N163" i="9"/>
  <c r="Z163" i="9"/>
  <c r="Y163" i="9"/>
  <c r="T163" i="9"/>
  <c r="S163" i="9"/>
  <c r="P163" i="9"/>
  <c r="U163" i="9"/>
  <c r="M163" i="9"/>
  <c r="G163" i="9"/>
  <c r="W212" i="9"/>
  <c r="V212" i="9"/>
  <c r="P212" i="9"/>
  <c r="R212" i="9"/>
  <c r="Y212" i="9"/>
  <c r="X212" i="9"/>
  <c r="T212" i="9"/>
  <c r="N212" i="9"/>
  <c r="U212" i="9"/>
  <c r="O212" i="9"/>
  <c r="M212" i="9"/>
  <c r="S212" i="9"/>
  <c r="Q212" i="9"/>
  <c r="G212" i="9"/>
  <c r="Z212" i="9"/>
  <c r="U180" i="9"/>
  <c r="Y180" i="9"/>
  <c r="N180" i="9"/>
  <c r="P180" i="9"/>
  <c r="Z180" i="9"/>
  <c r="M180" i="9"/>
  <c r="S180" i="9"/>
  <c r="V180" i="9"/>
  <c r="Q180" i="9"/>
  <c r="O180" i="9"/>
  <c r="W180" i="9"/>
  <c r="R180" i="9"/>
  <c r="X180" i="9"/>
  <c r="T180" i="9"/>
  <c r="G180" i="9"/>
  <c r="J180" i="9" s="1"/>
  <c r="V148" i="9"/>
  <c r="Q148" i="9"/>
  <c r="O148" i="9"/>
  <c r="X148" i="9"/>
  <c r="W148" i="9"/>
  <c r="R148" i="9"/>
  <c r="T148" i="9"/>
  <c r="U148" i="9"/>
  <c r="Y148" i="9"/>
  <c r="N148" i="9"/>
  <c r="P148" i="9"/>
  <c r="G148" i="9"/>
  <c r="Z148" i="9"/>
  <c r="M148" i="9"/>
  <c r="S148" i="9"/>
  <c r="U126" i="9"/>
  <c r="Y126" i="9"/>
  <c r="T126" i="9"/>
  <c r="R126" i="9"/>
  <c r="Z126" i="9"/>
  <c r="O126" i="9"/>
  <c r="M126" i="9"/>
  <c r="V126" i="9"/>
  <c r="S126" i="9"/>
  <c r="Q126" i="9"/>
  <c r="N126" i="9"/>
  <c r="G126" i="9"/>
  <c r="X126" i="9"/>
  <c r="W126" i="9"/>
  <c r="P126" i="9"/>
  <c r="U130" i="9"/>
  <c r="T130" i="9"/>
  <c r="N130" i="9"/>
  <c r="X130" i="9"/>
  <c r="V130" i="9"/>
  <c r="M130" i="9"/>
  <c r="O130" i="9"/>
  <c r="W130" i="9"/>
  <c r="Z130" i="9"/>
  <c r="Q130" i="9"/>
  <c r="R130" i="9"/>
  <c r="G130" i="9"/>
  <c r="S130" i="9"/>
  <c r="Y130" i="9"/>
  <c r="P130" i="9"/>
  <c r="Z73" i="9"/>
  <c r="S73" i="9"/>
  <c r="Q73" i="9"/>
  <c r="U73" i="9"/>
  <c r="W73" i="9"/>
  <c r="P73" i="9"/>
  <c r="N73" i="9"/>
  <c r="Y73" i="9"/>
  <c r="X73" i="9"/>
  <c r="T73" i="9"/>
  <c r="R73" i="9"/>
  <c r="M73" i="9"/>
  <c r="V73" i="9"/>
  <c r="O73" i="9"/>
  <c r="G73" i="9"/>
  <c r="K73" i="9" s="1"/>
  <c r="Y87" i="9"/>
  <c r="S87" i="9"/>
  <c r="Q87" i="9"/>
  <c r="V87" i="9"/>
  <c r="U87" i="9"/>
  <c r="P87" i="9"/>
  <c r="N87" i="9"/>
  <c r="Z87" i="9"/>
  <c r="W87" i="9"/>
  <c r="T87" i="9"/>
  <c r="R87" i="9"/>
  <c r="X87" i="9"/>
  <c r="O87" i="9"/>
  <c r="M87" i="9"/>
  <c r="G87" i="9"/>
  <c r="X21" i="9"/>
  <c r="Z21" i="9"/>
  <c r="P21" i="9"/>
  <c r="N21" i="9"/>
  <c r="U21" i="9"/>
  <c r="W21" i="9"/>
  <c r="T21" i="9"/>
  <c r="R21" i="9"/>
  <c r="Y21" i="9"/>
  <c r="O21" i="9"/>
  <c r="M21" i="9"/>
  <c r="Q21" i="9"/>
  <c r="V21" i="9"/>
  <c r="S21" i="9"/>
  <c r="G21" i="9"/>
  <c r="Z51" i="9"/>
  <c r="X51" i="9"/>
  <c r="T51" i="9"/>
  <c r="R51" i="9"/>
  <c r="Y51" i="9"/>
  <c r="O51" i="9"/>
  <c r="M51" i="9"/>
  <c r="U51" i="9"/>
  <c r="S51" i="9"/>
  <c r="Q51" i="9"/>
  <c r="W51" i="9"/>
  <c r="P51" i="9"/>
  <c r="N51" i="9"/>
  <c r="G51" i="9"/>
  <c r="V51" i="9"/>
  <c r="Y19" i="9"/>
  <c r="O19" i="9"/>
  <c r="M19" i="9"/>
  <c r="V19" i="9"/>
  <c r="S19" i="9"/>
  <c r="Q19" i="9"/>
  <c r="X19" i="9"/>
  <c r="Z19" i="9"/>
  <c r="P19" i="9"/>
  <c r="N19" i="9"/>
  <c r="T19" i="9"/>
  <c r="R19" i="9"/>
  <c r="G19" i="9"/>
  <c r="W19" i="9"/>
  <c r="U19" i="9"/>
  <c r="X29" i="9"/>
  <c r="Z29" i="9"/>
  <c r="P29" i="9"/>
  <c r="N29" i="9"/>
  <c r="U29" i="9"/>
  <c r="W29" i="9"/>
  <c r="T29" i="9"/>
  <c r="R29" i="9"/>
  <c r="Y29" i="9"/>
  <c r="O29" i="9"/>
  <c r="M29" i="9"/>
  <c r="S29" i="9"/>
  <c r="Q29" i="9"/>
  <c r="V29" i="9"/>
  <c r="G29" i="9"/>
  <c r="Y447" i="9"/>
  <c r="N447" i="9"/>
  <c r="P447" i="9"/>
  <c r="U447" i="9"/>
  <c r="R447" i="9"/>
  <c r="T447" i="9"/>
  <c r="V447" i="9"/>
  <c r="W447" i="9"/>
  <c r="O447" i="9"/>
  <c r="M447" i="9"/>
  <c r="X447" i="9"/>
  <c r="S447" i="9"/>
  <c r="Q447" i="9"/>
  <c r="Z447" i="9"/>
  <c r="G447" i="9"/>
  <c r="X52" i="9"/>
  <c r="V52" i="9"/>
  <c r="P52" i="9"/>
  <c r="N52" i="9"/>
  <c r="Y52" i="9"/>
  <c r="W52" i="9"/>
  <c r="T52" i="9"/>
  <c r="R52" i="9"/>
  <c r="U52" i="9"/>
  <c r="O52" i="9"/>
  <c r="M52" i="9"/>
  <c r="S52" i="9"/>
  <c r="Q52" i="9"/>
  <c r="G52" i="9"/>
  <c r="Z52" i="9"/>
  <c r="V415" i="9"/>
  <c r="W415" i="9"/>
  <c r="O415" i="9"/>
  <c r="M415" i="9"/>
  <c r="Z415" i="9"/>
  <c r="X415" i="9"/>
  <c r="S415" i="9"/>
  <c r="Q415" i="9"/>
  <c r="Y415" i="9"/>
  <c r="N415" i="9"/>
  <c r="P415" i="9"/>
  <c r="T415" i="9"/>
  <c r="U415" i="9"/>
  <c r="R415" i="9"/>
  <c r="G415" i="9"/>
  <c r="K415" i="9" s="1"/>
  <c r="V468" i="9"/>
  <c r="Z468" i="9"/>
  <c r="S468" i="9"/>
  <c r="Q468" i="9"/>
  <c r="W468" i="9"/>
  <c r="N468" i="9"/>
  <c r="P468" i="9"/>
  <c r="Y468" i="9"/>
  <c r="R468" i="9"/>
  <c r="T468" i="9"/>
  <c r="M468" i="9"/>
  <c r="X468" i="9"/>
  <c r="U468" i="9"/>
  <c r="O468" i="9"/>
  <c r="G468" i="9"/>
  <c r="W309" i="9"/>
  <c r="M309" i="9"/>
  <c r="S309" i="9"/>
  <c r="X309" i="9"/>
  <c r="Q309" i="9"/>
  <c r="O309" i="9"/>
  <c r="V309" i="9"/>
  <c r="Y309" i="9"/>
  <c r="R309" i="9"/>
  <c r="T309" i="9"/>
  <c r="Z309" i="9"/>
  <c r="U309" i="9"/>
  <c r="N309" i="9"/>
  <c r="G309" i="9"/>
  <c r="P309" i="9"/>
  <c r="W171" i="9"/>
  <c r="Q171" i="9"/>
  <c r="R171" i="9"/>
  <c r="V171" i="9"/>
  <c r="X171" i="9"/>
  <c r="O171" i="9"/>
  <c r="N171" i="9"/>
  <c r="Z171" i="9"/>
  <c r="Y171" i="9"/>
  <c r="T171" i="9"/>
  <c r="S171" i="9"/>
  <c r="P171" i="9"/>
  <c r="G171" i="9"/>
  <c r="U171" i="9"/>
  <c r="M171" i="9"/>
  <c r="X426" i="9"/>
  <c r="Z426" i="9"/>
  <c r="O426" i="9"/>
  <c r="M426" i="9"/>
  <c r="W426" i="9"/>
  <c r="V426" i="9"/>
  <c r="S426" i="9"/>
  <c r="Q426" i="9"/>
  <c r="Y426" i="9"/>
  <c r="N426" i="9"/>
  <c r="P426" i="9"/>
  <c r="U426" i="9"/>
  <c r="R426" i="9"/>
  <c r="T426" i="9"/>
  <c r="G426" i="9"/>
  <c r="V526" i="9"/>
  <c r="Y526" i="9"/>
  <c r="S526" i="9"/>
  <c r="M526" i="9"/>
  <c r="Z526" i="9"/>
  <c r="P526" i="9"/>
  <c r="Q526" i="9"/>
  <c r="R526" i="9"/>
  <c r="W526" i="9"/>
  <c r="T526" i="9"/>
  <c r="N526" i="9"/>
  <c r="X526" i="9"/>
  <c r="O526" i="9"/>
  <c r="U526" i="9"/>
  <c r="G526" i="9"/>
  <c r="Z430" i="9"/>
  <c r="R430" i="9"/>
  <c r="T430" i="9"/>
  <c r="V430" i="9"/>
  <c r="O430" i="9"/>
  <c r="Y430" i="9"/>
  <c r="X430" i="9"/>
  <c r="W430" i="9"/>
  <c r="S430" i="9"/>
  <c r="M430" i="9"/>
  <c r="Q430" i="9"/>
  <c r="U430" i="9"/>
  <c r="N430" i="9"/>
  <c r="P430" i="9"/>
  <c r="G430" i="9"/>
  <c r="Z590" i="9"/>
  <c r="U590" i="9"/>
  <c r="S590" i="9"/>
  <c r="M590" i="9"/>
  <c r="W590" i="9"/>
  <c r="N590" i="9"/>
  <c r="Q590" i="9"/>
  <c r="X590" i="9"/>
  <c r="R590" i="9"/>
  <c r="P590" i="9"/>
  <c r="T590" i="9"/>
  <c r="V590" i="9"/>
  <c r="Y590" i="9"/>
  <c r="O590" i="9"/>
  <c r="G590" i="9"/>
  <c r="W530" i="9"/>
  <c r="P530" i="9"/>
  <c r="N530" i="9"/>
  <c r="X530" i="9"/>
  <c r="T530" i="9"/>
  <c r="M530" i="9"/>
  <c r="V530" i="9"/>
  <c r="U530" i="9"/>
  <c r="O530" i="9"/>
  <c r="R530" i="9"/>
  <c r="Z530" i="9"/>
  <c r="Y530" i="9"/>
  <c r="Q530" i="9"/>
  <c r="S530" i="9"/>
  <c r="G530" i="9"/>
  <c r="W372" i="9"/>
  <c r="N372" i="9"/>
  <c r="P372" i="9"/>
  <c r="X372" i="9"/>
  <c r="R372" i="9"/>
  <c r="T372" i="9"/>
  <c r="V372" i="9"/>
  <c r="U372" i="9"/>
  <c r="O372" i="9"/>
  <c r="M372" i="9"/>
  <c r="Q372" i="9"/>
  <c r="Z372" i="9"/>
  <c r="Y372" i="9"/>
  <c r="S372" i="9"/>
  <c r="G372" i="9"/>
  <c r="V311" i="9"/>
  <c r="U311" i="9"/>
  <c r="R311" i="9"/>
  <c r="T311" i="9"/>
  <c r="Z311" i="9"/>
  <c r="Y311" i="9"/>
  <c r="N311" i="9"/>
  <c r="P311" i="9"/>
  <c r="W311" i="9"/>
  <c r="M311" i="9"/>
  <c r="S311" i="9"/>
  <c r="X311" i="9"/>
  <c r="Q311" i="9"/>
  <c r="G311" i="9"/>
  <c r="O311" i="9"/>
  <c r="W247" i="9"/>
  <c r="O247" i="9"/>
  <c r="M247" i="9"/>
  <c r="X247" i="9"/>
  <c r="S247" i="9"/>
  <c r="Q247" i="9"/>
  <c r="V247" i="9"/>
  <c r="R247" i="9"/>
  <c r="U247" i="9"/>
  <c r="P247" i="9"/>
  <c r="Y247" i="9"/>
  <c r="T247" i="9"/>
  <c r="G247" i="9"/>
  <c r="K247" i="9" s="1"/>
  <c r="N247" i="9"/>
  <c r="Z247" i="9"/>
  <c r="V207" i="9"/>
  <c r="S207" i="9"/>
  <c r="Q207" i="9"/>
  <c r="X207" i="9"/>
  <c r="W207" i="9"/>
  <c r="P207" i="9"/>
  <c r="N207" i="9"/>
  <c r="U207" i="9"/>
  <c r="Z207" i="9"/>
  <c r="T207" i="9"/>
  <c r="R207" i="9"/>
  <c r="O207" i="9"/>
  <c r="M207" i="9"/>
  <c r="Y207" i="9"/>
  <c r="G207" i="9"/>
  <c r="Z102" i="9"/>
  <c r="O102" i="9"/>
  <c r="M102" i="9"/>
  <c r="V102" i="9"/>
  <c r="S102" i="9"/>
  <c r="Q102" i="9"/>
  <c r="X102" i="9"/>
  <c r="W102" i="9"/>
  <c r="P102" i="9"/>
  <c r="N102" i="9"/>
  <c r="U102" i="9"/>
  <c r="Y102" i="9"/>
  <c r="T102" i="9"/>
  <c r="R102" i="9"/>
  <c r="G102" i="9"/>
  <c r="Y11" i="9"/>
  <c r="O11" i="9"/>
  <c r="M11" i="9"/>
  <c r="V11" i="9"/>
  <c r="S11" i="9"/>
  <c r="Q11" i="9"/>
  <c r="X11" i="9"/>
  <c r="Z11" i="9"/>
  <c r="P11" i="9"/>
  <c r="N11" i="9"/>
  <c r="W11" i="9"/>
  <c r="T11" i="9"/>
  <c r="R11" i="9"/>
  <c r="U11" i="9"/>
  <c r="G11" i="9"/>
  <c r="Y5" i="9"/>
  <c r="N5" i="9"/>
  <c r="S5" i="9"/>
  <c r="V5" i="9"/>
  <c r="R5" i="9"/>
  <c r="M5" i="9"/>
  <c r="X5" i="9"/>
  <c r="Z5" i="9"/>
  <c r="Q5" i="9"/>
  <c r="P5" i="9"/>
  <c r="U5" i="9"/>
  <c r="T5" i="9"/>
  <c r="W5" i="9"/>
  <c r="O5" i="9"/>
  <c r="G5" i="9"/>
  <c r="U68" i="9"/>
  <c r="O68" i="9"/>
  <c r="M68" i="9"/>
  <c r="V68" i="9"/>
  <c r="S68" i="9"/>
  <c r="Q68" i="9"/>
  <c r="W68" i="9"/>
  <c r="Y68" i="9"/>
  <c r="P68" i="9"/>
  <c r="N68" i="9"/>
  <c r="X68" i="9"/>
  <c r="Z68" i="9"/>
  <c r="T68" i="9"/>
  <c r="R68" i="9"/>
  <c r="G68" i="9"/>
  <c r="X122" i="9"/>
  <c r="U122" i="9"/>
  <c r="P122" i="9"/>
  <c r="N122" i="9"/>
  <c r="W122" i="9"/>
  <c r="V122" i="9"/>
  <c r="T122" i="9"/>
  <c r="R122" i="9"/>
  <c r="Y122" i="9"/>
  <c r="O122" i="9"/>
  <c r="M122" i="9"/>
  <c r="S122" i="9"/>
  <c r="Q122" i="9"/>
  <c r="Z122" i="9"/>
  <c r="G122" i="9"/>
  <c r="Z596" i="9"/>
  <c r="Y596" i="9"/>
  <c r="O596" i="9"/>
  <c r="T596" i="9"/>
  <c r="W596" i="9"/>
  <c r="N596" i="9"/>
  <c r="S596" i="9"/>
  <c r="X596" i="9"/>
  <c r="R596" i="9"/>
  <c r="M596" i="9"/>
  <c r="V596" i="9"/>
  <c r="U596" i="9"/>
  <c r="Q596" i="9"/>
  <c r="P596" i="9"/>
  <c r="G596" i="9"/>
  <c r="W484" i="9"/>
  <c r="N484" i="9"/>
  <c r="P484" i="9"/>
  <c r="X484" i="9"/>
  <c r="R484" i="9"/>
  <c r="T484" i="9"/>
  <c r="V484" i="9"/>
  <c r="U484" i="9"/>
  <c r="O484" i="9"/>
  <c r="M484" i="9"/>
  <c r="Z484" i="9"/>
  <c r="Y484" i="9"/>
  <c r="Q484" i="9"/>
  <c r="S484" i="9"/>
  <c r="G484" i="9"/>
  <c r="U145" i="9"/>
  <c r="Q145" i="9"/>
  <c r="R145" i="9"/>
  <c r="V145" i="9"/>
  <c r="W145" i="9"/>
  <c r="O145" i="9"/>
  <c r="N145" i="9"/>
  <c r="Z145" i="9"/>
  <c r="X145" i="9"/>
  <c r="T145" i="9"/>
  <c r="S145" i="9"/>
  <c r="M145" i="9"/>
  <c r="P145" i="9"/>
  <c r="Y145" i="9"/>
  <c r="G145" i="9"/>
  <c r="X532" i="9"/>
  <c r="T532" i="9"/>
  <c r="M532" i="9"/>
  <c r="V532" i="9"/>
  <c r="U532" i="9"/>
  <c r="O532" i="9"/>
  <c r="R532" i="9"/>
  <c r="Z532" i="9"/>
  <c r="Y532" i="9"/>
  <c r="Q532" i="9"/>
  <c r="N532" i="9"/>
  <c r="W532" i="9"/>
  <c r="P532" i="9"/>
  <c r="S532" i="9"/>
  <c r="G532" i="9"/>
  <c r="U210" i="9"/>
  <c r="S210" i="9"/>
  <c r="Q210" i="9"/>
  <c r="G210" i="9"/>
  <c r="V210" i="9"/>
  <c r="X210" i="9"/>
  <c r="P210" i="9"/>
  <c r="R210" i="9"/>
  <c r="W210" i="9"/>
  <c r="Y210" i="9"/>
  <c r="T210" i="9"/>
  <c r="N210" i="9"/>
  <c r="O210" i="9"/>
  <c r="M210" i="9"/>
  <c r="Z210" i="9"/>
  <c r="X194" i="9"/>
  <c r="U194" i="9"/>
  <c r="P194" i="9"/>
  <c r="R194" i="9"/>
  <c r="W194" i="9"/>
  <c r="V194" i="9"/>
  <c r="T194" i="9"/>
  <c r="N194" i="9"/>
  <c r="Y194" i="9"/>
  <c r="O194" i="9"/>
  <c r="M194" i="9"/>
  <c r="Z194" i="9"/>
  <c r="S194" i="9"/>
  <c r="G194" i="9"/>
  <c r="Q194" i="9"/>
  <c r="V491" i="9"/>
  <c r="R491" i="9"/>
  <c r="T491" i="9"/>
  <c r="X491" i="9"/>
  <c r="Z491" i="9"/>
  <c r="O491" i="9"/>
  <c r="M491" i="9"/>
  <c r="U491" i="9"/>
  <c r="W491" i="9"/>
  <c r="S491" i="9"/>
  <c r="Q491" i="9"/>
  <c r="Y491" i="9"/>
  <c r="N491" i="9"/>
  <c r="G491" i="9"/>
  <c r="P491" i="9"/>
  <c r="Z612" i="9"/>
  <c r="Y612" i="9"/>
  <c r="O612" i="9"/>
  <c r="Q612" i="9"/>
  <c r="W612" i="9"/>
  <c r="N612" i="9"/>
  <c r="S612" i="9"/>
  <c r="X612" i="9"/>
  <c r="R612" i="9"/>
  <c r="P612" i="9"/>
  <c r="U612" i="9"/>
  <c r="M612" i="9"/>
  <c r="T612" i="9"/>
  <c r="V612" i="9"/>
  <c r="G612" i="9"/>
  <c r="X150" i="9"/>
  <c r="V150" i="9"/>
  <c r="R150" i="9"/>
  <c r="T150" i="9"/>
  <c r="Y150" i="9"/>
  <c r="W150" i="9"/>
  <c r="N150" i="9"/>
  <c r="P150" i="9"/>
  <c r="U150" i="9"/>
  <c r="M150" i="9"/>
  <c r="S150" i="9"/>
  <c r="Z150" i="9"/>
  <c r="Q150" i="9"/>
  <c r="O150" i="9"/>
  <c r="G150" i="9"/>
  <c r="Y559" i="9"/>
  <c r="P559" i="9"/>
  <c r="Q559" i="9"/>
  <c r="V559" i="9"/>
  <c r="T559" i="9"/>
  <c r="N559" i="9"/>
  <c r="X559" i="9"/>
  <c r="Z559" i="9"/>
  <c r="M559" i="9"/>
  <c r="S559" i="9"/>
  <c r="W559" i="9"/>
  <c r="R559" i="9"/>
  <c r="O559" i="9"/>
  <c r="U559" i="9"/>
  <c r="G559" i="9"/>
  <c r="Z365" i="9"/>
  <c r="N365" i="9"/>
  <c r="P365" i="9"/>
  <c r="G365" i="9"/>
  <c r="V365" i="9"/>
  <c r="R365" i="9"/>
  <c r="T365" i="9"/>
  <c r="X365" i="9"/>
  <c r="W365" i="9"/>
  <c r="O365" i="9"/>
  <c r="M365" i="9"/>
  <c r="Y365" i="9"/>
  <c r="S365" i="9"/>
  <c r="Q365" i="9"/>
  <c r="U365" i="9"/>
  <c r="U144" i="9"/>
  <c r="Y144" i="9"/>
  <c r="N144" i="9"/>
  <c r="P144" i="9"/>
  <c r="Z144" i="9"/>
  <c r="M144" i="9"/>
  <c r="S144" i="9"/>
  <c r="V144" i="9"/>
  <c r="Q144" i="9"/>
  <c r="O144" i="9"/>
  <c r="W144" i="9"/>
  <c r="G144" i="9"/>
  <c r="R144" i="9"/>
  <c r="T144" i="9"/>
  <c r="X144" i="9"/>
  <c r="U409" i="9"/>
  <c r="W409" i="9"/>
  <c r="S409" i="9"/>
  <c r="Q409" i="9"/>
  <c r="Y409" i="9"/>
  <c r="N409" i="9"/>
  <c r="P409" i="9"/>
  <c r="V409" i="9"/>
  <c r="R409" i="9"/>
  <c r="T409" i="9"/>
  <c r="X409" i="9"/>
  <c r="Z409" i="9"/>
  <c r="O409" i="9"/>
  <c r="M409" i="9"/>
  <c r="G409" i="9"/>
  <c r="V285" i="9"/>
  <c r="Y285" i="9"/>
  <c r="R285" i="9"/>
  <c r="T285" i="9"/>
  <c r="Z285" i="9"/>
  <c r="U285" i="9"/>
  <c r="N285" i="9"/>
  <c r="P285" i="9"/>
  <c r="W285" i="9"/>
  <c r="M285" i="9"/>
  <c r="S285" i="9"/>
  <c r="O285" i="9"/>
  <c r="X285" i="9"/>
  <c r="G285" i="9"/>
  <c r="Q285" i="9"/>
  <c r="U133" i="9"/>
  <c r="Q133" i="9"/>
  <c r="R133" i="9"/>
  <c r="V133" i="9"/>
  <c r="X133" i="9"/>
  <c r="O133" i="9"/>
  <c r="S133" i="9"/>
  <c r="Z133" i="9"/>
  <c r="Y133" i="9"/>
  <c r="T133" i="9"/>
  <c r="N133" i="9"/>
  <c r="P133" i="9"/>
  <c r="W133" i="9"/>
  <c r="M133" i="9"/>
  <c r="G133" i="9"/>
  <c r="Z455" i="9"/>
  <c r="X455" i="9"/>
  <c r="S455" i="9"/>
  <c r="Q455" i="9"/>
  <c r="Y455" i="9"/>
  <c r="N455" i="9"/>
  <c r="P455" i="9"/>
  <c r="U455" i="9"/>
  <c r="R455" i="9"/>
  <c r="T455" i="9"/>
  <c r="M455" i="9"/>
  <c r="V455" i="9"/>
  <c r="G455" i="9"/>
  <c r="O455" i="9"/>
  <c r="W455" i="9"/>
  <c r="W186" i="9"/>
  <c r="Z186" i="9"/>
  <c r="N186" i="9"/>
  <c r="P186" i="9"/>
  <c r="Y186" i="9"/>
  <c r="M186" i="9"/>
  <c r="S186" i="9"/>
  <c r="U186" i="9"/>
  <c r="Q186" i="9"/>
  <c r="O186" i="9"/>
  <c r="G186" i="9"/>
  <c r="X186" i="9"/>
  <c r="V186" i="9"/>
  <c r="R186" i="9"/>
  <c r="T186" i="9"/>
  <c r="Y54" i="9"/>
  <c r="O54" i="9"/>
  <c r="M54" i="9"/>
  <c r="U54" i="9"/>
  <c r="S54" i="9"/>
  <c r="Q54" i="9"/>
  <c r="X54" i="9"/>
  <c r="Z54" i="9"/>
  <c r="P54" i="9"/>
  <c r="N54" i="9"/>
  <c r="T54" i="9"/>
  <c r="R54" i="9"/>
  <c r="W54" i="9"/>
  <c r="V54" i="9"/>
  <c r="G54" i="9"/>
  <c r="Z94" i="9"/>
  <c r="O94" i="9"/>
  <c r="M94" i="9"/>
  <c r="V94" i="9"/>
  <c r="S94" i="9"/>
  <c r="Q94" i="9"/>
  <c r="X94" i="9"/>
  <c r="W94" i="9"/>
  <c r="P94" i="9"/>
  <c r="N94" i="9"/>
  <c r="Y94" i="9"/>
  <c r="T94" i="9"/>
  <c r="R94" i="9"/>
  <c r="U94" i="9"/>
  <c r="G94" i="9"/>
  <c r="X548" i="9"/>
  <c r="T548" i="9"/>
  <c r="M548" i="9"/>
  <c r="V548" i="9"/>
  <c r="U548" i="9"/>
  <c r="O548" i="9"/>
  <c r="R548" i="9"/>
  <c r="Z548" i="9"/>
  <c r="Y548" i="9"/>
  <c r="Q548" i="9"/>
  <c r="N548" i="9"/>
  <c r="S548" i="9"/>
  <c r="W548" i="9"/>
  <c r="P548" i="9"/>
  <c r="G548" i="9"/>
  <c r="Z463" i="9"/>
  <c r="X463" i="9"/>
  <c r="S463" i="9"/>
  <c r="Q463" i="9"/>
  <c r="Y463" i="9"/>
  <c r="N463" i="9"/>
  <c r="P463" i="9"/>
  <c r="U463" i="9"/>
  <c r="R463" i="9"/>
  <c r="T463" i="9"/>
  <c r="O463" i="9"/>
  <c r="G463" i="9"/>
  <c r="W463" i="9"/>
  <c r="M463" i="9"/>
  <c r="V463" i="9"/>
  <c r="V603" i="9"/>
  <c r="R603" i="9"/>
  <c r="M603" i="9"/>
  <c r="X603" i="9"/>
  <c r="Z603" i="9"/>
  <c r="Q603" i="9"/>
  <c r="P603" i="9"/>
  <c r="U603" i="9"/>
  <c r="W603" i="9"/>
  <c r="O603" i="9"/>
  <c r="T603" i="9"/>
  <c r="Y603" i="9"/>
  <c r="N603" i="9"/>
  <c r="S603" i="9"/>
  <c r="G603" i="9"/>
  <c r="Z464" i="9"/>
  <c r="R464" i="9"/>
  <c r="T464" i="9"/>
  <c r="X464" i="9"/>
  <c r="V464" i="9"/>
  <c r="O464" i="9"/>
  <c r="M464" i="9"/>
  <c r="Y464" i="9"/>
  <c r="W464" i="9"/>
  <c r="S464" i="9"/>
  <c r="Q464" i="9"/>
  <c r="U464" i="9"/>
  <c r="N464" i="9"/>
  <c r="P464" i="9"/>
  <c r="G464" i="9"/>
  <c r="U385" i="9"/>
  <c r="W385" i="9"/>
  <c r="S385" i="9"/>
  <c r="Q385" i="9"/>
  <c r="Y385" i="9"/>
  <c r="N385" i="9"/>
  <c r="P385" i="9"/>
  <c r="V385" i="9"/>
  <c r="R385" i="9"/>
  <c r="T385" i="9"/>
  <c r="M385" i="9"/>
  <c r="X385" i="9"/>
  <c r="Z385" i="9"/>
  <c r="O385" i="9"/>
  <c r="G385" i="9"/>
  <c r="X343" i="9"/>
  <c r="V343" i="9"/>
  <c r="O343" i="9"/>
  <c r="M343" i="9"/>
  <c r="Y343" i="9"/>
  <c r="W343" i="9"/>
  <c r="S343" i="9"/>
  <c r="Q343" i="9"/>
  <c r="U343" i="9"/>
  <c r="N343" i="9"/>
  <c r="P343" i="9"/>
  <c r="Z343" i="9"/>
  <c r="R343" i="9"/>
  <c r="G343" i="9"/>
  <c r="T343" i="9"/>
  <c r="X361" i="9"/>
  <c r="Z361" i="9"/>
  <c r="O361" i="9"/>
  <c r="M361" i="9"/>
  <c r="W361" i="9"/>
  <c r="V361" i="9"/>
  <c r="S361" i="9"/>
  <c r="Q361" i="9"/>
  <c r="Y361" i="9"/>
  <c r="N361" i="9"/>
  <c r="P361" i="9"/>
  <c r="R361" i="9"/>
  <c r="T361" i="9"/>
  <c r="U361" i="9"/>
  <c r="G361" i="9"/>
  <c r="V308" i="9"/>
  <c r="Q308" i="9"/>
  <c r="R308" i="9"/>
  <c r="X308" i="9"/>
  <c r="Z308" i="9"/>
  <c r="O308" i="9"/>
  <c r="N308" i="9"/>
  <c r="U308" i="9"/>
  <c r="W308" i="9"/>
  <c r="T308" i="9"/>
  <c r="S308" i="9"/>
  <c r="Y308" i="9"/>
  <c r="M308" i="9"/>
  <c r="P308" i="9"/>
  <c r="G308" i="9"/>
  <c r="W374" i="9"/>
  <c r="N374" i="9"/>
  <c r="P374" i="9"/>
  <c r="X374" i="9"/>
  <c r="R374" i="9"/>
  <c r="T374" i="9"/>
  <c r="V374" i="9"/>
  <c r="U374" i="9"/>
  <c r="O374" i="9"/>
  <c r="M374" i="9"/>
  <c r="Y374" i="9"/>
  <c r="S374" i="9"/>
  <c r="Q374" i="9"/>
  <c r="Z374" i="9"/>
  <c r="G374" i="9"/>
  <c r="Y342" i="9"/>
  <c r="N342" i="9"/>
  <c r="P342" i="9"/>
  <c r="U342" i="9"/>
  <c r="R342" i="9"/>
  <c r="T342" i="9"/>
  <c r="V342" i="9"/>
  <c r="W342" i="9"/>
  <c r="O342" i="9"/>
  <c r="M342" i="9"/>
  <c r="X342" i="9"/>
  <c r="S342" i="9"/>
  <c r="Q342" i="9"/>
  <c r="Z342" i="9"/>
  <c r="G342" i="9"/>
  <c r="X277" i="9"/>
  <c r="Q277" i="9"/>
  <c r="O277" i="9"/>
  <c r="V277" i="9"/>
  <c r="Y277" i="9"/>
  <c r="R277" i="9"/>
  <c r="T277" i="9"/>
  <c r="Z277" i="9"/>
  <c r="U277" i="9"/>
  <c r="N277" i="9"/>
  <c r="P277" i="9"/>
  <c r="W277" i="9"/>
  <c r="M277" i="9"/>
  <c r="S277" i="9"/>
  <c r="G277" i="9"/>
  <c r="X419" i="9"/>
  <c r="R419" i="9"/>
  <c r="T419" i="9"/>
  <c r="V419" i="9"/>
  <c r="Y419" i="9"/>
  <c r="O419" i="9"/>
  <c r="M419" i="9"/>
  <c r="Z419" i="9"/>
  <c r="U419" i="9"/>
  <c r="S419" i="9"/>
  <c r="Q419" i="9"/>
  <c r="W419" i="9"/>
  <c r="N419" i="9"/>
  <c r="G419" i="9"/>
  <c r="P419" i="9"/>
  <c r="X610" i="9"/>
  <c r="R610" i="9"/>
  <c r="M610" i="9"/>
  <c r="V610" i="9"/>
  <c r="U610" i="9"/>
  <c r="Q610" i="9"/>
  <c r="P610" i="9"/>
  <c r="Z610" i="9"/>
  <c r="Y610" i="9"/>
  <c r="O610" i="9"/>
  <c r="T610" i="9"/>
  <c r="N610" i="9"/>
  <c r="S610" i="9"/>
  <c r="W610" i="9"/>
  <c r="G610" i="9"/>
  <c r="X557" i="9"/>
  <c r="Z557" i="9"/>
  <c r="M557" i="9"/>
  <c r="S557" i="9"/>
  <c r="U557" i="9"/>
  <c r="W557" i="9"/>
  <c r="R557" i="9"/>
  <c r="O557" i="9"/>
  <c r="Y557" i="9"/>
  <c r="P557" i="9"/>
  <c r="Q557" i="9"/>
  <c r="V557" i="9"/>
  <c r="T557" i="9"/>
  <c r="N557" i="9"/>
  <c r="G557" i="9"/>
  <c r="W538" i="9"/>
  <c r="P538" i="9"/>
  <c r="N538" i="9"/>
  <c r="X538" i="9"/>
  <c r="T538" i="9"/>
  <c r="S538" i="9"/>
  <c r="V538" i="9"/>
  <c r="U538" i="9"/>
  <c r="O538" i="9"/>
  <c r="M538" i="9"/>
  <c r="R538" i="9"/>
  <c r="Z538" i="9"/>
  <c r="Y538" i="9"/>
  <c r="Q538" i="9"/>
  <c r="G538" i="9"/>
  <c r="V461" i="9"/>
  <c r="X461" i="9"/>
  <c r="Z461" i="9"/>
  <c r="Y461" i="9"/>
  <c r="N461" i="9"/>
  <c r="P461" i="9"/>
  <c r="R461" i="9"/>
  <c r="T461" i="9"/>
  <c r="U461" i="9"/>
  <c r="O461" i="9"/>
  <c r="M461" i="9"/>
  <c r="S461" i="9"/>
  <c r="Q461" i="9"/>
  <c r="W461" i="9"/>
  <c r="G461" i="9"/>
  <c r="X418" i="9"/>
  <c r="Z418" i="9"/>
  <c r="O418" i="9"/>
  <c r="M418" i="9"/>
  <c r="W418" i="9"/>
  <c r="V418" i="9"/>
  <c r="S418" i="9"/>
  <c r="Q418" i="9"/>
  <c r="Y418" i="9"/>
  <c r="N418" i="9"/>
  <c r="P418" i="9"/>
  <c r="G418" i="9"/>
  <c r="U418" i="9"/>
  <c r="R418" i="9"/>
  <c r="T418" i="9"/>
  <c r="V368" i="9"/>
  <c r="U368" i="9"/>
  <c r="O368" i="9"/>
  <c r="M368" i="9"/>
  <c r="Z368" i="9"/>
  <c r="Y368" i="9"/>
  <c r="S368" i="9"/>
  <c r="Q368" i="9"/>
  <c r="W368" i="9"/>
  <c r="N368" i="9"/>
  <c r="P368" i="9"/>
  <c r="X368" i="9"/>
  <c r="R368" i="9"/>
  <c r="T368" i="9"/>
  <c r="G368" i="9"/>
  <c r="Y521" i="9"/>
  <c r="P521" i="9"/>
  <c r="N521" i="9"/>
  <c r="V521" i="9"/>
  <c r="T521" i="9"/>
  <c r="S521" i="9"/>
  <c r="X521" i="9"/>
  <c r="Z521" i="9"/>
  <c r="M521" i="9"/>
  <c r="Q521" i="9"/>
  <c r="U521" i="9"/>
  <c r="O521" i="9"/>
  <c r="W521" i="9"/>
  <c r="R521" i="9"/>
  <c r="G521" i="9"/>
  <c r="Y441" i="9"/>
  <c r="R441" i="9"/>
  <c r="T441" i="9"/>
  <c r="V441" i="9"/>
  <c r="U441" i="9"/>
  <c r="O441" i="9"/>
  <c r="M441" i="9"/>
  <c r="Z441" i="9"/>
  <c r="W441" i="9"/>
  <c r="S441" i="9"/>
  <c r="Q441" i="9"/>
  <c r="N441" i="9"/>
  <c r="P441" i="9"/>
  <c r="X441" i="9"/>
  <c r="G441" i="9"/>
  <c r="Y583" i="9"/>
  <c r="P583" i="9"/>
  <c r="N583" i="9"/>
  <c r="V583" i="9"/>
  <c r="T583" i="9"/>
  <c r="S583" i="9"/>
  <c r="X583" i="9"/>
  <c r="Z583" i="9"/>
  <c r="M583" i="9"/>
  <c r="Q583" i="9"/>
  <c r="R583" i="9"/>
  <c r="O583" i="9"/>
  <c r="U583" i="9"/>
  <c r="W583" i="9"/>
  <c r="G583" i="9"/>
  <c r="Y567" i="9"/>
  <c r="P567" i="9"/>
  <c r="N567" i="9"/>
  <c r="V567" i="9"/>
  <c r="T567" i="9"/>
  <c r="S567" i="9"/>
  <c r="X567" i="9"/>
  <c r="Z567" i="9"/>
  <c r="M567" i="9"/>
  <c r="O567" i="9"/>
  <c r="U567" i="9"/>
  <c r="W567" i="9"/>
  <c r="R567" i="9"/>
  <c r="Q567" i="9"/>
  <c r="G567" i="9"/>
  <c r="Z510" i="9"/>
  <c r="U510" i="9"/>
  <c r="Q510" i="9"/>
  <c r="S510" i="9"/>
  <c r="W510" i="9"/>
  <c r="P510" i="9"/>
  <c r="N510" i="9"/>
  <c r="X510" i="9"/>
  <c r="T510" i="9"/>
  <c r="M510" i="9"/>
  <c r="Y510" i="9"/>
  <c r="O510" i="9"/>
  <c r="R510" i="9"/>
  <c r="V510" i="9"/>
  <c r="G510" i="9"/>
  <c r="U446" i="9"/>
  <c r="Y446" i="9"/>
  <c r="S446" i="9"/>
  <c r="Q446" i="9"/>
  <c r="Z446" i="9"/>
  <c r="N446" i="9"/>
  <c r="P446" i="9"/>
  <c r="V446" i="9"/>
  <c r="R446" i="9"/>
  <c r="T446" i="9"/>
  <c r="X446" i="9"/>
  <c r="G446" i="9"/>
  <c r="W446" i="9"/>
  <c r="O446" i="9"/>
  <c r="M446" i="9"/>
  <c r="V550" i="9"/>
  <c r="Y550" i="9"/>
  <c r="O550" i="9"/>
  <c r="R550" i="9"/>
  <c r="Z550" i="9"/>
  <c r="U550" i="9"/>
  <c r="Q550" i="9"/>
  <c r="N550" i="9"/>
  <c r="W550" i="9"/>
  <c r="P550" i="9"/>
  <c r="S550" i="9"/>
  <c r="T550" i="9"/>
  <c r="M550" i="9"/>
  <c r="X550" i="9"/>
  <c r="G550" i="9"/>
  <c r="W390" i="9"/>
  <c r="N390" i="9"/>
  <c r="P390" i="9"/>
  <c r="X390" i="9"/>
  <c r="R390" i="9"/>
  <c r="T390" i="9"/>
  <c r="V390" i="9"/>
  <c r="U390" i="9"/>
  <c r="O390" i="9"/>
  <c r="M390" i="9"/>
  <c r="Q390" i="9"/>
  <c r="Z390" i="9"/>
  <c r="Y390" i="9"/>
  <c r="S390" i="9"/>
  <c r="G390" i="9"/>
  <c r="Z356" i="9"/>
  <c r="Y356" i="9"/>
  <c r="S356" i="9"/>
  <c r="Q356" i="9"/>
  <c r="U356" i="9"/>
  <c r="N356" i="9"/>
  <c r="P356" i="9"/>
  <c r="G356" i="9"/>
  <c r="W356" i="9"/>
  <c r="R356" i="9"/>
  <c r="T356" i="9"/>
  <c r="X356" i="9"/>
  <c r="O356" i="9"/>
  <c r="M356" i="9"/>
  <c r="V356" i="9"/>
  <c r="W323" i="9"/>
  <c r="M323" i="9"/>
  <c r="S323" i="9"/>
  <c r="Y323" i="9"/>
  <c r="Q323" i="9"/>
  <c r="O323" i="9"/>
  <c r="X323" i="9"/>
  <c r="U323" i="9"/>
  <c r="R323" i="9"/>
  <c r="T323" i="9"/>
  <c r="P323" i="9"/>
  <c r="V323" i="9"/>
  <c r="Z323" i="9"/>
  <c r="G323" i="9"/>
  <c r="N323" i="9"/>
  <c r="U203" i="9"/>
  <c r="Z203" i="9"/>
  <c r="T203" i="9"/>
  <c r="R203" i="9"/>
  <c r="Y203" i="9"/>
  <c r="O203" i="9"/>
  <c r="M203" i="9"/>
  <c r="V203" i="9"/>
  <c r="S203" i="9"/>
  <c r="Q203" i="9"/>
  <c r="P203" i="9"/>
  <c r="W203" i="9"/>
  <c r="N203" i="9"/>
  <c r="X203" i="9"/>
  <c r="G203" i="9"/>
  <c r="V295" i="9"/>
  <c r="U295" i="9"/>
  <c r="R295" i="9"/>
  <c r="T295" i="9"/>
  <c r="Z295" i="9"/>
  <c r="Y295" i="9"/>
  <c r="N295" i="9"/>
  <c r="P295" i="9"/>
  <c r="W295" i="9"/>
  <c r="M295" i="9"/>
  <c r="S295" i="9"/>
  <c r="O295" i="9"/>
  <c r="G295" i="9"/>
  <c r="X295" i="9"/>
  <c r="Q295" i="9"/>
  <c r="Y263" i="9"/>
  <c r="V263" i="9"/>
  <c r="T263" i="9"/>
  <c r="R263" i="9"/>
  <c r="W263" i="9"/>
  <c r="O263" i="9"/>
  <c r="M263" i="9"/>
  <c r="X263" i="9"/>
  <c r="S263" i="9"/>
  <c r="Q263" i="9"/>
  <c r="N263" i="9"/>
  <c r="U263" i="9"/>
  <c r="Z263" i="9"/>
  <c r="P263" i="9"/>
  <c r="G263" i="9"/>
  <c r="X200" i="9"/>
  <c r="S200" i="9"/>
  <c r="Q200" i="9"/>
  <c r="G200" i="9"/>
  <c r="V200" i="9"/>
  <c r="Y200" i="9"/>
  <c r="P200" i="9"/>
  <c r="R200" i="9"/>
  <c r="Z200" i="9"/>
  <c r="U200" i="9"/>
  <c r="T200" i="9"/>
  <c r="N200" i="9"/>
  <c r="M200" i="9"/>
  <c r="O200" i="9"/>
  <c r="W200" i="9"/>
  <c r="X313" i="9"/>
  <c r="Z313" i="9"/>
  <c r="R313" i="9"/>
  <c r="T313" i="9"/>
  <c r="W313" i="9"/>
  <c r="V313" i="9"/>
  <c r="N313" i="9"/>
  <c r="P313" i="9"/>
  <c r="Y313" i="9"/>
  <c r="M313" i="9"/>
  <c r="S313" i="9"/>
  <c r="U313" i="9"/>
  <c r="Q313" i="9"/>
  <c r="O313" i="9"/>
  <c r="G313" i="9"/>
  <c r="X281" i="9"/>
  <c r="Q281" i="9"/>
  <c r="O281" i="9"/>
  <c r="V281" i="9"/>
  <c r="U281" i="9"/>
  <c r="R281" i="9"/>
  <c r="T281" i="9"/>
  <c r="Z281" i="9"/>
  <c r="Y281" i="9"/>
  <c r="N281" i="9"/>
  <c r="P281" i="9"/>
  <c r="S281" i="9"/>
  <c r="W281" i="9"/>
  <c r="M281" i="9"/>
  <c r="G281" i="9"/>
  <c r="V249" i="9"/>
  <c r="O249" i="9"/>
  <c r="M249" i="9"/>
  <c r="W249" i="9"/>
  <c r="S249" i="9"/>
  <c r="Q249" i="9"/>
  <c r="Y249" i="9"/>
  <c r="T249" i="9"/>
  <c r="X249" i="9"/>
  <c r="N249" i="9"/>
  <c r="Z249" i="9"/>
  <c r="R249" i="9"/>
  <c r="G249" i="9"/>
  <c r="P249" i="9"/>
  <c r="U249" i="9"/>
  <c r="W291" i="9"/>
  <c r="M291" i="9"/>
  <c r="S291" i="9"/>
  <c r="X291" i="9"/>
  <c r="Q291" i="9"/>
  <c r="O291" i="9"/>
  <c r="V291" i="9"/>
  <c r="U291" i="9"/>
  <c r="R291" i="9"/>
  <c r="T291" i="9"/>
  <c r="P291" i="9"/>
  <c r="G291" i="9"/>
  <c r="Z291" i="9"/>
  <c r="Y291" i="9"/>
  <c r="N291" i="9"/>
  <c r="Y259" i="9"/>
  <c r="X259" i="9"/>
  <c r="T259" i="9"/>
  <c r="R259" i="9"/>
  <c r="Z259" i="9"/>
  <c r="O259" i="9"/>
  <c r="M259" i="9"/>
  <c r="V259" i="9"/>
  <c r="S259" i="9"/>
  <c r="Q259" i="9"/>
  <c r="W259" i="9"/>
  <c r="P259" i="9"/>
  <c r="N259" i="9"/>
  <c r="U259" i="9"/>
  <c r="G259" i="9"/>
  <c r="X216" i="9"/>
  <c r="O216" i="9"/>
  <c r="M216" i="9"/>
  <c r="Y216" i="9"/>
  <c r="S216" i="9"/>
  <c r="Q216" i="9"/>
  <c r="W216" i="9"/>
  <c r="U216" i="9"/>
  <c r="P216" i="9"/>
  <c r="R216" i="9"/>
  <c r="Z216" i="9"/>
  <c r="T216" i="9"/>
  <c r="N216" i="9"/>
  <c r="V216" i="9"/>
  <c r="G216" i="9"/>
  <c r="W152" i="9"/>
  <c r="V152" i="9"/>
  <c r="N152" i="9"/>
  <c r="P152" i="9"/>
  <c r="G152" i="9"/>
  <c r="Y152" i="9"/>
  <c r="M152" i="9"/>
  <c r="S152" i="9"/>
  <c r="U152" i="9"/>
  <c r="Q152" i="9"/>
  <c r="O152" i="9"/>
  <c r="X152" i="9"/>
  <c r="Z152" i="9"/>
  <c r="R152" i="9"/>
  <c r="T152" i="9"/>
  <c r="X204" i="9"/>
  <c r="S204" i="9"/>
  <c r="Q204" i="9"/>
  <c r="V204" i="9"/>
  <c r="Y204" i="9"/>
  <c r="P204" i="9"/>
  <c r="R204" i="9"/>
  <c r="Z204" i="9"/>
  <c r="U204" i="9"/>
  <c r="T204" i="9"/>
  <c r="N204" i="9"/>
  <c r="O204" i="9"/>
  <c r="M204" i="9"/>
  <c r="W204" i="9"/>
  <c r="G204" i="9"/>
  <c r="X153" i="9"/>
  <c r="Q153" i="9"/>
  <c r="R153" i="9"/>
  <c r="V153" i="9"/>
  <c r="Y153" i="9"/>
  <c r="O153" i="9"/>
  <c r="N153" i="9"/>
  <c r="Z153" i="9"/>
  <c r="U153" i="9"/>
  <c r="T153" i="9"/>
  <c r="S153" i="9"/>
  <c r="W153" i="9"/>
  <c r="M153" i="9"/>
  <c r="P153" i="9"/>
  <c r="G153" i="9"/>
  <c r="Y221" i="9"/>
  <c r="W221" i="9"/>
  <c r="T221" i="9"/>
  <c r="R221" i="9"/>
  <c r="X221" i="9"/>
  <c r="O221" i="9"/>
  <c r="M221" i="9"/>
  <c r="Z221" i="9"/>
  <c r="S221" i="9"/>
  <c r="Q221" i="9"/>
  <c r="N221" i="9"/>
  <c r="P221" i="9"/>
  <c r="U221" i="9"/>
  <c r="V221" i="9"/>
  <c r="G221" i="9"/>
  <c r="J221" i="9" s="1"/>
  <c r="W189" i="9"/>
  <c r="Q189" i="9"/>
  <c r="R189" i="9"/>
  <c r="V189" i="9"/>
  <c r="X189" i="9"/>
  <c r="O189" i="9"/>
  <c r="S189" i="9"/>
  <c r="Z189" i="9"/>
  <c r="Y189" i="9"/>
  <c r="T189" i="9"/>
  <c r="N189" i="9"/>
  <c r="U189" i="9"/>
  <c r="M189" i="9"/>
  <c r="G189" i="9"/>
  <c r="P189" i="9"/>
  <c r="Z157" i="9"/>
  <c r="X157" i="9"/>
  <c r="T157" i="9"/>
  <c r="N157" i="9"/>
  <c r="Y157" i="9"/>
  <c r="M157" i="9"/>
  <c r="P157" i="9"/>
  <c r="U157" i="9"/>
  <c r="Q157" i="9"/>
  <c r="R157" i="9"/>
  <c r="V157" i="9"/>
  <c r="W157" i="9"/>
  <c r="O157" i="9"/>
  <c r="S157" i="9"/>
  <c r="G157" i="9"/>
  <c r="U95" i="9"/>
  <c r="S95" i="9"/>
  <c r="Q95" i="9"/>
  <c r="V95" i="9"/>
  <c r="W95" i="9"/>
  <c r="P95" i="9"/>
  <c r="N95" i="9"/>
  <c r="Z95" i="9"/>
  <c r="X95" i="9"/>
  <c r="T95" i="9"/>
  <c r="R95" i="9"/>
  <c r="Y95" i="9"/>
  <c r="O95" i="9"/>
  <c r="M95" i="9"/>
  <c r="G95" i="9"/>
  <c r="Z79" i="9"/>
  <c r="S79" i="9"/>
  <c r="Q79" i="9"/>
  <c r="U79" i="9"/>
  <c r="W79" i="9"/>
  <c r="P79" i="9"/>
  <c r="N79" i="9"/>
  <c r="Y79" i="9"/>
  <c r="X79" i="9"/>
  <c r="T79" i="9"/>
  <c r="R79" i="9"/>
  <c r="M79" i="9"/>
  <c r="O79" i="9"/>
  <c r="V79" i="9"/>
  <c r="G79" i="9"/>
  <c r="L79" i="9" s="1"/>
  <c r="X98" i="9"/>
  <c r="V98" i="9"/>
  <c r="P98" i="9"/>
  <c r="N98" i="9"/>
  <c r="W98" i="9"/>
  <c r="Z98" i="9"/>
  <c r="T98" i="9"/>
  <c r="R98" i="9"/>
  <c r="Y98" i="9"/>
  <c r="O98" i="9"/>
  <c r="M98" i="9"/>
  <c r="U98" i="9"/>
  <c r="S98" i="9"/>
  <c r="Q98" i="9"/>
  <c r="G98" i="9"/>
  <c r="Z57" i="9"/>
  <c r="S57" i="9"/>
  <c r="Q57" i="9"/>
  <c r="U57" i="9"/>
  <c r="W57" i="9"/>
  <c r="P57" i="9"/>
  <c r="N57" i="9"/>
  <c r="Y57" i="9"/>
  <c r="X57" i="9"/>
  <c r="T57" i="9"/>
  <c r="R57" i="9"/>
  <c r="O57" i="9"/>
  <c r="V57" i="9"/>
  <c r="M57" i="9"/>
  <c r="G57" i="9"/>
  <c r="U103" i="9"/>
  <c r="S103" i="9"/>
  <c r="Q103" i="9"/>
  <c r="V103" i="9"/>
  <c r="W103" i="9"/>
  <c r="P103" i="9"/>
  <c r="N103" i="9"/>
  <c r="Z103" i="9"/>
  <c r="X103" i="9"/>
  <c r="T103" i="9"/>
  <c r="R103" i="9"/>
  <c r="M103" i="9"/>
  <c r="Y103" i="9"/>
  <c r="G103" i="9"/>
  <c r="O103" i="9"/>
  <c r="V37" i="9"/>
  <c r="O37" i="9"/>
  <c r="M37" i="9"/>
  <c r="Z37" i="9"/>
  <c r="S37" i="9"/>
  <c r="Q37" i="9"/>
  <c r="X37" i="9"/>
  <c r="W37" i="9"/>
  <c r="P37" i="9"/>
  <c r="N37" i="9"/>
  <c r="U37" i="9"/>
  <c r="Y37" i="9"/>
  <c r="T37" i="9"/>
  <c r="R37" i="9"/>
  <c r="G37" i="9"/>
  <c r="X56" i="9"/>
  <c r="S56" i="9"/>
  <c r="Q56" i="9"/>
  <c r="V56" i="9"/>
  <c r="U56" i="9"/>
  <c r="P56" i="9"/>
  <c r="N56" i="9"/>
  <c r="Z56" i="9"/>
  <c r="Y56" i="9"/>
  <c r="T56" i="9"/>
  <c r="R56" i="9"/>
  <c r="W56" i="9"/>
  <c r="O56" i="9"/>
  <c r="M56" i="9"/>
  <c r="G56" i="9"/>
  <c r="Z18" i="9"/>
  <c r="U18" i="9"/>
  <c r="T18" i="9"/>
  <c r="R18" i="9"/>
  <c r="W18" i="9"/>
  <c r="O18" i="9"/>
  <c r="M18" i="9"/>
  <c r="X18" i="9"/>
  <c r="S18" i="9"/>
  <c r="Q18" i="9"/>
  <c r="Y18" i="9"/>
  <c r="P18" i="9"/>
  <c r="N18" i="9"/>
  <c r="V18" i="9"/>
  <c r="G18" i="9"/>
  <c r="X7" i="9"/>
  <c r="Z7" i="9"/>
  <c r="Q7" i="9"/>
  <c r="P7" i="9"/>
  <c r="U7" i="9"/>
  <c r="W7" i="9"/>
  <c r="O7" i="9"/>
  <c r="T7" i="9"/>
  <c r="Y7" i="9"/>
  <c r="N7" i="9"/>
  <c r="S7" i="9"/>
  <c r="R7" i="9"/>
  <c r="M7" i="9"/>
  <c r="V7" i="9"/>
  <c r="G7" i="9"/>
  <c r="Z414" i="9"/>
  <c r="N414" i="9"/>
  <c r="P414" i="9"/>
  <c r="V414" i="9"/>
  <c r="R414" i="9"/>
  <c r="T414" i="9"/>
  <c r="X414" i="9"/>
  <c r="W414" i="9"/>
  <c r="O414" i="9"/>
  <c r="M414" i="9"/>
  <c r="U414" i="9"/>
  <c r="Y414" i="9"/>
  <c r="S414" i="9"/>
  <c r="Q414" i="9"/>
  <c r="G414" i="9"/>
  <c r="K414" i="9" s="1"/>
  <c r="V303" i="9"/>
  <c r="U303" i="9"/>
  <c r="R303" i="9"/>
  <c r="T303" i="9"/>
  <c r="Z303" i="9"/>
  <c r="Y303" i="9"/>
  <c r="N303" i="9"/>
  <c r="P303" i="9"/>
  <c r="W303" i="9"/>
  <c r="M303" i="9"/>
  <c r="S303" i="9"/>
  <c r="Q303" i="9"/>
  <c r="O303" i="9"/>
  <c r="G303" i="9"/>
  <c r="X303" i="9"/>
  <c r="V322" i="9"/>
  <c r="Y322" i="9"/>
  <c r="O322" i="9"/>
  <c r="S322" i="9"/>
  <c r="Z322" i="9"/>
  <c r="U322" i="9"/>
  <c r="T322" i="9"/>
  <c r="N322" i="9"/>
  <c r="W322" i="9"/>
  <c r="M322" i="9"/>
  <c r="P322" i="9"/>
  <c r="X322" i="9"/>
  <c r="Q322" i="9"/>
  <c r="R322" i="9"/>
  <c r="G322" i="9"/>
  <c r="W220" i="9"/>
  <c r="V220" i="9"/>
  <c r="P220" i="9"/>
  <c r="R220" i="9"/>
  <c r="Y220" i="9"/>
  <c r="X220" i="9"/>
  <c r="T220" i="9"/>
  <c r="N220" i="9"/>
  <c r="U220" i="9"/>
  <c r="O220" i="9"/>
  <c r="M220" i="9"/>
  <c r="Z220" i="9"/>
  <c r="S220" i="9"/>
  <c r="Q220" i="9"/>
  <c r="G220" i="9"/>
  <c r="V156" i="9"/>
  <c r="Q156" i="9"/>
  <c r="O156" i="9"/>
  <c r="X156" i="9"/>
  <c r="W156" i="9"/>
  <c r="R156" i="9"/>
  <c r="T156" i="9"/>
  <c r="G156" i="9"/>
  <c r="U156" i="9"/>
  <c r="Y156" i="9"/>
  <c r="N156" i="9"/>
  <c r="P156" i="9"/>
  <c r="Z156" i="9"/>
  <c r="M156" i="9"/>
  <c r="S156" i="9"/>
  <c r="W244" i="9"/>
  <c r="V244" i="9"/>
  <c r="P244" i="9"/>
  <c r="R244" i="9"/>
  <c r="Y244" i="9"/>
  <c r="X244" i="9"/>
  <c r="T244" i="9"/>
  <c r="N244" i="9"/>
  <c r="U244" i="9"/>
  <c r="O244" i="9"/>
  <c r="M244" i="9"/>
  <c r="S244" i="9"/>
  <c r="Q244" i="9"/>
  <c r="Z244" i="9"/>
  <c r="G244" i="9"/>
  <c r="U235" i="9"/>
  <c r="W235" i="9"/>
  <c r="P235" i="9"/>
  <c r="N235" i="9"/>
  <c r="Y235" i="9"/>
  <c r="X235" i="9"/>
  <c r="T235" i="9"/>
  <c r="R235" i="9"/>
  <c r="Z235" i="9"/>
  <c r="O235" i="9"/>
  <c r="M235" i="9"/>
  <c r="Q235" i="9"/>
  <c r="V235" i="9"/>
  <c r="S235" i="9"/>
  <c r="G235" i="9"/>
  <c r="K235" i="9" s="1"/>
  <c r="W208" i="9"/>
  <c r="O208" i="9"/>
  <c r="M208" i="9"/>
  <c r="X208" i="9"/>
  <c r="S208" i="9"/>
  <c r="Q208" i="9"/>
  <c r="V208" i="9"/>
  <c r="Y208" i="9"/>
  <c r="P208" i="9"/>
  <c r="R208" i="9"/>
  <c r="T208" i="9"/>
  <c r="N208" i="9"/>
  <c r="Z208" i="9"/>
  <c r="U208" i="9"/>
  <c r="G208" i="9"/>
  <c r="X215" i="9"/>
  <c r="S215" i="9"/>
  <c r="Q215" i="9"/>
  <c r="U215" i="9"/>
  <c r="Z215" i="9"/>
  <c r="P215" i="9"/>
  <c r="N215" i="9"/>
  <c r="Y215" i="9"/>
  <c r="V215" i="9"/>
  <c r="T215" i="9"/>
  <c r="R215" i="9"/>
  <c r="W215" i="9"/>
  <c r="O215" i="9"/>
  <c r="M215" i="9"/>
  <c r="G215" i="9"/>
  <c r="X142" i="9"/>
  <c r="U142" i="9"/>
  <c r="R142" i="9"/>
  <c r="T142" i="9"/>
  <c r="V142" i="9"/>
  <c r="W142" i="9"/>
  <c r="N142" i="9"/>
  <c r="P142" i="9"/>
  <c r="Y142" i="9"/>
  <c r="M142" i="9"/>
  <c r="Q142" i="9"/>
  <c r="S142" i="9"/>
  <c r="O142" i="9"/>
  <c r="Z142" i="9"/>
  <c r="G142" i="9"/>
  <c r="Y27" i="9"/>
  <c r="O27" i="9"/>
  <c r="M27" i="9"/>
  <c r="V27" i="9"/>
  <c r="S27" i="9"/>
  <c r="Q27" i="9"/>
  <c r="X27" i="9"/>
  <c r="Z27" i="9"/>
  <c r="P27" i="9"/>
  <c r="N27" i="9"/>
  <c r="W27" i="9"/>
  <c r="G27" i="9"/>
  <c r="U27" i="9"/>
  <c r="T27" i="9"/>
  <c r="R27" i="9"/>
  <c r="Z107" i="9"/>
  <c r="Y107" i="9"/>
  <c r="T107" i="9"/>
  <c r="R107" i="9"/>
  <c r="W107" i="9"/>
  <c r="O107" i="9"/>
  <c r="M107" i="9"/>
  <c r="X107" i="9"/>
  <c r="S107" i="9"/>
  <c r="Q107" i="9"/>
  <c r="P107" i="9"/>
  <c r="N107" i="9"/>
  <c r="V107" i="9"/>
  <c r="G107" i="9"/>
  <c r="U107" i="9"/>
  <c r="X89" i="9"/>
  <c r="S89" i="9"/>
  <c r="Q89" i="9"/>
  <c r="V89" i="9"/>
  <c r="Y89" i="9"/>
  <c r="P89" i="9"/>
  <c r="N89" i="9"/>
  <c r="Z89" i="9"/>
  <c r="U89" i="9"/>
  <c r="T89" i="9"/>
  <c r="R89" i="9"/>
  <c r="M89" i="9"/>
  <c r="G89" i="9"/>
  <c r="J89" i="9" s="1"/>
  <c r="W89" i="9"/>
  <c r="O89" i="9"/>
  <c r="Z91" i="9"/>
  <c r="Y91" i="9"/>
  <c r="T91" i="9"/>
  <c r="R91" i="9"/>
  <c r="U91" i="9"/>
  <c r="O91" i="9"/>
  <c r="M91" i="9"/>
  <c r="W91" i="9"/>
  <c r="S91" i="9"/>
  <c r="Q91" i="9"/>
  <c r="V91" i="9"/>
  <c r="X91" i="9"/>
  <c r="P91" i="9"/>
  <c r="G91" i="9"/>
  <c r="N91" i="9"/>
  <c r="Y53" i="9"/>
  <c r="S53" i="9"/>
  <c r="Q53" i="9"/>
  <c r="G53" i="9"/>
  <c r="V53" i="9"/>
  <c r="U53" i="9"/>
  <c r="P53" i="9"/>
  <c r="N53" i="9"/>
  <c r="Z53" i="9"/>
  <c r="W53" i="9"/>
  <c r="T53" i="9"/>
  <c r="R53" i="9"/>
  <c r="X53" i="9"/>
  <c r="O53" i="9"/>
  <c r="M53" i="9"/>
  <c r="Y35" i="9"/>
  <c r="O35" i="9"/>
  <c r="M35" i="9"/>
  <c r="V35" i="9"/>
  <c r="S35" i="9"/>
  <c r="Q35" i="9"/>
  <c r="X35" i="9"/>
  <c r="Z35" i="9"/>
  <c r="P35" i="9"/>
  <c r="N35" i="9"/>
  <c r="U35" i="9"/>
  <c r="W35" i="9"/>
  <c r="T35" i="9"/>
  <c r="G35" i="9"/>
  <c r="R35" i="9"/>
  <c r="U401" i="9"/>
  <c r="W401" i="9"/>
  <c r="S401" i="9"/>
  <c r="Q401" i="9"/>
  <c r="Y401" i="9"/>
  <c r="N401" i="9"/>
  <c r="P401" i="9"/>
  <c r="V401" i="9"/>
  <c r="R401" i="9"/>
  <c r="T401" i="9"/>
  <c r="Z401" i="9"/>
  <c r="O401" i="9"/>
  <c r="M401" i="9"/>
  <c r="X401" i="9"/>
  <c r="G401" i="9"/>
  <c r="J401" i="9" s="1"/>
  <c r="X359" i="9"/>
  <c r="V359" i="9"/>
  <c r="O359" i="9"/>
  <c r="M359" i="9"/>
  <c r="Y359" i="9"/>
  <c r="W359" i="9"/>
  <c r="S359" i="9"/>
  <c r="Q359" i="9"/>
  <c r="U359" i="9"/>
  <c r="N359" i="9"/>
  <c r="P359" i="9"/>
  <c r="T359" i="9"/>
  <c r="G359" i="9"/>
  <c r="Z359" i="9"/>
  <c r="R359" i="9"/>
  <c r="Z325" i="9"/>
  <c r="M325" i="9"/>
  <c r="S325" i="9"/>
  <c r="V325" i="9"/>
  <c r="Q325" i="9"/>
  <c r="O325" i="9"/>
  <c r="X325" i="9"/>
  <c r="W325" i="9"/>
  <c r="R325" i="9"/>
  <c r="T325" i="9"/>
  <c r="N325" i="9"/>
  <c r="P325" i="9"/>
  <c r="U325" i="9"/>
  <c r="G325" i="9"/>
  <c r="Y325" i="9"/>
  <c r="V300" i="9"/>
  <c r="Q300" i="9"/>
  <c r="R300" i="9"/>
  <c r="X300" i="9"/>
  <c r="Z300" i="9"/>
  <c r="O300" i="9"/>
  <c r="N300" i="9"/>
  <c r="U300" i="9"/>
  <c r="W300" i="9"/>
  <c r="T300" i="9"/>
  <c r="S300" i="9"/>
  <c r="M300" i="9"/>
  <c r="P300" i="9"/>
  <c r="Y300" i="9"/>
  <c r="G300" i="9"/>
  <c r="X60" i="9"/>
  <c r="Z60" i="9"/>
  <c r="T60" i="9"/>
  <c r="R60" i="9"/>
  <c r="U60" i="9"/>
  <c r="O60" i="9"/>
  <c r="M60" i="9"/>
  <c r="V60" i="9"/>
  <c r="S60" i="9"/>
  <c r="Q60" i="9"/>
  <c r="W60" i="9"/>
  <c r="Y60" i="9"/>
  <c r="P60" i="9"/>
  <c r="N60" i="9"/>
  <c r="G60" i="9"/>
  <c r="X399" i="9"/>
  <c r="Z399" i="9"/>
  <c r="O399" i="9"/>
  <c r="M399" i="9"/>
  <c r="U399" i="9"/>
  <c r="W399" i="9"/>
  <c r="S399" i="9"/>
  <c r="Q399" i="9"/>
  <c r="Y399" i="9"/>
  <c r="N399" i="9"/>
  <c r="P399" i="9"/>
  <c r="R399" i="9"/>
  <c r="V399" i="9"/>
  <c r="T399" i="9"/>
  <c r="G399" i="9"/>
  <c r="J399" i="9" s="1"/>
  <c r="V471" i="9"/>
  <c r="R471" i="9"/>
  <c r="T471" i="9"/>
  <c r="X471" i="9"/>
  <c r="Z471" i="9"/>
  <c r="O471" i="9"/>
  <c r="M471" i="9"/>
  <c r="U471" i="9"/>
  <c r="W471" i="9"/>
  <c r="S471" i="9"/>
  <c r="Q471" i="9"/>
  <c r="N471" i="9"/>
  <c r="P471" i="9"/>
  <c r="Y471" i="9"/>
  <c r="G471" i="9"/>
  <c r="W412" i="9"/>
  <c r="N412" i="9"/>
  <c r="P412" i="9"/>
  <c r="Y412" i="9"/>
  <c r="R412" i="9"/>
  <c r="T412" i="9"/>
  <c r="X412" i="9"/>
  <c r="U412" i="9"/>
  <c r="O412" i="9"/>
  <c r="M412" i="9"/>
  <c r="S412" i="9"/>
  <c r="Q412" i="9"/>
  <c r="V412" i="9"/>
  <c r="Z412" i="9"/>
  <c r="G412" i="9"/>
  <c r="X158" i="9"/>
  <c r="V158" i="9"/>
  <c r="R158" i="9"/>
  <c r="T158" i="9"/>
  <c r="Y158" i="9"/>
  <c r="W158" i="9"/>
  <c r="N158" i="9"/>
  <c r="P158" i="9"/>
  <c r="U158" i="9"/>
  <c r="M158" i="9"/>
  <c r="S158" i="9"/>
  <c r="Z158" i="9"/>
  <c r="Q158" i="9"/>
  <c r="O158" i="9"/>
  <c r="G158" i="9"/>
  <c r="X12" i="9"/>
  <c r="S12" i="9"/>
  <c r="Q12" i="9"/>
  <c r="V12" i="9"/>
  <c r="U12" i="9"/>
  <c r="P12" i="9"/>
  <c r="N12" i="9"/>
  <c r="Z12" i="9"/>
  <c r="Y12" i="9"/>
  <c r="T12" i="9"/>
  <c r="R12" i="9"/>
  <c r="W12" i="9"/>
  <c r="O12" i="9"/>
  <c r="M12" i="9"/>
  <c r="G12" i="9"/>
  <c r="X166" i="9"/>
  <c r="V166" i="9"/>
  <c r="R166" i="9"/>
  <c r="T166" i="9"/>
  <c r="Y166" i="9"/>
  <c r="W166" i="9"/>
  <c r="N166" i="9"/>
  <c r="P166" i="9"/>
  <c r="U166" i="9"/>
  <c r="M166" i="9"/>
  <c r="S166" i="9"/>
  <c r="O166" i="9"/>
  <c r="Z166" i="9"/>
  <c r="Q166" i="9"/>
  <c r="G166" i="9"/>
  <c r="Z432" i="9"/>
  <c r="R432" i="9"/>
  <c r="T432" i="9"/>
  <c r="X432" i="9"/>
  <c r="V432" i="9"/>
  <c r="O432" i="9"/>
  <c r="M432" i="9"/>
  <c r="Y432" i="9"/>
  <c r="W432" i="9"/>
  <c r="S432" i="9"/>
  <c r="Q432" i="9"/>
  <c r="P432" i="9"/>
  <c r="U432" i="9"/>
  <c r="N432" i="9"/>
  <c r="G432" i="9"/>
  <c r="X353" i="9"/>
  <c r="Z353" i="9"/>
  <c r="O353" i="9"/>
  <c r="M353" i="9"/>
  <c r="W353" i="9"/>
  <c r="V353" i="9"/>
  <c r="S353" i="9"/>
  <c r="Q353" i="9"/>
  <c r="Y353" i="9"/>
  <c r="N353" i="9"/>
  <c r="P353" i="9"/>
  <c r="T353" i="9"/>
  <c r="U353" i="9"/>
  <c r="R353" i="9"/>
  <c r="G353" i="9"/>
  <c r="U304" i="9"/>
  <c r="W304" i="9"/>
  <c r="T304" i="9"/>
  <c r="S304" i="9"/>
  <c r="Y304" i="9"/>
  <c r="M304" i="9"/>
  <c r="P304" i="9"/>
  <c r="V304" i="9"/>
  <c r="Q304" i="9"/>
  <c r="R304" i="9"/>
  <c r="Z304" i="9"/>
  <c r="O304" i="9"/>
  <c r="N304" i="9"/>
  <c r="X304" i="9"/>
  <c r="G304" i="9"/>
  <c r="Y379" i="9"/>
  <c r="N379" i="9"/>
  <c r="P379" i="9"/>
  <c r="V379" i="9"/>
  <c r="R379" i="9"/>
  <c r="T379" i="9"/>
  <c r="X379" i="9"/>
  <c r="Z379" i="9"/>
  <c r="O379" i="9"/>
  <c r="M379" i="9"/>
  <c r="U379" i="9"/>
  <c r="W379" i="9"/>
  <c r="Q379" i="9"/>
  <c r="S379" i="9"/>
  <c r="G379" i="9"/>
  <c r="Z425" i="9"/>
  <c r="W425" i="9"/>
  <c r="S425" i="9"/>
  <c r="Q425" i="9"/>
  <c r="X425" i="9"/>
  <c r="N425" i="9"/>
  <c r="P425" i="9"/>
  <c r="Y425" i="9"/>
  <c r="R425" i="9"/>
  <c r="T425" i="9"/>
  <c r="M425" i="9"/>
  <c r="V425" i="9"/>
  <c r="U425" i="9"/>
  <c r="O425" i="9"/>
  <c r="G425" i="9"/>
  <c r="Z598" i="9"/>
  <c r="U598" i="9"/>
  <c r="S598" i="9"/>
  <c r="M598" i="9"/>
  <c r="W598" i="9"/>
  <c r="N598" i="9"/>
  <c r="Q598" i="9"/>
  <c r="X598" i="9"/>
  <c r="R598" i="9"/>
  <c r="P598" i="9"/>
  <c r="T598" i="9"/>
  <c r="V598" i="9"/>
  <c r="Y598" i="9"/>
  <c r="G598" i="9"/>
  <c r="O598" i="9"/>
  <c r="Z445" i="9"/>
  <c r="Y445" i="9"/>
  <c r="S445" i="9"/>
  <c r="Q445" i="9"/>
  <c r="U445" i="9"/>
  <c r="N445" i="9"/>
  <c r="P445" i="9"/>
  <c r="W445" i="9"/>
  <c r="R445" i="9"/>
  <c r="T445" i="9"/>
  <c r="X445" i="9"/>
  <c r="O445" i="9"/>
  <c r="M445" i="9"/>
  <c r="V445" i="9"/>
  <c r="G445" i="9"/>
  <c r="V384" i="9"/>
  <c r="U384" i="9"/>
  <c r="O384" i="9"/>
  <c r="M384" i="9"/>
  <c r="Z384" i="9"/>
  <c r="Y384" i="9"/>
  <c r="S384" i="9"/>
  <c r="Q384" i="9"/>
  <c r="W384" i="9"/>
  <c r="N384" i="9"/>
  <c r="P384" i="9"/>
  <c r="R384" i="9"/>
  <c r="T384" i="9"/>
  <c r="X384" i="9"/>
  <c r="G384" i="9"/>
  <c r="Z594" i="9"/>
  <c r="Y594" i="9"/>
  <c r="S594" i="9"/>
  <c r="M594" i="9"/>
  <c r="W594" i="9"/>
  <c r="N594" i="9"/>
  <c r="Q594" i="9"/>
  <c r="X594" i="9"/>
  <c r="R594" i="9"/>
  <c r="P594" i="9"/>
  <c r="U594" i="9"/>
  <c r="O594" i="9"/>
  <c r="T594" i="9"/>
  <c r="V594" i="9"/>
  <c r="G594" i="9"/>
  <c r="Z558" i="9"/>
  <c r="U558" i="9"/>
  <c r="Q558" i="9"/>
  <c r="S558" i="9"/>
  <c r="W558" i="9"/>
  <c r="P558" i="9"/>
  <c r="N558" i="9"/>
  <c r="X558" i="9"/>
  <c r="T558" i="9"/>
  <c r="M558" i="9"/>
  <c r="R558" i="9"/>
  <c r="V558" i="9"/>
  <c r="Y558" i="9"/>
  <c r="O558" i="9"/>
  <c r="G558" i="9"/>
  <c r="V578" i="9"/>
  <c r="U578" i="9"/>
  <c r="O578" i="9"/>
  <c r="R578" i="9"/>
  <c r="Z578" i="9"/>
  <c r="Y578" i="9"/>
  <c r="S578" i="9"/>
  <c r="N578" i="9"/>
  <c r="W578" i="9"/>
  <c r="P578" i="9"/>
  <c r="Q578" i="9"/>
  <c r="X578" i="9"/>
  <c r="T578" i="9"/>
  <c r="M578" i="9"/>
  <c r="G578" i="9"/>
  <c r="W546" i="9"/>
  <c r="P546" i="9"/>
  <c r="N546" i="9"/>
  <c r="X546" i="9"/>
  <c r="T546" i="9"/>
  <c r="M546" i="9"/>
  <c r="V546" i="9"/>
  <c r="U546" i="9"/>
  <c r="O546" i="9"/>
  <c r="R546" i="9"/>
  <c r="Q546" i="9"/>
  <c r="S546" i="9"/>
  <c r="Z546" i="9"/>
  <c r="Y546" i="9"/>
  <c r="G546" i="9"/>
  <c r="W466" i="9"/>
  <c r="V466" i="9"/>
  <c r="S466" i="9"/>
  <c r="Q466" i="9"/>
  <c r="Y466" i="9"/>
  <c r="N466" i="9"/>
  <c r="P466" i="9"/>
  <c r="U466" i="9"/>
  <c r="R466" i="9"/>
  <c r="T466" i="9"/>
  <c r="O466" i="9"/>
  <c r="M466" i="9"/>
  <c r="X466" i="9"/>
  <c r="Z466" i="9"/>
  <c r="G466" i="9"/>
  <c r="Z340" i="9"/>
  <c r="Y340" i="9"/>
  <c r="S340" i="9"/>
  <c r="Q340" i="9"/>
  <c r="U340" i="9"/>
  <c r="N340" i="9"/>
  <c r="P340" i="9"/>
  <c r="G340" i="9"/>
  <c r="W340" i="9"/>
  <c r="R340" i="9"/>
  <c r="T340" i="9"/>
  <c r="O340" i="9"/>
  <c r="M340" i="9"/>
  <c r="V340" i="9"/>
  <c r="X340" i="9"/>
  <c r="X232" i="9"/>
  <c r="O232" i="9"/>
  <c r="M232" i="9"/>
  <c r="Y232" i="9"/>
  <c r="S232" i="9"/>
  <c r="Q232" i="9"/>
  <c r="W232" i="9"/>
  <c r="Z232" i="9"/>
  <c r="P232" i="9"/>
  <c r="R232" i="9"/>
  <c r="N232" i="9"/>
  <c r="V232" i="9"/>
  <c r="U232" i="9"/>
  <c r="G232" i="9"/>
  <c r="J232" i="9" s="1"/>
  <c r="T232" i="9"/>
  <c r="W168" i="9"/>
  <c r="V168" i="9"/>
  <c r="N168" i="9"/>
  <c r="P168" i="9"/>
  <c r="G168" i="9"/>
  <c r="Y168" i="9"/>
  <c r="M168" i="9"/>
  <c r="S168" i="9"/>
  <c r="U168" i="9"/>
  <c r="Q168" i="9"/>
  <c r="O168" i="9"/>
  <c r="R168" i="9"/>
  <c r="T168" i="9"/>
  <c r="X168" i="9"/>
  <c r="Z168" i="9"/>
  <c r="Z289" i="9"/>
  <c r="Y289" i="9"/>
  <c r="N289" i="9"/>
  <c r="P289" i="9"/>
  <c r="W289" i="9"/>
  <c r="M289" i="9"/>
  <c r="S289" i="9"/>
  <c r="X289" i="9"/>
  <c r="Q289" i="9"/>
  <c r="O289" i="9"/>
  <c r="V289" i="9"/>
  <c r="U289" i="9"/>
  <c r="R289" i="9"/>
  <c r="G289" i="9"/>
  <c r="T289" i="9"/>
  <c r="Y140" i="9"/>
  <c r="Q140" i="9"/>
  <c r="O140" i="9"/>
  <c r="X140" i="9"/>
  <c r="Z140" i="9"/>
  <c r="R140" i="9"/>
  <c r="T140" i="9"/>
  <c r="W140" i="9"/>
  <c r="N140" i="9"/>
  <c r="V140" i="9"/>
  <c r="S140" i="9"/>
  <c r="U140" i="9"/>
  <c r="P140" i="9"/>
  <c r="M140" i="9"/>
  <c r="G140" i="9"/>
  <c r="X184" i="9"/>
  <c r="V184" i="9"/>
  <c r="R184" i="9"/>
  <c r="T184" i="9"/>
  <c r="Y184" i="9"/>
  <c r="W184" i="9"/>
  <c r="N184" i="9"/>
  <c r="P184" i="9"/>
  <c r="U184" i="9"/>
  <c r="M184" i="9"/>
  <c r="S184" i="9"/>
  <c r="Z184" i="9"/>
  <c r="Q184" i="9"/>
  <c r="O184" i="9"/>
  <c r="G184" i="9"/>
  <c r="X161" i="9"/>
  <c r="Q161" i="9"/>
  <c r="R161" i="9"/>
  <c r="V161" i="9"/>
  <c r="Y161" i="9"/>
  <c r="O161" i="9"/>
  <c r="N161" i="9"/>
  <c r="Z161" i="9"/>
  <c r="U161" i="9"/>
  <c r="T161" i="9"/>
  <c r="S161" i="9"/>
  <c r="W161" i="9"/>
  <c r="M161" i="9"/>
  <c r="P161" i="9"/>
  <c r="G161" i="9"/>
  <c r="Y127" i="9"/>
  <c r="O127" i="9"/>
  <c r="M127" i="9"/>
  <c r="U127" i="9"/>
  <c r="S127" i="9"/>
  <c r="Q127" i="9"/>
  <c r="V127" i="9"/>
  <c r="W127" i="9"/>
  <c r="P127" i="9"/>
  <c r="N127" i="9"/>
  <c r="X127" i="9"/>
  <c r="T127" i="9"/>
  <c r="R127" i="9"/>
  <c r="Z127" i="9"/>
  <c r="G127" i="9"/>
  <c r="X33" i="9"/>
  <c r="Z33" i="9"/>
  <c r="P33" i="9"/>
  <c r="N33" i="9"/>
  <c r="U33" i="9"/>
  <c r="W33" i="9"/>
  <c r="T33" i="9"/>
  <c r="R33" i="9"/>
  <c r="Y33" i="9"/>
  <c r="O33" i="9"/>
  <c r="M33" i="9"/>
  <c r="V33" i="9"/>
  <c r="G33" i="9"/>
  <c r="S33" i="9"/>
  <c r="Q33" i="9"/>
  <c r="V77" i="9"/>
  <c r="O77" i="9"/>
  <c r="M77" i="9"/>
  <c r="Z77" i="9"/>
  <c r="S77" i="9"/>
  <c r="Q77" i="9"/>
  <c r="U77" i="9"/>
  <c r="W77" i="9"/>
  <c r="P77" i="9"/>
  <c r="N77" i="9"/>
  <c r="R77" i="9"/>
  <c r="Y77" i="9"/>
  <c r="X77" i="9"/>
  <c r="T77" i="9"/>
  <c r="G77" i="9"/>
  <c r="K77" i="9" s="1"/>
  <c r="X90" i="9"/>
  <c r="U90" i="9"/>
  <c r="P90" i="9"/>
  <c r="N90" i="9"/>
  <c r="V90" i="9"/>
  <c r="Z90" i="9"/>
  <c r="T90" i="9"/>
  <c r="R90" i="9"/>
  <c r="W90" i="9"/>
  <c r="O90" i="9"/>
  <c r="M90" i="9"/>
  <c r="S90" i="9"/>
  <c r="Q90" i="9"/>
  <c r="Y90" i="9"/>
  <c r="G90" i="9"/>
  <c r="U44" i="9"/>
  <c r="O44" i="9"/>
  <c r="M44" i="9"/>
  <c r="G44" i="9"/>
  <c r="Z44" i="9"/>
  <c r="S44" i="9"/>
  <c r="Q44" i="9"/>
  <c r="X44" i="9"/>
  <c r="V44" i="9"/>
  <c r="P44" i="9"/>
  <c r="N44" i="9"/>
  <c r="Y44" i="9"/>
  <c r="W44" i="9"/>
  <c r="T44" i="9"/>
  <c r="R44" i="9"/>
  <c r="Y268" i="9"/>
  <c r="X268" i="9"/>
  <c r="T268" i="9"/>
  <c r="N268" i="9"/>
  <c r="U268" i="9"/>
  <c r="O268" i="9"/>
  <c r="M268" i="9"/>
  <c r="Z268" i="9"/>
  <c r="S268" i="9"/>
  <c r="Q268" i="9"/>
  <c r="W268" i="9"/>
  <c r="G268" i="9"/>
  <c r="V268" i="9"/>
  <c r="P268" i="9"/>
  <c r="R268" i="9"/>
  <c r="X467" i="9"/>
  <c r="R467" i="9"/>
  <c r="T467" i="9"/>
  <c r="V467" i="9"/>
  <c r="Y467" i="9"/>
  <c r="O467" i="9"/>
  <c r="M467" i="9"/>
  <c r="Z467" i="9"/>
  <c r="U467" i="9"/>
  <c r="S467" i="9"/>
  <c r="Q467" i="9"/>
  <c r="N467" i="9"/>
  <c r="P467" i="9"/>
  <c r="G467" i="9"/>
  <c r="W467" i="9"/>
  <c r="Y129" i="9"/>
  <c r="P129" i="9"/>
  <c r="S129" i="9"/>
  <c r="V129" i="9"/>
  <c r="U129" i="9"/>
  <c r="T129" i="9"/>
  <c r="N129" i="9"/>
  <c r="Z129" i="9"/>
  <c r="W129" i="9"/>
  <c r="M129" i="9"/>
  <c r="R129" i="9"/>
  <c r="G129" i="9"/>
  <c r="Q129" i="9"/>
  <c r="X129" i="9"/>
  <c r="O129" i="9"/>
  <c r="Z357" i="9"/>
  <c r="N357" i="9"/>
  <c r="P357" i="9"/>
  <c r="V357" i="9"/>
  <c r="R357" i="9"/>
  <c r="T357" i="9"/>
  <c r="X357" i="9"/>
  <c r="W357" i="9"/>
  <c r="O357" i="9"/>
  <c r="M357" i="9"/>
  <c r="S357" i="9"/>
  <c r="Q357" i="9"/>
  <c r="U357" i="9"/>
  <c r="Y357" i="9"/>
  <c r="G357" i="9"/>
  <c r="V226" i="9"/>
  <c r="S226" i="9"/>
  <c r="Q226" i="9"/>
  <c r="G226" i="9"/>
  <c r="W226" i="9"/>
  <c r="X226" i="9"/>
  <c r="P226" i="9"/>
  <c r="R226" i="9"/>
  <c r="U226" i="9"/>
  <c r="Y226" i="9"/>
  <c r="T226" i="9"/>
  <c r="N226" i="9"/>
  <c r="Z226" i="9"/>
  <c r="O226" i="9"/>
  <c r="M226" i="9"/>
  <c r="Y519" i="9"/>
  <c r="P519" i="9"/>
  <c r="N519" i="9"/>
  <c r="V519" i="9"/>
  <c r="T519" i="9"/>
  <c r="S519" i="9"/>
  <c r="X519" i="9"/>
  <c r="Z519" i="9"/>
  <c r="M519" i="9"/>
  <c r="Q519" i="9"/>
  <c r="R519" i="9"/>
  <c r="O519" i="9"/>
  <c r="U519" i="9"/>
  <c r="W519" i="9"/>
  <c r="G519" i="9"/>
  <c r="Z109" i="9"/>
  <c r="Y109" i="9"/>
  <c r="T109" i="9"/>
  <c r="R109" i="9"/>
  <c r="U109" i="9"/>
  <c r="O109" i="9"/>
  <c r="M109" i="9"/>
  <c r="G109" i="9"/>
  <c r="W109" i="9"/>
  <c r="S109" i="9"/>
  <c r="Q109" i="9"/>
  <c r="X109" i="9"/>
  <c r="P109" i="9"/>
  <c r="N109" i="9"/>
  <c r="V109" i="9"/>
  <c r="Y543" i="9"/>
  <c r="P543" i="9"/>
  <c r="Q543" i="9"/>
  <c r="V543" i="9"/>
  <c r="T543" i="9"/>
  <c r="N543" i="9"/>
  <c r="X543" i="9"/>
  <c r="Z543" i="9"/>
  <c r="M543" i="9"/>
  <c r="S543" i="9"/>
  <c r="O543" i="9"/>
  <c r="U543" i="9"/>
  <c r="W543" i="9"/>
  <c r="R543" i="9"/>
  <c r="G543" i="9"/>
  <c r="X531" i="9"/>
  <c r="Z531" i="9"/>
  <c r="M531" i="9"/>
  <c r="S531" i="9"/>
  <c r="U531" i="9"/>
  <c r="W531" i="9"/>
  <c r="R531" i="9"/>
  <c r="O531" i="9"/>
  <c r="Y531" i="9"/>
  <c r="P531" i="9"/>
  <c r="Q531" i="9"/>
  <c r="V531" i="9"/>
  <c r="T531" i="9"/>
  <c r="N531" i="9"/>
  <c r="G531" i="9"/>
  <c r="K531" i="9" s="1"/>
  <c r="X351" i="9"/>
  <c r="V351" i="9"/>
  <c r="O351" i="9"/>
  <c r="M351" i="9"/>
  <c r="Y351" i="9"/>
  <c r="W351" i="9"/>
  <c r="S351" i="9"/>
  <c r="Q351" i="9"/>
  <c r="U351" i="9"/>
  <c r="N351" i="9"/>
  <c r="P351" i="9"/>
  <c r="Z351" i="9"/>
  <c r="R351" i="9"/>
  <c r="T351" i="9"/>
  <c r="G351" i="9"/>
  <c r="W248" i="9"/>
  <c r="U248" i="9"/>
  <c r="P248" i="9"/>
  <c r="R248" i="9"/>
  <c r="V248" i="9"/>
  <c r="Z248" i="9"/>
  <c r="T248" i="9"/>
  <c r="N248" i="9"/>
  <c r="Y248" i="9"/>
  <c r="Q248" i="9"/>
  <c r="O248" i="9"/>
  <c r="S248" i="9"/>
  <c r="X248" i="9"/>
  <c r="G248" i="9"/>
  <c r="M248" i="9"/>
  <c r="Y92" i="9"/>
  <c r="S92" i="9"/>
  <c r="Q92" i="9"/>
  <c r="X92" i="9"/>
  <c r="Z92" i="9"/>
  <c r="P92" i="9"/>
  <c r="N92" i="9"/>
  <c r="V92" i="9"/>
  <c r="U92" i="9"/>
  <c r="T92" i="9"/>
  <c r="R92" i="9"/>
  <c r="W92" i="9"/>
  <c r="O92" i="9"/>
  <c r="M92" i="9"/>
  <c r="G92" i="9"/>
  <c r="Y366" i="9"/>
  <c r="N366" i="9"/>
  <c r="P366" i="9"/>
  <c r="U366" i="9"/>
  <c r="R366" i="9"/>
  <c r="T366" i="9"/>
  <c r="V366" i="9"/>
  <c r="W366" i="9"/>
  <c r="O366" i="9"/>
  <c r="M366" i="9"/>
  <c r="S366" i="9"/>
  <c r="Q366" i="9"/>
  <c r="Z366" i="9"/>
  <c r="X366" i="9"/>
  <c r="G366" i="9"/>
  <c r="Z427" i="9"/>
  <c r="U427" i="9"/>
  <c r="S427" i="9"/>
  <c r="Q427" i="9"/>
  <c r="W427" i="9"/>
  <c r="N427" i="9"/>
  <c r="P427" i="9"/>
  <c r="X427" i="9"/>
  <c r="R427" i="9"/>
  <c r="T427" i="9"/>
  <c r="O427" i="9"/>
  <c r="M427" i="9"/>
  <c r="V427" i="9"/>
  <c r="Y427" i="9"/>
  <c r="G427" i="9"/>
  <c r="Y264" i="9"/>
  <c r="S264" i="9"/>
  <c r="Q264" i="9"/>
  <c r="W264" i="9"/>
  <c r="Z264" i="9"/>
  <c r="P264" i="9"/>
  <c r="R264" i="9"/>
  <c r="V264" i="9"/>
  <c r="U264" i="9"/>
  <c r="T264" i="9"/>
  <c r="N264" i="9"/>
  <c r="M264" i="9"/>
  <c r="X264" i="9"/>
  <c r="G264" i="9"/>
  <c r="O264" i="9"/>
  <c r="V84" i="9"/>
  <c r="S84" i="9"/>
  <c r="Q84" i="9"/>
  <c r="X84" i="9"/>
  <c r="W84" i="9"/>
  <c r="P84" i="9"/>
  <c r="N84" i="9"/>
  <c r="U84" i="9"/>
  <c r="Y84" i="9"/>
  <c r="T84" i="9"/>
  <c r="R84" i="9"/>
  <c r="O84" i="9"/>
  <c r="M84" i="9"/>
  <c r="Z84" i="9"/>
  <c r="G84" i="9"/>
  <c r="Z123" i="9"/>
  <c r="Y123" i="9"/>
  <c r="T123" i="9"/>
  <c r="R123" i="9"/>
  <c r="W123" i="9"/>
  <c r="O123" i="9"/>
  <c r="M123" i="9"/>
  <c r="X123" i="9"/>
  <c r="S123" i="9"/>
  <c r="Q123" i="9"/>
  <c r="V123" i="9"/>
  <c r="U123" i="9"/>
  <c r="P123" i="9"/>
  <c r="G123" i="9"/>
  <c r="N123" i="9"/>
  <c r="V138" i="9"/>
  <c r="Q138" i="9"/>
  <c r="O138" i="9"/>
  <c r="X138" i="9"/>
  <c r="W138" i="9"/>
  <c r="R138" i="9"/>
  <c r="T138" i="9"/>
  <c r="Y138" i="9"/>
  <c r="Z138" i="9"/>
  <c r="N138" i="9"/>
  <c r="P138" i="9"/>
  <c r="S138" i="9"/>
  <c r="M138" i="9"/>
  <c r="G138" i="9"/>
  <c r="U138" i="9"/>
  <c r="Z78" i="9"/>
  <c r="S78" i="9"/>
  <c r="Q78" i="9"/>
  <c r="W78" i="9"/>
  <c r="U78" i="9"/>
  <c r="P78" i="9"/>
  <c r="N78" i="9"/>
  <c r="X78" i="9"/>
  <c r="V78" i="9"/>
  <c r="T78" i="9"/>
  <c r="R78" i="9"/>
  <c r="O78" i="9"/>
  <c r="M78" i="9"/>
  <c r="Y78" i="9"/>
  <c r="G78" i="9"/>
  <c r="X58" i="9"/>
  <c r="V58" i="9"/>
  <c r="T58" i="9"/>
  <c r="R58" i="9"/>
  <c r="Y58" i="9"/>
  <c r="O58" i="9"/>
  <c r="M58" i="9"/>
  <c r="Z58" i="9"/>
  <c r="S58" i="9"/>
  <c r="Q58" i="9"/>
  <c r="G58" i="9"/>
  <c r="N58" i="9"/>
  <c r="P58" i="9"/>
  <c r="W58" i="9"/>
  <c r="U58" i="9"/>
  <c r="X22" i="9"/>
  <c r="S22" i="9"/>
  <c r="Q22" i="9"/>
  <c r="V22" i="9"/>
  <c r="U22" i="9"/>
  <c r="P22" i="9"/>
  <c r="N22" i="9"/>
  <c r="Z22" i="9"/>
  <c r="Y22" i="9"/>
  <c r="T22" i="9"/>
  <c r="R22" i="9"/>
  <c r="W22" i="9"/>
  <c r="O22" i="9"/>
  <c r="M22" i="9"/>
  <c r="G22" i="9"/>
  <c r="X516" i="9"/>
  <c r="T516" i="9"/>
  <c r="S516" i="9"/>
  <c r="V516" i="9"/>
  <c r="U516" i="9"/>
  <c r="O516" i="9"/>
  <c r="M516" i="9"/>
  <c r="Z516" i="9"/>
  <c r="Y516" i="9"/>
  <c r="N516" i="9"/>
  <c r="R516" i="9"/>
  <c r="Q516" i="9"/>
  <c r="W516" i="9"/>
  <c r="P516" i="9"/>
  <c r="G516" i="9"/>
  <c r="X507" i="9"/>
  <c r="Z507" i="9"/>
  <c r="M507" i="9"/>
  <c r="O507" i="9"/>
  <c r="U507" i="9"/>
  <c r="W507" i="9"/>
  <c r="R507" i="9"/>
  <c r="Q507" i="9"/>
  <c r="Y507" i="9"/>
  <c r="P507" i="9"/>
  <c r="N507" i="9"/>
  <c r="V507" i="9"/>
  <c r="T507" i="9"/>
  <c r="S507" i="9"/>
  <c r="G507" i="9"/>
  <c r="Z341" i="9"/>
  <c r="N341" i="9"/>
  <c r="P341" i="9"/>
  <c r="V341" i="9"/>
  <c r="R341" i="9"/>
  <c r="T341" i="9"/>
  <c r="X341" i="9"/>
  <c r="W341" i="9"/>
  <c r="O341" i="9"/>
  <c r="M341" i="9"/>
  <c r="U341" i="9"/>
  <c r="Y341" i="9"/>
  <c r="S341" i="9"/>
  <c r="Q341" i="9"/>
  <c r="G341" i="9"/>
  <c r="V288" i="9"/>
  <c r="Q288" i="9"/>
  <c r="R288" i="9"/>
  <c r="X288" i="9"/>
  <c r="Z288" i="9"/>
  <c r="O288" i="9"/>
  <c r="N288" i="9"/>
  <c r="U288" i="9"/>
  <c r="W288" i="9"/>
  <c r="T288" i="9"/>
  <c r="S288" i="9"/>
  <c r="Y288" i="9"/>
  <c r="M288" i="9"/>
  <c r="P288" i="9"/>
  <c r="G288" i="9"/>
  <c r="U470" i="9"/>
  <c r="Y470" i="9"/>
  <c r="S470" i="9"/>
  <c r="Q470" i="9"/>
  <c r="Z470" i="9"/>
  <c r="N470" i="9"/>
  <c r="P470" i="9"/>
  <c r="V470" i="9"/>
  <c r="R470" i="9"/>
  <c r="T470" i="9"/>
  <c r="M470" i="9"/>
  <c r="X470" i="9"/>
  <c r="W470" i="9"/>
  <c r="O470" i="9"/>
  <c r="G470" i="9"/>
  <c r="X541" i="9"/>
  <c r="Z541" i="9"/>
  <c r="M541" i="9"/>
  <c r="S541" i="9"/>
  <c r="U541" i="9"/>
  <c r="W541" i="9"/>
  <c r="R541" i="9"/>
  <c r="O541" i="9"/>
  <c r="Y541" i="9"/>
  <c r="P541" i="9"/>
  <c r="Q541" i="9"/>
  <c r="T541" i="9"/>
  <c r="V541" i="9"/>
  <c r="N541" i="9"/>
  <c r="G541" i="9"/>
  <c r="X522" i="9"/>
  <c r="T522" i="9"/>
  <c r="M522" i="9"/>
  <c r="V522" i="9"/>
  <c r="U522" i="9"/>
  <c r="O522" i="9"/>
  <c r="R522" i="9"/>
  <c r="Z522" i="9"/>
  <c r="Y522" i="9"/>
  <c r="S522" i="9"/>
  <c r="N522" i="9"/>
  <c r="W522" i="9"/>
  <c r="P522" i="9"/>
  <c r="Q522" i="9"/>
  <c r="G522" i="9"/>
  <c r="V488" i="9"/>
  <c r="U488" i="9"/>
  <c r="O488" i="9"/>
  <c r="M488" i="9"/>
  <c r="Z488" i="9"/>
  <c r="Y488" i="9"/>
  <c r="S488" i="9"/>
  <c r="Q488" i="9"/>
  <c r="W488" i="9"/>
  <c r="N488" i="9"/>
  <c r="P488" i="9"/>
  <c r="X488" i="9"/>
  <c r="R488" i="9"/>
  <c r="T488" i="9"/>
  <c r="G488" i="9"/>
  <c r="U442" i="9"/>
  <c r="R442" i="9"/>
  <c r="T442" i="9"/>
  <c r="X442" i="9"/>
  <c r="Z442" i="9"/>
  <c r="O442" i="9"/>
  <c r="M442" i="9"/>
  <c r="W442" i="9"/>
  <c r="V442" i="9"/>
  <c r="S442" i="9"/>
  <c r="Q442" i="9"/>
  <c r="Y442" i="9"/>
  <c r="N442" i="9"/>
  <c r="G442" i="9"/>
  <c r="P442" i="9"/>
  <c r="V376" i="9"/>
  <c r="U376" i="9"/>
  <c r="O376" i="9"/>
  <c r="M376" i="9"/>
  <c r="Z376" i="9"/>
  <c r="Y376" i="9"/>
  <c r="S376" i="9"/>
  <c r="Q376" i="9"/>
  <c r="W376" i="9"/>
  <c r="N376" i="9"/>
  <c r="P376" i="9"/>
  <c r="T376" i="9"/>
  <c r="X376" i="9"/>
  <c r="R376" i="9"/>
  <c r="G376" i="9"/>
  <c r="Z422" i="9"/>
  <c r="N422" i="9"/>
  <c r="P422" i="9"/>
  <c r="V422" i="9"/>
  <c r="R422" i="9"/>
  <c r="T422" i="9"/>
  <c r="X422" i="9"/>
  <c r="W422" i="9"/>
  <c r="O422" i="9"/>
  <c r="M422" i="9"/>
  <c r="U422" i="9"/>
  <c r="Y422" i="9"/>
  <c r="S422" i="9"/>
  <c r="Q422" i="9"/>
  <c r="G422" i="9"/>
  <c r="V589" i="9"/>
  <c r="M589" i="9"/>
  <c r="S589" i="9"/>
  <c r="X589" i="9"/>
  <c r="Z589" i="9"/>
  <c r="R589" i="9"/>
  <c r="O589" i="9"/>
  <c r="U589" i="9"/>
  <c r="W589" i="9"/>
  <c r="Q589" i="9"/>
  <c r="T589" i="9"/>
  <c r="Y589" i="9"/>
  <c r="P589" i="9"/>
  <c r="G589" i="9"/>
  <c r="N589" i="9"/>
  <c r="X573" i="9"/>
  <c r="Z573" i="9"/>
  <c r="M573" i="9"/>
  <c r="O573" i="9"/>
  <c r="U573" i="9"/>
  <c r="W573" i="9"/>
  <c r="R573" i="9"/>
  <c r="Q573" i="9"/>
  <c r="Y573" i="9"/>
  <c r="P573" i="9"/>
  <c r="N573" i="9"/>
  <c r="T573" i="9"/>
  <c r="V573" i="9"/>
  <c r="S573" i="9"/>
  <c r="G573" i="9"/>
  <c r="Y545" i="9"/>
  <c r="P545" i="9"/>
  <c r="Q545" i="9"/>
  <c r="V545" i="9"/>
  <c r="T545" i="9"/>
  <c r="N545" i="9"/>
  <c r="X545" i="9"/>
  <c r="Z545" i="9"/>
  <c r="M545" i="9"/>
  <c r="S545" i="9"/>
  <c r="W545" i="9"/>
  <c r="R545" i="9"/>
  <c r="O545" i="9"/>
  <c r="G545" i="9"/>
  <c r="U545" i="9"/>
  <c r="Y513" i="9"/>
  <c r="P513" i="9"/>
  <c r="Q513" i="9"/>
  <c r="V513" i="9"/>
  <c r="T513" i="9"/>
  <c r="N513" i="9"/>
  <c r="X513" i="9"/>
  <c r="Z513" i="9"/>
  <c r="M513" i="9"/>
  <c r="S513" i="9"/>
  <c r="W513" i="9"/>
  <c r="G513" i="9"/>
  <c r="R513" i="9"/>
  <c r="U513" i="9"/>
  <c r="O513" i="9"/>
  <c r="U481" i="9"/>
  <c r="W481" i="9"/>
  <c r="S481" i="9"/>
  <c r="Q481" i="9"/>
  <c r="Y481" i="9"/>
  <c r="N481" i="9"/>
  <c r="P481" i="9"/>
  <c r="V481" i="9"/>
  <c r="R481" i="9"/>
  <c r="T481" i="9"/>
  <c r="X481" i="9"/>
  <c r="Z481" i="9"/>
  <c r="O481" i="9"/>
  <c r="M481" i="9"/>
  <c r="G481" i="9"/>
  <c r="Y449" i="9"/>
  <c r="R449" i="9"/>
  <c r="T449" i="9"/>
  <c r="V449" i="9"/>
  <c r="U449" i="9"/>
  <c r="O449" i="9"/>
  <c r="M449" i="9"/>
  <c r="Z449" i="9"/>
  <c r="W449" i="9"/>
  <c r="S449" i="9"/>
  <c r="Q449" i="9"/>
  <c r="X449" i="9"/>
  <c r="N449" i="9"/>
  <c r="P449" i="9"/>
  <c r="G449" i="9"/>
  <c r="Y326" i="9"/>
  <c r="M326" i="9"/>
  <c r="P326" i="9"/>
  <c r="U326" i="9"/>
  <c r="Q326" i="9"/>
  <c r="R326" i="9"/>
  <c r="V326" i="9"/>
  <c r="W326" i="9"/>
  <c r="O326" i="9"/>
  <c r="N326" i="9"/>
  <c r="S326" i="9"/>
  <c r="Z326" i="9"/>
  <c r="X326" i="9"/>
  <c r="T326" i="9"/>
  <c r="G326" i="9"/>
  <c r="U364" i="9"/>
  <c r="N364" i="9"/>
  <c r="P364" i="9"/>
  <c r="W364" i="9"/>
  <c r="R364" i="9"/>
  <c r="T364" i="9"/>
  <c r="V364" i="9"/>
  <c r="X364" i="9"/>
  <c r="O364" i="9"/>
  <c r="M364" i="9"/>
  <c r="Z364" i="9"/>
  <c r="Y364" i="9"/>
  <c r="S364" i="9"/>
  <c r="Q364" i="9"/>
  <c r="G364" i="9"/>
  <c r="U294" i="9"/>
  <c r="W294" i="9"/>
  <c r="T294" i="9"/>
  <c r="S294" i="9"/>
  <c r="Y294" i="9"/>
  <c r="M294" i="9"/>
  <c r="P294" i="9"/>
  <c r="G294" i="9"/>
  <c r="V294" i="9"/>
  <c r="Q294" i="9"/>
  <c r="R294" i="9"/>
  <c r="N294" i="9"/>
  <c r="X294" i="9"/>
  <c r="Z294" i="9"/>
  <c r="O294" i="9"/>
  <c r="U262" i="9"/>
  <c r="S262" i="9"/>
  <c r="Q262" i="9"/>
  <c r="W262" i="9"/>
  <c r="Z262" i="9"/>
  <c r="P262" i="9"/>
  <c r="R262" i="9"/>
  <c r="X262" i="9"/>
  <c r="V262" i="9"/>
  <c r="T262" i="9"/>
  <c r="N262" i="9"/>
  <c r="Y262" i="9"/>
  <c r="O262" i="9"/>
  <c r="M262" i="9"/>
  <c r="G262" i="9"/>
  <c r="W299" i="9"/>
  <c r="M299" i="9"/>
  <c r="S299" i="9"/>
  <c r="X299" i="9"/>
  <c r="Q299" i="9"/>
  <c r="O299" i="9"/>
  <c r="V299" i="9"/>
  <c r="U299" i="9"/>
  <c r="R299" i="9"/>
  <c r="T299" i="9"/>
  <c r="N299" i="9"/>
  <c r="G299" i="9"/>
  <c r="P299" i="9"/>
  <c r="Z299" i="9"/>
  <c r="Y299" i="9"/>
  <c r="Y267" i="9"/>
  <c r="X267" i="9"/>
  <c r="T267" i="9"/>
  <c r="R267" i="9"/>
  <c r="Z267" i="9"/>
  <c r="O267" i="9"/>
  <c r="M267" i="9"/>
  <c r="V267" i="9"/>
  <c r="S267" i="9"/>
  <c r="Q267" i="9"/>
  <c r="W267" i="9"/>
  <c r="P267" i="9"/>
  <c r="N267" i="9"/>
  <c r="G267" i="9"/>
  <c r="U267" i="9"/>
  <c r="X169" i="9"/>
  <c r="Q169" i="9"/>
  <c r="R169" i="9"/>
  <c r="V169" i="9"/>
  <c r="Y169" i="9"/>
  <c r="O169" i="9"/>
  <c r="N169" i="9"/>
  <c r="Z169" i="9"/>
  <c r="U169" i="9"/>
  <c r="T169" i="9"/>
  <c r="S169" i="9"/>
  <c r="P169" i="9"/>
  <c r="W169" i="9"/>
  <c r="M169" i="9"/>
  <c r="G169" i="9"/>
  <c r="W176" i="9"/>
  <c r="V176" i="9"/>
  <c r="N176" i="9"/>
  <c r="P176" i="9"/>
  <c r="Y176" i="9"/>
  <c r="M176" i="9"/>
  <c r="S176" i="9"/>
  <c r="U176" i="9"/>
  <c r="Q176" i="9"/>
  <c r="O176" i="9"/>
  <c r="G176" i="9"/>
  <c r="Z176" i="9"/>
  <c r="R176" i="9"/>
  <c r="T176" i="9"/>
  <c r="X176" i="9"/>
  <c r="V199" i="9"/>
  <c r="S199" i="9"/>
  <c r="Q199" i="9"/>
  <c r="X199" i="9"/>
  <c r="W199" i="9"/>
  <c r="P199" i="9"/>
  <c r="N199" i="9"/>
  <c r="U199" i="9"/>
  <c r="Z199" i="9"/>
  <c r="T199" i="9"/>
  <c r="R199" i="9"/>
  <c r="M199" i="9"/>
  <c r="Y199" i="9"/>
  <c r="O199" i="9"/>
  <c r="G199" i="9"/>
  <c r="Z151" i="9"/>
  <c r="W151" i="9"/>
  <c r="T151" i="9"/>
  <c r="S151" i="9"/>
  <c r="X151" i="9"/>
  <c r="M151" i="9"/>
  <c r="P151" i="9"/>
  <c r="Y151" i="9"/>
  <c r="Q151" i="9"/>
  <c r="R151" i="9"/>
  <c r="U151" i="9"/>
  <c r="V151" i="9"/>
  <c r="O151" i="9"/>
  <c r="N151" i="9"/>
  <c r="G151" i="9"/>
  <c r="Z85" i="9"/>
  <c r="X85" i="9"/>
  <c r="T85" i="9"/>
  <c r="R85" i="9"/>
  <c r="Y85" i="9"/>
  <c r="O85" i="9"/>
  <c r="M85" i="9"/>
  <c r="G85" i="9"/>
  <c r="J85" i="9" s="1"/>
  <c r="U85" i="9"/>
  <c r="S85" i="9"/>
  <c r="Q85" i="9"/>
  <c r="V85" i="9"/>
  <c r="W85" i="9"/>
  <c r="P85" i="9"/>
  <c r="N85" i="9"/>
  <c r="Z83" i="9"/>
  <c r="Y83" i="9"/>
  <c r="T83" i="9"/>
  <c r="R83" i="9"/>
  <c r="U83" i="9"/>
  <c r="O83" i="9"/>
  <c r="M83" i="9"/>
  <c r="W83" i="9"/>
  <c r="S83" i="9"/>
  <c r="Q83" i="9"/>
  <c r="X83" i="9"/>
  <c r="P83" i="9"/>
  <c r="N83" i="9"/>
  <c r="V83" i="9"/>
  <c r="G83" i="9"/>
  <c r="J83" i="9" s="1"/>
  <c r="Z49" i="9"/>
  <c r="Y49" i="9"/>
  <c r="T49" i="9"/>
  <c r="R49" i="9"/>
  <c r="U49" i="9"/>
  <c r="O49" i="9"/>
  <c r="M49" i="9"/>
  <c r="W49" i="9"/>
  <c r="S49" i="9"/>
  <c r="Q49" i="9"/>
  <c r="G49" i="9"/>
  <c r="V49" i="9"/>
  <c r="N49" i="9"/>
  <c r="X49" i="9"/>
  <c r="P49" i="9"/>
  <c r="W81" i="9"/>
  <c r="S81" i="9"/>
  <c r="Q81" i="9"/>
  <c r="U81" i="9"/>
  <c r="X81" i="9"/>
  <c r="P81" i="9"/>
  <c r="N81" i="9"/>
  <c r="V81" i="9"/>
  <c r="Y81" i="9"/>
  <c r="T81" i="9"/>
  <c r="R81" i="9"/>
  <c r="Z81" i="9"/>
  <c r="G81" i="9"/>
  <c r="J81" i="9" s="1"/>
  <c r="O81" i="9"/>
  <c r="M81" i="9"/>
  <c r="X47" i="9"/>
  <c r="S47" i="9"/>
  <c r="Q47" i="9"/>
  <c r="V47" i="9"/>
  <c r="Y47" i="9"/>
  <c r="P47" i="9"/>
  <c r="N47" i="9"/>
  <c r="Z47" i="9"/>
  <c r="U47" i="9"/>
  <c r="T47" i="9"/>
  <c r="R47" i="9"/>
  <c r="O47" i="9"/>
  <c r="M47" i="9"/>
  <c r="W47" i="9"/>
  <c r="G47" i="9"/>
  <c r="V6" i="9"/>
  <c r="U6" i="9"/>
  <c r="O6" i="9"/>
  <c r="T6" i="9"/>
  <c r="Z6" i="9"/>
  <c r="Y6" i="9"/>
  <c r="S6" i="9"/>
  <c r="Q6" i="9"/>
  <c r="W6" i="9"/>
  <c r="N6" i="9"/>
  <c r="M6" i="9"/>
  <c r="P6" i="9"/>
  <c r="X6" i="9"/>
  <c r="R6" i="9"/>
  <c r="G6" i="9"/>
  <c r="K6" i="9" s="1"/>
  <c r="V408" i="9"/>
  <c r="U408" i="9"/>
  <c r="O408" i="9"/>
  <c r="M408" i="9"/>
  <c r="Z408" i="9"/>
  <c r="Y408" i="9"/>
  <c r="S408" i="9"/>
  <c r="Q408" i="9"/>
  <c r="W408" i="9"/>
  <c r="N408" i="9"/>
  <c r="P408" i="9"/>
  <c r="T408" i="9"/>
  <c r="X408" i="9"/>
  <c r="R408" i="9"/>
  <c r="G408" i="9"/>
  <c r="J408" i="9" s="1"/>
  <c r="V389" i="9"/>
  <c r="R389" i="9"/>
  <c r="T389" i="9"/>
  <c r="X389" i="9"/>
  <c r="Z389" i="9"/>
  <c r="O389" i="9"/>
  <c r="M389" i="9"/>
  <c r="U389" i="9"/>
  <c r="W389" i="9"/>
  <c r="S389" i="9"/>
  <c r="Q389" i="9"/>
  <c r="P389" i="9"/>
  <c r="Y389" i="9"/>
  <c r="N389" i="9"/>
  <c r="G389" i="9"/>
  <c r="W198" i="9"/>
  <c r="O198" i="9"/>
  <c r="M198" i="9"/>
  <c r="U198" i="9"/>
  <c r="S198" i="9"/>
  <c r="Q198" i="9"/>
  <c r="V198" i="9"/>
  <c r="X198" i="9"/>
  <c r="P198" i="9"/>
  <c r="R198" i="9"/>
  <c r="N198" i="9"/>
  <c r="Z198" i="9"/>
  <c r="Y198" i="9"/>
  <c r="T198" i="9"/>
  <c r="G198" i="9"/>
  <c r="V607" i="9"/>
  <c r="R607" i="9"/>
  <c r="P607" i="9"/>
  <c r="X607" i="9"/>
  <c r="Z607" i="9"/>
  <c r="Q607" i="9"/>
  <c r="T607" i="9"/>
  <c r="U607" i="9"/>
  <c r="W607" i="9"/>
  <c r="O607" i="9"/>
  <c r="M607" i="9"/>
  <c r="S607" i="9"/>
  <c r="Y607" i="9"/>
  <c r="G607" i="9"/>
  <c r="N607" i="9"/>
  <c r="V234" i="9"/>
  <c r="S234" i="9"/>
  <c r="Q234" i="9"/>
  <c r="W234" i="9"/>
  <c r="X234" i="9"/>
  <c r="P234" i="9"/>
  <c r="R234" i="9"/>
  <c r="U234" i="9"/>
  <c r="Y234" i="9"/>
  <c r="T234" i="9"/>
  <c r="N234" i="9"/>
  <c r="M234" i="9"/>
  <c r="G234" i="9"/>
  <c r="J234" i="9" s="1"/>
  <c r="Z234" i="9"/>
  <c r="O234" i="9"/>
  <c r="W339" i="9"/>
  <c r="M339" i="9"/>
  <c r="S339" i="9"/>
  <c r="Y339" i="9"/>
  <c r="Q339" i="9"/>
  <c r="O339" i="9"/>
  <c r="X339" i="9"/>
  <c r="Z339" i="9"/>
  <c r="R339" i="9"/>
  <c r="T339" i="9"/>
  <c r="U339" i="9"/>
  <c r="N339" i="9"/>
  <c r="P339" i="9"/>
  <c r="G339" i="9"/>
  <c r="V339" i="9"/>
  <c r="W88" i="9"/>
  <c r="V88" i="9"/>
  <c r="T88" i="9"/>
  <c r="R88" i="9"/>
  <c r="Y88" i="9"/>
  <c r="O88" i="9"/>
  <c r="M88" i="9"/>
  <c r="U88" i="9"/>
  <c r="S88" i="9"/>
  <c r="Q88" i="9"/>
  <c r="Z88" i="9"/>
  <c r="G88" i="9"/>
  <c r="L88" i="9" s="1"/>
  <c r="X88" i="9"/>
  <c r="P88" i="9"/>
  <c r="N88" i="9"/>
  <c r="Z253" i="9"/>
  <c r="S253" i="9"/>
  <c r="Q253" i="9"/>
  <c r="U253" i="9"/>
  <c r="V253" i="9"/>
  <c r="P253" i="9"/>
  <c r="N253" i="9"/>
  <c r="Y253" i="9"/>
  <c r="W253" i="9"/>
  <c r="T253" i="9"/>
  <c r="R253" i="9"/>
  <c r="O253" i="9"/>
  <c r="M253" i="9"/>
  <c r="X253" i="9"/>
  <c r="G253" i="9"/>
  <c r="V182" i="9"/>
  <c r="Q182" i="9"/>
  <c r="O182" i="9"/>
  <c r="X182" i="9"/>
  <c r="W182" i="9"/>
  <c r="R182" i="9"/>
  <c r="T182" i="9"/>
  <c r="G182" i="9"/>
  <c r="U182" i="9"/>
  <c r="Y182" i="9"/>
  <c r="N182" i="9"/>
  <c r="P182" i="9"/>
  <c r="Z182" i="9"/>
  <c r="M182" i="9"/>
  <c r="S182" i="9"/>
  <c r="V42" i="9"/>
  <c r="S42" i="9"/>
  <c r="Q42" i="9"/>
  <c r="X42" i="9"/>
  <c r="W42" i="9"/>
  <c r="P42" i="9"/>
  <c r="N42" i="9"/>
  <c r="U42" i="9"/>
  <c r="Y42" i="9"/>
  <c r="T42" i="9"/>
  <c r="R42" i="9"/>
  <c r="M42" i="9"/>
  <c r="Z42" i="9"/>
  <c r="O42" i="9"/>
  <c r="G42" i="9"/>
  <c r="X555" i="9"/>
  <c r="Z555" i="9"/>
  <c r="M555" i="9"/>
  <c r="Q555" i="9"/>
  <c r="U555" i="9"/>
  <c r="W555" i="9"/>
  <c r="R555" i="9"/>
  <c r="O555" i="9"/>
  <c r="Y555" i="9"/>
  <c r="P555" i="9"/>
  <c r="N555" i="9"/>
  <c r="T555" i="9"/>
  <c r="S555" i="9"/>
  <c r="V555" i="9"/>
  <c r="G555" i="9"/>
  <c r="V608" i="9"/>
  <c r="U608" i="9"/>
  <c r="O608" i="9"/>
  <c r="T608" i="9"/>
  <c r="Z608" i="9"/>
  <c r="Y608" i="9"/>
  <c r="S608" i="9"/>
  <c r="Q608" i="9"/>
  <c r="W608" i="9"/>
  <c r="N608" i="9"/>
  <c r="M608" i="9"/>
  <c r="P608" i="9"/>
  <c r="R608" i="9"/>
  <c r="X608" i="9"/>
  <c r="G608" i="9"/>
  <c r="W347" i="9"/>
  <c r="N347" i="9"/>
  <c r="P347" i="9"/>
  <c r="Y347" i="9"/>
  <c r="R347" i="9"/>
  <c r="T347" i="9"/>
  <c r="X347" i="9"/>
  <c r="U347" i="9"/>
  <c r="O347" i="9"/>
  <c r="M347" i="9"/>
  <c r="V347" i="9"/>
  <c r="G347" i="9"/>
  <c r="Z347" i="9"/>
  <c r="Q347" i="9"/>
  <c r="S347" i="9"/>
  <c r="X525" i="9"/>
  <c r="Z525" i="9"/>
  <c r="M525" i="9"/>
  <c r="O525" i="9"/>
  <c r="U525" i="9"/>
  <c r="W525" i="9"/>
  <c r="R525" i="9"/>
  <c r="Q525" i="9"/>
  <c r="Y525" i="9"/>
  <c r="P525" i="9"/>
  <c r="N525" i="9"/>
  <c r="G525" i="9"/>
  <c r="V525" i="9"/>
  <c r="T525" i="9"/>
  <c r="S525" i="9"/>
  <c r="U477" i="9"/>
  <c r="W477" i="9"/>
  <c r="S477" i="9"/>
  <c r="Q477" i="9"/>
  <c r="Y477" i="9"/>
  <c r="N477" i="9"/>
  <c r="P477" i="9"/>
  <c r="V477" i="9"/>
  <c r="R477" i="9"/>
  <c r="T477" i="9"/>
  <c r="O477" i="9"/>
  <c r="M477" i="9"/>
  <c r="X477" i="9"/>
  <c r="Z477" i="9"/>
  <c r="G477" i="9"/>
  <c r="X352" i="9"/>
  <c r="N352" i="9"/>
  <c r="P352" i="9"/>
  <c r="G352" i="9"/>
  <c r="Y352" i="9"/>
  <c r="R352" i="9"/>
  <c r="T352" i="9"/>
  <c r="V352" i="9"/>
  <c r="U352" i="9"/>
  <c r="O352" i="9"/>
  <c r="M352" i="9"/>
  <c r="W352" i="9"/>
  <c r="S352" i="9"/>
  <c r="Q352" i="9"/>
  <c r="Z352" i="9"/>
  <c r="V601" i="9"/>
  <c r="R601" i="9"/>
  <c r="P601" i="9"/>
  <c r="X601" i="9"/>
  <c r="Z601" i="9"/>
  <c r="O601" i="9"/>
  <c r="T601" i="9"/>
  <c r="U601" i="9"/>
  <c r="W601" i="9"/>
  <c r="S601" i="9"/>
  <c r="M601" i="9"/>
  <c r="N601" i="9"/>
  <c r="Q601" i="9"/>
  <c r="Y601" i="9"/>
  <c r="G601" i="9"/>
  <c r="X571" i="9"/>
  <c r="Z571" i="9"/>
  <c r="M571" i="9"/>
  <c r="O571" i="9"/>
  <c r="U571" i="9"/>
  <c r="W571" i="9"/>
  <c r="R571" i="9"/>
  <c r="Q571" i="9"/>
  <c r="Y571" i="9"/>
  <c r="P571" i="9"/>
  <c r="N571" i="9"/>
  <c r="V571" i="9"/>
  <c r="T571" i="9"/>
  <c r="S571" i="9"/>
  <c r="G571" i="9"/>
  <c r="V410" i="9"/>
  <c r="Y410" i="9"/>
  <c r="O410" i="9"/>
  <c r="M410" i="9"/>
  <c r="Z410" i="9"/>
  <c r="U410" i="9"/>
  <c r="S410" i="9"/>
  <c r="Q410" i="9"/>
  <c r="W410" i="9"/>
  <c r="N410" i="9"/>
  <c r="P410" i="9"/>
  <c r="X410" i="9"/>
  <c r="R410" i="9"/>
  <c r="T410" i="9"/>
  <c r="G410" i="9"/>
  <c r="Z582" i="9"/>
  <c r="U582" i="9"/>
  <c r="S582" i="9"/>
  <c r="N582" i="9"/>
  <c r="W582" i="9"/>
  <c r="P582" i="9"/>
  <c r="Q582" i="9"/>
  <c r="X582" i="9"/>
  <c r="T582" i="9"/>
  <c r="M582" i="9"/>
  <c r="O582" i="9"/>
  <c r="R582" i="9"/>
  <c r="V582" i="9"/>
  <c r="G582" i="9"/>
  <c r="Y582" i="9"/>
  <c r="V562" i="9"/>
  <c r="U562" i="9"/>
  <c r="O562" i="9"/>
  <c r="M562" i="9"/>
  <c r="Z562" i="9"/>
  <c r="Y562" i="9"/>
  <c r="N562" i="9"/>
  <c r="R562" i="9"/>
  <c r="W562" i="9"/>
  <c r="P562" i="9"/>
  <c r="Q562" i="9"/>
  <c r="X562" i="9"/>
  <c r="T562" i="9"/>
  <c r="S562" i="9"/>
  <c r="G562" i="9"/>
  <c r="J562" i="9" s="1"/>
  <c r="Z482" i="9"/>
  <c r="Y482" i="9"/>
  <c r="S482" i="9"/>
  <c r="Q482" i="9"/>
  <c r="W482" i="9"/>
  <c r="N482" i="9"/>
  <c r="P482" i="9"/>
  <c r="X482" i="9"/>
  <c r="R482" i="9"/>
  <c r="T482" i="9"/>
  <c r="O482" i="9"/>
  <c r="M482" i="9"/>
  <c r="V482" i="9"/>
  <c r="U482" i="9"/>
  <c r="G482" i="9"/>
  <c r="V362" i="9"/>
  <c r="Y362" i="9"/>
  <c r="O362" i="9"/>
  <c r="M362" i="9"/>
  <c r="Z362" i="9"/>
  <c r="U362" i="9"/>
  <c r="S362" i="9"/>
  <c r="Q362" i="9"/>
  <c r="W362" i="9"/>
  <c r="N362" i="9"/>
  <c r="P362" i="9"/>
  <c r="T362" i="9"/>
  <c r="X362" i="9"/>
  <c r="R362" i="9"/>
  <c r="G362" i="9"/>
  <c r="Y270" i="9"/>
  <c r="O270" i="9"/>
  <c r="M270" i="9"/>
  <c r="U270" i="9"/>
  <c r="S270" i="9"/>
  <c r="Q270" i="9"/>
  <c r="W270" i="9"/>
  <c r="Z270" i="9"/>
  <c r="P270" i="9"/>
  <c r="R270" i="9"/>
  <c r="X270" i="9"/>
  <c r="V270" i="9"/>
  <c r="T270" i="9"/>
  <c r="N270" i="9"/>
  <c r="G270" i="9"/>
  <c r="V305" i="9"/>
  <c r="U305" i="9"/>
  <c r="R305" i="9"/>
  <c r="T305" i="9"/>
  <c r="Z305" i="9"/>
  <c r="Y305" i="9"/>
  <c r="N305" i="9"/>
  <c r="P305" i="9"/>
  <c r="W305" i="9"/>
  <c r="M305" i="9"/>
  <c r="S305" i="9"/>
  <c r="X305" i="9"/>
  <c r="Q305" i="9"/>
  <c r="O305" i="9"/>
  <c r="G305" i="9"/>
  <c r="W307" i="9"/>
  <c r="M307" i="9"/>
  <c r="S307" i="9"/>
  <c r="X307" i="9"/>
  <c r="Q307" i="9"/>
  <c r="O307" i="9"/>
  <c r="V307" i="9"/>
  <c r="U307" i="9"/>
  <c r="R307" i="9"/>
  <c r="T307" i="9"/>
  <c r="Y307" i="9"/>
  <c r="N307" i="9"/>
  <c r="P307" i="9"/>
  <c r="G307" i="9"/>
  <c r="Z307" i="9"/>
  <c r="V266" i="9"/>
  <c r="S266" i="9"/>
  <c r="Q266" i="9"/>
  <c r="W266" i="9"/>
  <c r="X266" i="9"/>
  <c r="P266" i="9"/>
  <c r="R266" i="9"/>
  <c r="U266" i="9"/>
  <c r="Y266" i="9"/>
  <c r="T266" i="9"/>
  <c r="N266" i="9"/>
  <c r="O266" i="9"/>
  <c r="M266" i="9"/>
  <c r="G266" i="9"/>
  <c r="Z266" i="9"/>
  <c r="V172" i="9"/>
  <c r="Q172" i="9"/>
  <c r="O172" i="9"/>
  <c r="X172" i="9"/>
  <c r="W172" i="9"/>
  <c r="R172" i="9"/>
  <c r="T172" i="9"/>
  <c r="U172" i="9"/>
  <c r="Y172" i="9"/>
  <c r="N172" i="9"/>
  <c r="P172" i="9"/>
  <c r="M172" i="9"/>
  <c r="G172" i="9"/>
  <c r="S172" i="9"/>
  <c r="Z172" i="9"/>
  <c r="U237" i="9"/>
  <c r="V237" i="9"/>
  <c r="P237" i="9"/>
  <c r="N237" i="9"/>
  <c r="Y237" i="9"/>
  <c r="W237" i="9"/>
  <c r="T237" i="9"/>
  <c r="R237" i="9"/>
  <c r="Z237" i="9"/>
  <c r="Q237" i="9"/>
  <c r="O237" i="9"/>
  <c r="G237" i="9"/>
  <c r="K237" i="9" s="1"/>
  <c r="S237" i="9"/>
  <c r="X237" i="9"/>
  <c r="M237" i="9"/>
  <c r="Z193" i="9"/>
  <c r="W193" i="9"/>
  <c r="P193" i="9"/>
  <c r="R193" i="9"/>
  <c r="X193" i="9"/>
  <c r="M193" i="9"/>
  <c r="T193" i="9"/>
  <c r="Y193" i="9"/>
  <c r="O193" i="9"/>
  <c r="Q193" i="9"/>
  <c r="N193" i="9"/>
  <c r="V193" i="9"/>
  <c r="U193" i="9"/>
  <c r="S193" i="9"/>
  <c r="G193" i="9"/>
  <c r="V132" i="9"/>
  <c r="Z132" i="9"/>
  <c r="N132" i="9"/>
  <c r="P132" i="9"/>
  <c r="W132" i="9"/>
  <c r="M132" i="9"/>
  <c r="S132" i="9"/>
  <c r="U132" i="9"/>
  <c r="Q132" i="9"/>
  <c r="O132" i="9"/>
  <c r="T132" i="9"/>
  <c r="X132" i="9"/>
  <c r="Y132" i="9"/>
  <c r="R132" i="9"/>
  <c r="G132" i="9"/>
  <c r="Y120" i="9"/>
  <c r="W120" i="9"/>
  <c r="T120" i="9"/>
  <c r="R120" i="9"/>
  <c r="U120" i="9"/>
  <c r="O120" i="9"/>
  <c r="M120" i="9"/>
  <c r="Z120" i="9"/>
  <c r="S120" i="9"/>
  <c r="Q120" i="9"/>
  <c r="V120" i="9"/>
  <c r="X120" i="9"/>
  <c r="P120" i="9"/>
  <c r="N120" i="9"/>
  <c r="G120" i="9"/>
  <c r="W46" i="9"/>
  <c r="V46" i="9"/>
  <c r="T46" i="9"/>
  <c r="R46" i="9"/>
  <c r="Y46" i="9"/>
  <c r="O46" i="9"/>
  <c r="M46" i="9"/>
  <c r="U46" i="9"/>
  <c r="S46" i="9"/>
  <c r="Q46" i="9"/>
  <c r="P46" i="9"/>
  <c r="N46" i="9"/>
  <c r="X46" i="9"/>
  <c r="G46" i="9"/>
  <c r="Z46" i="9"/>
  <c r="T617" i="1"/>
  <c r="T621" i="1" s="1"/>
  <c r="E3" i="9"/>
  <c r="X230" i="9"/>
  <c r="V230" i="9"/>
  <c r="T230" i="9"/>
  <c r="N230" i="9"/>
  <c r="G230" i="9"/>
  <c r="J230" i="9" s="1"/>
  <c r="Y230" i="9"/>
  <c r="O230" i="9"/>
  <c r="M230" i="9"/>
  <c r="U230" i="9"/>
  <c r="S230" i="9"/>
  <c r="Q230" i="9"/>
  <c r="R230" i="9"/>
  <c r="W230" i="9"/>
  <c r="Z230" i="9"/>
  <c r="P230" i="9"/>
  <c r="U423" i="9"/>
  <c r="R423" i="9"/>
  <c r="T423" i="9"/>
  <c r="V423" i="9"/>
  <c r="W423" i="9"/>
  <c r="O423" i="9"/>
  <c r="M423" i="9"/>
  <c r="Z423" i="9"/>
  <c r="X423" i="9"/>
  <c r="S423" i="9"/>
  <c r="Q423" i="9"/>
  <c r="P423" i="9"/>
  <c r="Y423" i="9"/>
  <c r="N423" i="9"/>
  <c r="G423" i="9"/>
  <c r="X613" i="9"/>
  <c r="Z613" i="9"/>
  <c r="Q613" i="9"/>
  <c r="P613" i="9"/>
  <c r="U613" i="9"/>
  <c r="W613" i="9"/>
  <c r="O613" i="9"/>
  <c r="T613" i="9"/>
  <c r="Y613" i="9"/>
  <c r="N613" i="9"/>
  <c r="S613" i="9"/>
  <c r="R613" i="9"/>
  <c r="V613" i="9"/>
  <c r="M613" i="9"/>
  <c r="G613" i="9"/>
  <c r="X76" i="9"/>
  <c r="Z76" i="9"/>
  <c r="T76" i="9"/>
  <c r="R76" i="9"/>
  <c r="U76" i="9"/>
  <c r="O76" i="9"/>
  <c r="M76" i="9"/>
  <c r="G76" i="9"/>
  <c r="J76" i="9" s="1"/>
  <c r="V76" i="9"/>
  <c r="S76" i="9"/>
  <c r="Q76" i="9"/>
  <c r="Y76" i="9"/>
  <c r="W76" i="9"/>
  <c r="P76" i="9"/>
  <c r="N76" i="9"/>
  <c r="X337" i="9"/>
  <c r="Z337" i="9"/>
  <c r="R337" i="9"/>
  <c r="T337" i="9"/>
  <c r="W337" i="9"/>
  <c r="V337" i="9"/>
  <c r="N337" i="9"/>
  <c r="P337" i="9"/>
  <c r="Y337" i="9"/>
  <c r="M337" i="9"/>
  <c r="S337" i="9"/>
  <c r="U337" i="9"/>
  <c r="Q337" i="9"/>
  <c r="O337" i="9"/>
  <c r="G337" i="9"/>
  <c r="W48" i="9"/>
  <c r="O48" i="9"/>
  <c r="M48" i="9"/>
  <c r="Y48" i="9"/>
  <c r="S48" i="9"/>
  <c r="Q48" i="9"/>
  <c r="X48" i="9"/>
  <c r="U48" i="9"/>
  <c r="P48" i="9"/>
  <c r="N48" i="9"/>
  <c r="T48" i="9"/>
  <c r="G48" i="9"/>
  <c r="Z48" i="9"/>
  <c r="R48" i="9"/>
  <c r="V48" i="9"/>
  <c r="X222" i="9"/>
  <c r="V222" i="9"/>
  <c r="T222" i="9"/>
  <c r="N222" i="9"/>
  <c r="Y222" i="9"/>
  <c r="O222" i="9"/>
  <c r="M222" i="9"/>
  <c r="U222" i="9"/>
  <c r="S222" i="9"/>
  <c r="Q222" i="9"/>
  <c r="G222" i="9"/>
  <c r="W222" i="9"/>
  <c r="Z222" i="9"/>
  <c r="P222" i="9"/>
  <c r="R222" i="9"/>
  <c r="V496" i="9"/>
  <c r="U496" i="9"/>
  <c r="O496" i="9"/>
  <c r="M496" i="9"/>
  <c r="Z496" i="9"/>
  <c r="Y496" i="9"/>
  <c r="S496" i="9"/>
  <c r="Q496" i="9"/>
  <c r="W496" i="9"/>
  <c r="N496" i="9"/>
  <c r="P496" i="9"/>
  <c r="T496" i="9"/>
  <c r="G496" i="9"/>
  <c r="X496" i="9"/>
  <c r="R496" i="9"/>
  <c r="Z544" i="9"/>
  <c r="Y544" i="9"/>
  <c r="Q544" i="9"/>
  <c r="S544" i="9"/>
  <c r="W544" i="9"/>
  <c r="P544" i="9"/>
  <c r="N544" i="9"/>
  <c r="X544" i="9"/>
  <c r="T544" i="9"/>
  <c r="M544" i="9"/>
  <c r="R544" i="9"/>
  <c r="V544" i="9"/>
  <c r="U544" i="9"/>
  <c r="O544" i="9"/>
  <c r="G544" i="9"/>
  <c r="U479" i="9"/>
  <c r="W479" i="9"/>
  <c r="S479" i="9"/>
  <c r="Q479" i="9"/>
  <c r="Y479" i="9"/>
  <c r="N479" i="9"/>
  <c r="P479" i="9"/>
  <c r="V479" i="9"/>
  <c r="R479" i="9"/>
  <c r="T479" i="9"/>
  <c r="Z479" i="9"/>
  <c r="O479" i="9"/>
  <c r="M479" i="9"/>
  <c r="X479" i="9"/>
  <c r="G479" i="9"/>
  <c r="V443" i="9"/>
  <c r="Y443" i="9"/>
  <c r="O443" i="9"/>
  <c r="M443" i="9"/>
  <c r="Z443" i="9"/>
  <c r="U443" i="9"/>
  <c r="S443" i="9"/>
  <c r="Q443" i="9"/>
  <c r="W443" i="9"/>
  <c r="N443" i="9"/>
  <c r="P443" i="9"/>
  <c r="R443" i="9"/>
  <c r="T443" i="9"/>
  <c r="X443" i="9"/>
  <c r="G443" i="9"/>
  <c r="W178" i="9"/>
  <c r="M178" i="9"/>
  <c r="S178" i="9"/>
  <c r="Y178" i="9"/>
  <c r="Q178" i="9"/>
  <c r="O178" i="9"/>
  <c r="X178" i="9"/>
  <c r="Z178" i="9"/>
  <c r="R178" i="9"/>
  <c r="T178" i="9"/>
  <c r="U178" i="9"/>
  <c r="N178" i="9"/>
  <c r="P178" i="9"/>
  <c r="V178" i="9"/>
  <c r="G178" i="9"/>
  <c r="Y371" i="9"/>
  <c r="N371" i="9"/>
  <c r="P371" i="9"/>
  <c r="V371" i="9"/>
  <c r="R371" i="9"/>
  <c r="T371" i="9"/>
  <c r="X371" i="9"/>
  <c r="Z371" i="9"/>
  <c r="O371" i="9"/>
  <c r="M371" i="9"/>
  <c r="W371" i="9"/>
  <c r="S371" i="9"/>
  <c r="Q371" i="9"/>
  <c r="G371" i="9"/>
  <c r="U371" i="9"/>
  <c r="Y252" i="9"/>
  <c r="X252" i="9"/>
  <c r="T252" i="9"/>
  <c r="N252" i="9"/>
  <c r="U252" i="9"/>
  <c r="O252" i="9"/>
  <c r="M252" i="9"/>
  <c r="Z252" i="9"/>
  <c r="S252" i="9"/>
  <c r="Q252" i="9"/>
  <c r="V252" i="9"/>
  <c r="G252" i="9"/>
  <c r="W252" i="9"/>
  <c r="P252" i="9"/>
  <c r="R252" i="9"/>
  <c r="X459" i="9"/>
  <c r="U459" i="9"/>
  <c r="T459" i="9"/>
  <c r="V459" i="9"/>
  <c r="Y459" i="9"/>
  <c r="O459" i="9"/>
  <c r="M459" i="9"/>
  <c r="Z459" i="9"/>
  <c r="N459" i="9"/>
  <c r="S459" i="9"/>
  <c r="Q459" i="9"/>
  <c r="P459" i="9"/>
  <c r="G459" i="9"/>
  <c r="W459" i="9"/>
  <c r="R459" i="9"/>
  <c r="Y96" i="9"/>
  <c r="W96" i="9"/>
  <c r="T96" i="9"/>
  <c r="R96" i="9"/>
  <c r="U96" i="9"/>
  <c r="O96" i="9"/>
  <c r="M96" i="9"/>
  <c r="Z96" i="9"/>
  <c r="S96" i="9"/>
  <c r="Q96" i="9"/>
  <c r="X96" i="9"/>
  <c r="G96" i="9"/>
  <c r="V96" i="9"/>
  <c r="P96" i="9"/>
  <c r="N96" i="9"/>
  <c r="V55" i="9"/>
  <c r="Y55" i="9"/>
  <c r="P55" i="9"/>
  <c r="N55" i="9"/>
  <c r="Z55" i="9"/>
  <c r="U55" i="9"/>
  <c r="T55" i="9"/>
  <c r="R55" i="9"/>
  <c r="W55" i="9"/>
  <c r="O55" i="9"/>
  <c r="M55" i="9"/>
  <c r="S55" i="9"/>
  <c r="Q55" i="9"/>
  <c r="X55" i="9"/>
  <c r="G55" i="9"/>
  <c r="W64" i="9"/>
  <c r="Y64" i="9"/>
  <c r="P64" i="9"/>
  <c r="N64" i="9"/>
  <c r="X64" i="9"/>
  <c r="Z64" i="9"/>
  <c r="T64" i="9"/>
  <c r="R64" i="9"/>
  <c r="U64" i="9"/>
  <c r="O64" i="9"/>
  <c r="M64" i="9"/>
  <c r="V64" i="9"/>
  <c r="S64" i="9"/>
  <c r="Q64" i="9"/>
  <c r="G64" i="9"/>
  <c r="V599" i="9"/>
  <c r="R599" i="9"/>
  <c r="P599" i="9"/>
  <c r="X599" i="9"/>
  <c r="Z599" i="9"/>
  <c r="M599" i="9"/>
  <c r="T599" i="9"/>
  <c r="U599" i="9"/>
  <c r="W599" i="9"/>
  <c r="O599" i="9"/>
  <c r="Q599" i="9"/>
  <c r="S599" i="9"/>
  <c r="Y599" i="9"/>
  <c r="G599" i="9"/>
  <c r="N599" i="9"/>
  <c r="V436" i="9"/>
  <c r="Z436" i="9"/>
  <c r="S436" i="9"/>
  <c r="Q436" i="9"/>
  <c r="W436" i="9"/>
  <c r="N436" i="9"/>
  <c r="P436" i="9"/>
  <c r="Y436" i="9"/>
  <c r="R436" i="9"/>
  <c r="T436" i="9"/>
  <c r="O436" i="9"/>
  <c r="M436" i="9"/>
  <c r="X436" i="9"/>
  <c r="G436" i="9"/>
  <c r="J436" i="9" s="1"/>
  <c r="U436" i="9"/>
  <c r="Y551" i="9"/>
  <c r="P551" i="9"/>
  <c r="N551" i="9"/>
  <c r="V551" i="9"/>
  <c r="T551" i="9"/>
  <c r="S551" i="9"/>
  <c r="X551" i="9"/>
  <c r="Z551" i="9"/>
  <c r="M551" i="9"/>
  <c r="O551" i="9"/>
  <c r="R551" i="9"/>
  <c r="Q551" i="9"/>
  <c r="U551" i="9"/>
  <c r="W551" i="9"/>
  <c r="G551" i="9"/>
  <c r="X480" i="9"/>
  <c r="R480" i="9"/>
  <c r="T480" i="9"/>
  <c r="V480" i="9"/>
  <c r="U480" i="9"/>
  <c r="O480" i="9"/>
  <c r="M480" i="9"/>
  <c r="Z480" i="9"/>
  <c r="Y480" i="9"/>
  <c r="S480" i="9"/>
  <c r="Q480" i="9"/>
  <c r="W480" i="9"/>
  <c r="N480" i="9"/>
  <c r="P480" i="9"/>
  <c r="G480" i="9"/>
  <c r="Z560" i="9"/>
  <c r="Y560" i="9"/>
  <c r="Q560" i="9"/>
  <c r="N560" i="9"/>
  <c r="W560" i="9"/>
  <c r="P560" i="9"/>
  <c r="S560" i="9"/>
  <c r="X560" i="9"/>
  <c r="T560" i="9"/>
  <c r="M560" i="9"/>
  <c r="U560" i="9"/>
  <c r="O560" i="9"/>
  <c r="R560" i="9"/>
  <c r="V560" i="9"/>
  <c r="G560" i="9"/>
  <c r="V373" i="9"/>
  <c r="R373" i="9"/>
  <c r="T373" i="9"/>
  <c r="X373" i="9"/>
  <c r="Z373" i="9"/>
  <c r="O373" i="9"/>
  <c r="M373" i="9"/>
  <c r="U373" i="9"/>
  <c r="W373" i="9"/>
  <c r="S373" i="9"/>
  <c r="Q373" i="9"/>
  <c r="Y373" i="9"/>
  <c r="N373" i="9"/>
  <c r="P373" i="9"/>
  <c r="G373" i="9"/>
  <c r="Y261" i="9"/>
  <c r="W261" i="9"/>
  <c r="T261" i="9"/>
  <c r="R261" i="9"/>
  <c r="X261" i="9"/>
  <c r="O261" i="9"/>
  <c r="M261" i="9"/>
  <c r="Z261" i="9"/>
  <c r="S261" i="9"/>
  <c r="Q261" i="9"/>
  <c r="U261" i="9"/>
  <c r="V261" i="9"/>
  <c r="P261" i="9"/>
  <c r="N261" i="9"/>
  <c r="G261" i="9"/>
  <c r="V292" i="9"/>
  <c r="Q292" i="9"/>
  <c r="R292" i="9"/>
  <c r="X292" i="9"/>
  <c r="Z292" i="9"/>
  <c r="O292" i="9"/>
  <c r="N292" i="9"/>
  <c r="U292" i="9"/>
  <c r="W292" i="9"/>
  <c r="T292" i="9"/>
  <c r="S292" i="9"/>
  <c r="P292" i="9"/>
  <c r="Y292" i="9"/>
  <c r="M292" i="9"/>
  <c r="G292" i="9"/>
  <c r="Z502" i="9"/>
  <c r="U502" i="9"/>
  <c r="S502" i="9"/>
  <c r="Q502" i="9"/>
  <c r="W502" i="9"/>
  <c r="N502" i="9"/>
  <c r="P502" i="9"/>
  <c r="X502" i="9"/>
  <c r="R502" i="9"/>
  <c r="T502" i="9"/>
  <c r="Y502" i="9"/>
  <c r="O502" i="9"/>
  <c r="M502" i="9"/>
  <c r="G502" i="9"/>
  <c r="V502" i="9"/>
  <c r="X509" i="9"/>
  <c r="Z509" i="9"/>
  <c r="M509" i="9"/>
  <c r="O509" i="9"/>
  <c r="U509" i="9"/>
  <c r="W509" i="9"/>
  <c r="R509" i="9"/>
  <c r="Q509" i="9"/>
  <c r="Y509" i="9"/>
  <c r="P509" i="9"/>
  <c r="N509" i="9"/>
  <c r="T509" i="9"/>
  <c r="S509" i="9"/>
  <c r="G509" i="9"/>
  <c r="V509" i="9"/>
  <c r="W458" i="9"/>
  <c r="V458" i="9"/>
  <c r="S458" i="9"/>
  <c r="Q458" i="9"/>
  <c r="Y458" i="9"/>
  <c r="N458" i="9"/>
  <c r="P458" i="9"/>
  <c r="U458" i="9"/>
  <c r="R458" i="9"/>
  <c r="T458" i="9"/>
  <c r="M458" i="9"/>
  <c r="X458" i="9"/>
  <c r="Z458" i="9"/>
  <c r="O458" i="9"/>
  <c r="G458" i="9"/>
  <c r="Z424" i="9"/>
  <c r="R424" i="9"/>
  <c r="T424" i="9"/>
  <c r="X424" i="9"/>
  <c r="V424" i="9"/>
  <c r="O424" i="9"/>
  <c r="M424" i="9"/>
  <c r="Y424" i="9"/>
  <c r="W424" i="9"/>
  <c r="S424" i="9"/>
  <c r="Q424" i="9"/>
  <c r="U424" i="9"/>
  <c r="N424" i="9"/>
  <c r="P424" i="9"/>
  <c r="G424" i="9"/>
  <c r="L424" i="9" s="1"/>
  <c r="V328" i="9"/>
  <c r="U328" i="9"/>
  <c r="O328" i="9"/>
  <c r="N328" i="9"/>
  <c r="Z328" i="9"/>
  <c r="W328" i="9"/>
  <c r="T328" i="9"/>
  <c r="S328" i="9"/>
  <c r="X328" i="9"/>
  <c r="M328" i="9"/>
  <c r="P328" i="9"/>
  <c r="R328" i="9"/>
  <c r="G328" i="9"/>
  <c r="Y328" i="9"/>
  <c r="Q328" i="9"/>
  <c r="W413" i="9"/>
  <c r="R413" i="9"/>
  <c r="T413" i="9"/>
  <c r="V413" i="9"/>
  <c r="X413" i="9"/>
  <c r="O413" i="9"/>
  <c r="M413" i="9"/>
  <c r="Z413" i="9"/>
  <c r="Y413" i="9"/>
  <c r="S413" i="9"/>
  <c r="Q413" i="9"/>
  <c r="U413" i="9"/>
  <c r="N413" i="9"/>
  <c r="P413" i="9"/>
  <c r="G413" i="9"/>
  <c r="V585" i="9"/>
  <c r="T585" i="9"/>
  <c r="S585" i="9"/>
  <c r="X585" i="9"/>
  <c r="Z585" i="9"/>
  <c r="M585" i="9"/>
  <c r="Q585" i="9"/>
  <c r="U585" i="9"/>
  <c r="W585" i="9"/>
  <c r="R585" i="9"/>
  <c r="O585" i="9"/>
  <c r="P585" i="9"/>
  <c r="N585" i="9"/>
  <c r="Y585" i="9"/>
  <c r="G585" i="9"/>
  <c r="Y569" i="9"/>
  <c r="P569" i="9"/>
  <c r="N569" i="9"/>
  <c r="V569" i="9"/>
  <c r="T569" i="9"/>
  <c r="S569" i="9"/>
  <c r="X569" i="9"/>
  <c r="Z569" i="9"/>
  <c r="M569" i="9"/>
  <c r="O569" i="9"/>
  <c r="R569" i="9"/>
  <c r="Q569" i="9"/>
  <c r="G569" i="9"/>
  <c r="U569" i="9"/>
  <c r="W569" i="9"/>
  <c r="X556" i="9"/>
  <c r="T556" i="9"/>
  <c r="M556" i="9"/>
  <c r="V556" i="9"/>
  <c r="U556" i="9"/>
  <c r="O556" i="9"/>
  <c r="R556" i="9"/>
  <c r="Z556" i="9"/>
  <c r="Y556" i="9"/>
  <c r="N556" i="9"/>
  <c r="S556" i="9"/>
  <c r="P556" i="9"/>
  <c r="Q556" i="9"/>
  <c r="W556" i="9"/>
  <c r="G556" i="9"/>
  <c r="X524" i="9"/>
  <c r="T524" i="9"/>
  <c r="N524" i="9"/>
  <c r="V524" i="9"/>
  <c r="U524" i="9"/>
  <c r="O524" i="9"/>
  <c r="M524" i="9"/>
  <c r="Z524" i="9"/>
  <c r="Y524" i="9"/>
  <c r="S524" i="9"/>
  <c r="R524" i="9"/>
  <c r="P524" i="9"/>
  <c r="Q524" i="9"/>
  <c r="G524" i="9"/>
  <c r="W524" i="9"/>
  <c r="W492" i="9"/>
  <c r="N492" i="9"/>
  <c r="P492" i="9"/>
  <c r="X492" i="9"/>
  <c r="R492" i="9"/>
  <c r="T492" i="9"/>
  <c r="V492" i="9"/>
  <c r="U492" i="9"/>
  <c r="O492" i="9"/>
  <c r="M492" i="9"/>
  <c r="Q492" i="9"/>
  <c r="S492" i="9"/>
  <c r="Z492" i="9"/>
  <c r="Y492" i="9"/>
  <c r="G492" i="9"/>
  <c r="X460" i="9"/>
  <c r="U460" i="9"/>
  <c r="O460" i="9"/>
  <c r="M460" i="9"/>
  <c r="V460" i="9"/>
  <c r="Z460" i="9"/>
  <c r="S460" i="9"/>
  <c r="Q460" i="9"/>
  <c r="W460" i="9"/>
  <c r="N460" i="9"/>
  <c r="P460" i="9"/>
  <c r="G460" i="9"/>
  <c r="Y460" i="9"/>
  <c r="R460" i="9"/>
  <c r="T460" i="9"/>
  <c r="V428" i="9"/>
  <c r="Z428" i="9"/>
  <c r="S428" i="9"/>
  <c r="Q428" i="9"/>
  <c r="W428" i="9"/>
  <c r="N428" i="9"/>
  <c r="P428" i="9"/>
  <c r="Y428" i="9"/>
  <c r="R428" i="9"/>
  <c r="T428" i="9"/>
  <c r="M428" i="9"/>
  <c r="X428" i="9"/>
  <c r="U428" i="9"/>
  <c r="G428" i="9"/>
  <c r="O428" i="9"/>
  <c r="Z592" i="9"/>
  <c r="Y592" i="9"/>
  <c r="O592" i="9"/>
  <c r="M592" i="9"/>
  <c r="W592" i="9"/>
  <c r="N592" i="9"/>
  <c r="S592" i="9"/>
  <c r="X592" i="9"/>
  <c r="R592" i="9"/>
  <c r="P592" i="9"/>
  <c r="Q592" i="9"/>
  <c r="T592" i="9"/>
  <c r="V592" i="9"/>
  <c r="G592" i="9"/>
  <c r="U592" i="9"/>
  <c r="Z584" i="9"/>
  <c r="Y584" i="9"/>
  <c r="S584" i="9"/>
  <c r="N584" i="9"/>
  <c r="W584" i="9"/>
  <c r="P584" i="9"/>
  <c r="Q584" i="9"/>
  <c r="X584" i="9"/>
  <c r="T584" i="9"/>
  <c r="M584" i="9"/>
  <c r="O584" i="9"/>
  <c r="R584" i="9"/>
  <c r="V584" i="9"/>
  <c r="U584" i="9"/>
  <c r="G584" i="9"/>
  <c r="Z576" i="9"/>
  <c r="Y576" i="9"/>
  <c r="S576" i="9"/>
  <c r="N576" i="9"/>
  <c r="W576" i="9"/>
  <c r="P576" i="9"/>
  <c r="Q576" i="9"/>
  <c r="X576" i="9"/>
  <c r="T576" i="9"/>
  <c r="M576" i="9"/>
  <c r="R576" i="9"/>
  <c r="V576" i="9"/>
  <c r="U576" i="9"/>
  <c r="O576" i="9"/>
  <c r="G576" i="9"/>
  <c r="Z568" i="9"/>
  <c r="P568" i="9"/>
  <c r="Q568" i="9"/>
  <c r="Y568" i="9"/>
  <c r="W568" i="9"/>
  <c r="T568" i="9"/>
  <c r="S568" i="9"/>
  <c r="X568" i="9"/>
  <c r="O568" i="9"/>
  <c r="M568" i="9"/>
  <c r="V568" i="9"/>
  <c r="U568" i="9"/>
  <c r="N568" i="9"/>
  <c r="G568" i="9"/>
  <c r="R568" i="9"/>
  <c r="X549" i="9"/>
  <c r="Z549" i="9"/>
  <c r="M549" i="9"/>
  <c r="S549" i="9"/>
  <c r="U549" i="9"/>
  <c r="W549" i="9"/>
  <c r="R549" i="9"/>
  <c r="O549" i="9"/>
  <c r="Y549" i="9"/>
  <c r="P549" i="9"/>
  <c r="Q549" i="9"/>
  <c r="V549" i="9"/>
  <c r="G549" i="9"/>
  <c r="T549" i="9"/>
  <c r="N549" i="9"/>
  <c r="X517" i="9"/>
  <c r="Z517" i="9"/>
  <c r="M517" i="9"/>
  <c r="O517" i="9"/>
  <c r="U517" i="9"/>
  <c r="W517" i="9"/>
  <c r="R517" i="9"/>
  <c r="Q517" i="9"/>
  <c r="Y517" i="9"/>
  <c r="P517" i="9"/>
  <c r="N517" i="9"/>
  <c r="V517" i="9"/>
  <c r="T517" i="9"/>
  <c r="G517" i="9"/>
  <c r="S517" i="9"/>
  <c r="V485" i="9"/>
  <c r="R485" i="9"/>
  <c r="T485" i="9"/>
  <c r="X485" i="9"/>
  <c r="Z485" i="9"/>
  <c r="O485" i="9"/>
  <c r="M485" i="9"/>
  <c r="U485" i="9"/>
  <c r="W485" i="9"/>
  <c r="S485" i="9"/>
  <c r="Q485" i="9"/>
  <c r="Y485" i="9"/>
  <c r="N485" i="9"/>
  <c r="P485" i="9"/>
  <c r="G485" i="9"/>
  <c r="Z453" i="9"/>
  <c r="Y453" i="9"/>
  <c r="S453" i="9"/>
  <c r="Q453" i="9"/>
  <c r="U453" i="9"/>
  <c r="N453" i="9"/>
  <c r="P453" i="9"/>
  <c r="W453" i="9"/>
  <c r="R453" i="9"/>
  <c r="T453" i="9"/>
  <c r="V453" i="9"/>
  <c r="X453" i="9"/>
  <c r="O453" i="9"/>
  <c r="M453" i="9"/>
  <c r="G453" i="9"/>
  <c r="V421" i="9"/>
  <c r="X421" i="9"/>
  <c r="O421" i="9"/>
  <c r="M421" i="9"/>
  <c r="Z421" i="9"/>
  <c r="Y421" i="9"/>
  <c r="S421" i="9"/>
  <c r="Q421" i="9"/>
  <c r="U421" i="9"/>
  <c r="N421" i="9"/>
  <c r="P421" i="9"/>
  <c r="W421" i="9"/>
  <c r="R421" i="9"/>
  <c r="T421" i="9"/>
  <c r="G421" i="9"/>
  <c r="W398" i="9"/>
  <c r="N398" i="9"/>
  <c r="P398" i="9"/>
  <c r="X398" i="9"/>
  <c r="R398" i="9"/>
  <c r="T398" i="9"/>
  <c r="V398" i="9"/>
  <c r="U398" i="9"/>
  <c r="O398" i="9"/>
  <c r="M398" i="9"/>
  <c r="S398" i="9"/>
  <c r="Q398" i="9"/>
  <c r="Z398" i="9"/>
  <c r="Y398" i="9"/>
  <c r="G398" i="9"/>
  <c r="V370" i="9"/>
  <c r="Y370" i="9"/>
  <c r="O370" i="9"/>
  <c r="M370" i="9"/>
  <c r="Z370" i="9"/>
  <c r="U370" i="9"/>
  <c r="S370" i="9"/>
  <c r="Q370" i="9"/>
  <c r="W370" i="9"/>
  <c r="N370" i="9"/>
  <c r="P370" i="9"/>
  <c r="R370" i="9"/>
  <c r="T370" i="9"/>
  <c r="X370" i="9"/>
  <c r="G370" i="9"/>
  <c r="V338" i="9"/>
  <c r="Y338" i="9"/>
  <c r="O338" i="9"/>
  <c r="S338" i="9"/>
  <c r="Z338" i="9"/>
  <c r="U338" i="9"/>
  <c r="T338" i="9"/>
  <c r="N338" i="9"/>
  <c r="W338" i="9"/>
  <c r="M338" i="9"/>
  <c r="P338" i="9"/>
  <c r="Q338" i="9"/>
  <c r="R338" i="9"/>
  <c r="X338" i="9"/>
  <c r="G338" i="9"/>
  <c r="Y310" i="9"/>
  <c r="M310" i="9"/>
  <c r="P310" i="9"/>
  <c r="V310" i="9"/>
  <c r="Q310" i="9"/>
  <c r="R310" i="9"/>
  <c r="X310" i="9"/>
  <c r="Z310" i="9"/>
  <c r="O310" i="9"/>
  <c r="N310" i="9"/>
  <c r="W310" i="9"/>
  <c r="T310" i="9"/>
  <c r="S310" i="9"/>
  <c r="U310" i="9"/>
  <c r="G310" i="9"/>
  <c r="Y278" i="9"/>
  <c r="M278" i="9"/>
  <c r="P278" i="9"/>
  <c r="V278" i="9"/>
  <c r="Q278" i="9"/>
  <c r="R278" i="9"/>
  <c r="X278" i="9"/>
  <c r="Z278" i="9"/>
  <c r="O278" i="9"/>
  <c r="N278" i="9"/>
  <c r="S278" i="9"/>
  <c r="U278" i="9"/>
  <c r="W278" i="9"/>
  <c r="T278" i="9"/>
  <c r="G278" i="9"/>
  <c r="W246" i="9"/>
  <c r="Z246" i="9"/>
  <c r="P246" i="9"/>
  <c r="R246" i="9"/>
  <c r="X246" i="9"/>
  <c r="V246" i="9"/>
  <c r="T246" i="9"/>
  <c r="N246" i="9"/>
  <c r="S246" i="9"/>
  <c r="Y246" i="9"/>
  <c r="M246" i="9"/>
  <c r="U246" i="9"/>
  <c r="Q246" i="9"/>
  <c r="O246" i="9"/>
  <c r="G246" i="9"/>
  <c r="W155" i="9"/>
  <c r="Q155" i="9"/>
  <c r="R155" i="9"/>
  <c r="V155" i="9"/>
  <c r="X155" i="9"/>
  <c r="O155" i="9"/>
  <c r="N155" i="9"/>
  <c r="Z155" i="9"/>
  <c r="Y155" i="9"/>
  <c r="T155" i="9"/>
  <c r="S155" i="9"/>
  <c r="U155" i="9"/>
  <c r="G155" i="9"/>
  <c r="M155" i="9"/>
  <c r="P155" i="9"/>
  <c r="X306" i="9"/>
  <c r="Z306" i="9"/>
  <c r="O306" i="9"/>
  <c r="S306" i="9"/>
  <c r="U306" i="9"/>
  <c r="W306" i="9"/>
  <c r="T306" i="9"/>
  <c r="N306" i="9"/>
  <c r="Y306" i="9"/>
  <c r="M306" i="9"/>
  <c r="P306" i="9"/>
  <c r="Q306" i="9"/>
  <c r="R306" i="9"/>
  <c r="V306" i="9"/>
  <c r="G306" i="9"/>
  <c r="X274" i="9"/>
  <c r="Z274" i="9"/>
  <c r="T274" i="9"/>
  <c r="S274" i="9"/>
  <c r="U274" i="9"/>
  <c r="W274" i="9"/>
  <c r="M274" i="9"/>
  <c r="N274" i="9"/>
  <c r="Y274" i="9"/>
  <c r="O274" i="9"/>
  <c r="Q274" i="9"/>
  <c r="V274" i="9"/>
  <c r="P274" i="9"/>
  <c r="R274" i="9"/>
  <c r="G274" i="9"/>
  <c r="Y245" i="9"/>
  <c r="W245" i="9"/>
  <c r="T245" i="9"/>
  <c r="R245" i="9"/>
  <c r="X245" i="9"/>
  <c r="O245" i="9"/>
  <c r="M245" i="9"/>
  <c r="U245" i="9"/>
  <c r="P245" i="9"/>
  <c r="Z245" i="9"/>
  <c r="Q245" i="9"/>
  <c r="V245" i="9"/>
  <c r="N245" i="9"/>
  <c r="G245" i="9"/>
  <c r="S245" i="9"/>
  <c r="U201" i="9"/>
  <c r="W201" i="9"/>
  <c r="T201" i="9"/>
  <c r="R201" i="9"/>
  <c r="Y201" i="9"/>
  <c r="O201" i="9"/>
  <c r="M201" i="9"/>
  <c r="Z201" i="9"/>
  <c r="S201" i="9"/>
  <c r="Q201" i="9"/>
  <c r="P201" i="9"/>
  <c r="N201" i="9"/>
  <c r="X201" i="9"/>
  <c r="V201" i="9"/>
  <c r="G201" i="9"/>
  <c r="Z159" i="9"/>
  <c r="W159" i="9"/>
  <c r="T159" i="9"/>
  <c r="S159" i="9"/>
  <c r="X159" i="9"/>
  <c r="M159" i="9"/>
  <c r="P159" i="9"/>
  <c r="Y159" i="9"/>
  <c r="Q159" i="9"/>
  <c r="R159" i="9"/>
  <c r="V159" i="9"/>
  <c r="U159" i="9"/>
  <c r="O159" i="9"/>
  <c r="N159" i="9"/>
  <c r="G159" i="9"/>
  <c r="W236" i="9"/>
  <c r="V236" i="9"/>
  <c r="P236" i="9"/>
  <c r="R236" i="9"/>
  <c r="Y236" i="9"/>
  <c r="X236" i="9"/>
  <c r="T236" i="9"/>
  <c r="N236" i="9"/>
  <c r="U236" i="9"/>
  <c r="O236" i="9"/>
  <c r="M236" i="9"/>
  <c r="Q236" i="9"/>
  <c r="Z236" i="9"/>
  <c r="S236" i="9"/>
  <c r="G236" i="9"/>
  <c r="Y211" i="9"/>
  <c r="X211" i="9"/>
  <c r="T211" i="9"/>
  <c r="R211" i="9"/>
  <c r="Z211" i="9"/>
  <c r="O211" i="9"/>
  <c r="M211" i="9"/>
  <c r="V211" i="9"/>
  <c r="S211" i="9"/>
  <c r="Q211" i="9"/>
  <c r="W211" i="9"/>
  <c r="P211" i="9"/>
  <c r="N211" i="9"/>
  <c r="U211" i="9"/>
  <c r="G211" i="9"/>
  <c r="W179" i="9"/>
  <c r="Q179" i="9"/>
  <c r="R179" i="9"/>
  <c r="V179" i="9"/>
  <c r="X179" i="9"/>
  <c r="O179" i="9"/>
  <c r="N179" i="9"/>
  <c r="Z179" i="9"/>
  <c r="Y179" i="9"/>
  <c r="T179" i="9"/>
  <c r="S179" i="9"/>
  <c r="M179" i="9"/>
  <c r="P179" i="9"/>
  <c r="U179" i="9"/>
  <c r="G179" i="9"/>
  <c r="W228" i="9"/>
  <c r="V228" i="9"/>
  <c r="P228" i="9"/>
  <c r="R228" i="9"/>
  <c r="Y228" i="9"/>
  <c r="X228" i="9"/>
  <c r="T228" i="9"/>
  <c r="N228" i="9"/>
  <c r="U228" i="9"/>
  <c r="O228" i="9"/>
  <c r="M228" i="9"/>
  <c r="Z228" i="9"/>
  <c r="S228" i="9"/>
  <c r="Q228" i="9"/>
  <c r="G228" i="9"/>
  <c r="K228" i="9" s="1"/>
  <c r="Z196" i="9"/>
  <c r="U196" i="9"/>
  <c r="T196" i="9"/>
  <c r="N196" i="9"/>
  <c r="G196" i="9"/>
  <c r="W196" i="9"/>
  <c r="O196" i="9"/>
  <c r="M196" i="9"/>
  <c r="X196" i="9"/>
  <c r="S196" i="9"/>
  <c r="Q196" i="9"/>
  <c r="R196" i="9"/>
  <c r="V196" i="9"/>
  <c r="Y196" i="9"/>
  <c r="P196" i="9"/>
  <c r="V164" i="9"/>
  <c r="Q164" i="9"/>
  <c r="O164" i="9"/>
  <c r="X164" i="9"/>
  <c r="W164" i="9"/>
  <c r="R164" i="9"/>
  <c r="T164" i="9"/>
  <c r="G164" i="9"/>
  <c r="U164" i="9"/>
  <c r="Y164" i="9"/>
  <c r="N164" i="9"/>
  <c r="P164" i="9"/>
  <c r="S164" i="9"/>
  <c r="Z164" i="9"/>
  <c r="M164" i="9"/>
  <c r="Y104" i="9"/>
  <c r="W104" i="9"/>
  <c r="T104" i="9"/>
  <c r="R104" i="9"/>
  <c r="U104" i="9"/>
  <c r="O104" i="9"/>
  <c r="M104" i="9"/>
  <c r="Z104" i="9"/>
  <c r="S104" i="9"/>
  <c r="Q104" i="9"/>
  <c r="N104" i="9"/>
  <c r="G104" i="9"/>
  <c r="X104" i="9"/>
  <c r="V104" i="9"/>
  <c r="P104" i="9"/>
  <c r="Z135" i="9"/>
  <c r="W135" i="9"/>
  <c r="T135" i="9"/>
  <c r="S135" i="9"/>
  <c r="U135" i="9"/>
  <c r="M135" i="9"/>
  <c r="P135" i="9"/>
  <c r="X135" i="9"/>
  <c r="Q135" i="9"/>
  <c r="R135" i="9"/>
  <c r="G135" i="9"/>
  <c r="O135" i="9"/>
  <c r="Y135" i="9"/>
  <c r="N135" i="9"/>
  <c r="V135" i="9"/>
  <c r="Z99" i="9"/>
  <c r="U99" i="9"/>
  <c r="T99" i="9"/>
  <c r="R99" i="9"/>
  <c r="W99" i="9"/>
  <c r="O99" i="9"/>
  <c r="M99" i="9"/>
  <c r="X99" i="9"/>
  <c r="S99" i="9"/>
  <c r="Q99" i="9"/>
  <c r="N99" i="9"/>
  <c r="V99" i="9"/>
  <c r="Y99" i="9"/>
  <c r="G99" i="9"/>
  <c r="P99" i="9"/>
  <c r="Z93" i="9"/>
  <c r="Y93" i="9"/>
  <c r="T93" i="9"/>
  <c r="R93" i="9"/>
  <c r="U93" i="9"/>
  <c r="O93" i="9"/>
  <c r="M93" i="9"/>
  <c r="G93" i="9"/>
  <c r="W93" i="9"/>
  <c r="S93" i="9"/>
  <c r="Q93" i="9"/>
  <c r="N93" i="9"/>
  <c r="V93" i="9"/>
  <c r="X93" i="9"/>
  <c r="P93" i="9"/>
  <c r="Z70" i="9"/>
  <c r="S70" i="9"/>
  <c r="Q70" i="9"/>
  <c r="W70" i="9"/>
  <c r="U70" i="9"/>
  <c r="P70" i="9"/>
  <c r="N70" i="9"/>
  <c r="X70" i="9"/>
  <c r="V70" i="9"/>
  <c r="T70" i="9"/>
  <c r="R70" i="9"/>
  <c r="M70" i="9"/>
  <c r="Y70" i="9"/>
  <c r="G70" i="9"/>
  <c r="J70" i="9" s="1"/>
  <c r="O70" i="9"/>
  <c r="X14" i="9"/>
  <c r="S14" i="9"/>
  <c r="Q14" i="9"/>
  <c r="V14" i="9"/>
  <c r="U14" i="9"/>
  <c r="P14" i="9"/>
  <c r="N14" i="9"/>
  <c r="Z14" i="9"/>
  <c r="Y14" i="9"/>
  <c r="T14" i="9"/>
  <c r="R14" i="9"/>
  <c r="O14" i="9"/>
  <c r="M14" i="9"/>
  <c r="W14" i="9"/>
  <c r="G14" i="9"/>
  <c r="Y25" i="9"/>
  <c r="O25" i="9"/>
  <c r="M25" i="9"/>
  <c r="V25" i="9"/>
  <c r="S25" i="9"/>
  <c r="Q25" i="9"/>
  <c r="X25" i="9"/>
  <c r="Z25" i="9"/>
  <c r="P25" i="9"/>
  <c r="N25" i="9"/>
  <c r="T25" i="9"/>
  <c r="R25" i="9"/>
  <c r="U25" i="9"/>
  <c r="W25" i="9"/>
  <c r="G25" i="9"/>
  <c r="X45" i="9"/>
  <c r="O45" i="9"/>
  <c r="M45" i="9"/>
  <c r="Y45" i="9"/>
  <c r="S45" i="9"/>
  <c r="Q45" i="9"/>
  <c r="V45" i="9"/>
  <c r="U45" i="9"/>
  <c r="P45" i="9"/>
  <c r="N45" i="9"/>
  <c r="R45" i="9"/>
  <c r="Z45" i="9"/>
  <c r="W45" i="9"/>
  <c r="T45" i="9"/>
  <c r="G45" i="9"/>
  <c r="X23" i="9"/>
  <c r="Z23" i="9"/>
  <c r="P23" i="9"/>
  <c r="N23" i="9"/>
  <c r="U23" i="9"/>
  <c r="W23" i="9"/>
  <c r="T23" i="9"/>
  <c r="R23" i="9"/>
  <c r="Y23" i="9"/>
  <c r="O23" i="9"/>
  <c r="M23" i="9"/>
  <c r="S23" i="9"/>
  <c r="Q23" i="9"/>
  <c r="G23" i="9"/>
  <c r="V23" i="9"/>
  <c r="Z115" i="9"/>
  <c r="U115" i="9"/>
  <c r="T115" i="9"/>
  <c r="R115" i="9"/>
  <c r="W115" i="9"/>
  <c r="O115" i="9"/>
  <c r="M115" i="9"/>
  <c r="X115" i="9"/>
  <c r="S115" i="9"/>
  <c r="Q115" i="9"/>
  <c r="Y115" i="9"/>
  <c r="P115" i="9"/>
  <c r="N115" i="9"/>
  <c r="V115" i="9"/>
  <c r="G115" i="9"/>
  <c r="V595" i="9"/>
  <c r="R595" i="9"/>
  <c r="P595" i="9"/>
  <c r="X595" i="9"/>
  <c r="Z595" i="9"/>
  <c r="M595" i="9"/>
  <c r="T595" i="9"/>
  <c r="U595" i="9"/>
  <c r="W595" i="9"/>
  <c r="O595" i="9"/>
  <c r="Q595" i="9"/>
  <c r="Y595" i="9"/>
  <c r="N595" i="9"/>
  <c r="S595" i="9"/>
  <c r="G595" i="9"/>
  <c r="Z600" i="9"/>
  <c r="Y600" i="9"/>
  <c r="O600" i="9"/>
  <c r="T600" i="9"/>
  <c r="W600" i="9"/>
  <c r="N600" i="9"/>
  <c r="S600" i="9"/>
  <c r="X600" i="9"/>
  <c r="R600" i="9"/>
  <c r="M600" i="9"/>
  <c r="Q600" i="9"/>
  <c r="P600" i="9"/>
  <c r="V600" i="9"/>
  <c r="U600" i="9"/>
  <c r="G600" i="9"/>
  <c r="X375" i="9"/>
  <c r="Z375" i="9"/>
  <c r="O375" i="9"/>
  <c r="M375" i="9"/>
  <c r="U375" i="9"/>
  <c r="W375" i="9"/>
  <c r="S375" i="9"/>
  <c r="Q375" i="9"/>
  <c r="Y375" i="9"/>
  <c r="N375" i="9"/>
  <c r="P375" i="9"/>
  <c r="V375" i="9"/>
  <c r="R375" i="9"/>
  <c r="T375" i="9"/>
  <c r="G375" i="9"/>
  <c r="Y553" i="9"/>
  <c r="P553" i="9"/>
  <c r="N553" i="9"/>
  <c r="V553" i="9"/>
  <c r="T553" i="9"/>
  <c r="S553" i="9"/>
  <c r="X553" i="9"/>
  <c r="Z553" i="9"/>
  <c r="M553" i="9"/>
  <c r="Q553" i="9"/>
  <c r="U553" i="9"/>
  <c r="O553" i="9"/>
  <c r="W553" i="9"/>
  <c r="R553" i="9"/>
  <c r="G553" i="9"/>
  <c r="Z472" i="9"/>
  <c r="N472" i="9"/>
  <c r="Y472" i="9"/>
  <c r="Q472" i="9"/>
  <c r="W472" i="9"/>
  <c r="R472" i="9"/>
  <c r="P472" i="9"/>
  <c r="G472" i="9"/>
  <c r="X472" i="9"/>
  <c r="O472" i="9"/>
  <c r="T472" i="9"/>
  <c r="U472" i="9"/>
  <c r="V472" i="9"/>
  <c r="S472" i="9"/>
  <c r="M472" i="9"/>
  <c r="X563" i="9"/>
  <c r="Z563" i="9"/>
  <c r="M563" i="9"/>
  <c r="O563" i="9"/>
  <c r="U563" i="9"/>
  <c r="W563" i="9"/>
  <c r="R563" i="9"/>
  <c r="Q563" i="9"/>
  <c r="Y563" i="9"/>
  <c r="P563" i="9"/>
  <c r="N563" i="9"/>
  <c r="V563" i="9"/>
  <c r="T563" i="9"/>
  <c r="S563" i="9"/>
  <c r="G563" i="9"/>
  <c r="X494" i="9"/>
  <c r="R494" i="9"/>
  <c r="T494" i="9"/>
  <c r="V494" i="9"/>
  <c r="Y494" i="9"/>
  <c r="O494" i="9"/>
  <c r="Q494" i="9"/>
  <c r="Z494" i="9"/>
  <c r="U494" i="9"/>
  <c r="S494" i="9"/>
  <c r="M494" i="9"/>
  <c r="W494" i="9"/>
  <c r="N494" i="9"/>
  <c r="P494" i="9"/>
  <c r="G494" i="9"/>
  <c r="V534" i="9"/>
  <c r="Y534" i="9"/>
  <c r="O534" i="9"/>
  <c r="R534" i="9"/>
  <c r="Z534" i="9"/>
  <c r="U534" i="9"/>
  <c r="S534" i="9"/>
  <c r="N534" i="9"/>
  <c r="W534" i="9"/>
  <c r="P534" i="9"/>
  <c r="Q534" i="9"/>
  <c r="X534" i="9"/>
  <c r="T534" i="9"/>
  <c r="M534" i="9"/>
  <c r="G534" i="9"/>
  <c r="W574" i="9"/>
  <c r="P574" i="9"/>
  <c r="Q574" i="9"/>
  <c r="X574" i="9"/>
  <c r="T574" i="9"/>
  <c r="S574" i="9"/>
  <c r="V574" i="9"/>
  <c r="Y574" i="9"/>
  <c r="O574" i="9"/>
  <c r="M574" i="9"/>
  <c r="Z574" i="9"/>
  <c r="U574" i="9"/>
  <c r="N574" i="9"/>
  <c r="R574" i="9"/>
  <c r="G574" i="9"/>
  <c r="L574" i="9" s="1"/>
  <c r="U450" i="9"/>
  <c r="R450" i="9"/>
  <c r="T450" i="9"/>
  <c r="X450" i="9"/>
  <c r="Z450" i="9"/>
  <c r="O450" i="9"/>
  <c r="M450" i="9"/>
  <c r="W450" i="9"/>
  <c r="V450" i="9"/>
  <c r="S450" i="9"/>
  <c r="Q450" i="9"/>
  <c r="P450" i="9"/>
  <c r="Y450" i="9"/>
  <c r="N450" i="9"/>
  <c r="G450" i="9"/>
  <c r="V330" i="9"/>
  <c r="Y330" i="9"/>
  <c r="O330" i="9"/>
  <c r="S330" i="9"/>
  <c r="Z330" i="9"/>
  <c r="U330" i="9"/>
  <c r="T330" i="9"/>
  <c r="N330" i="9"/>
  <c r="W330" i="9"/>
  <c r="M330" i="9"/>
  <c r="P330" i="9"/>
  <c r="R330" i="9"/>
  <c r="X330" i="9"/>
  <c r="Q330" i="9"/>
  <c r="G330" i="9"/>
  <c r="X279" i="9"/>
  <c r="Q279" i="9"/>
  <c r="O279" i="9"/>
  <c r="V279" i="9"/>
  <c r="U279" i="9"/>
  <c r="R279" i="9"/>
  <c r="T279" i="9"/>
  <c r="Z279" i="9"/>
  <c r="Y279" i="9"/>
  <c r="N279" i="9"/>
  <c r="P279" i="9"/>
  <c r="W279" i="9"/>
  <c r="M279" i="9"/>
  <c r="S279" i="9"/>
  <c r="G279" i="9"/>
  <c r="Z275" i="9"/>
  <c r="Y275" i="9"/>
  <c r="R275" i="9"/>
  <c r="O275" i="9"/>
  <c r="W275" i="9"/>
  <c r="P275" i="9"/>
  <c r="S275" i="9"/>
  <c r="X275" i="9"/>
  <c r="M275" i="9"/>
  <c r="N275" i="9"/>
  <c r="V275" i="9"/>
  <c r="U275" i="9"/>
  <c r="Q275" i="9"/>
  <c r="G275" i="9"/>
  <c r="T275" i="9"/>
  <c r="Z185" i="9"/>
  <c r="W185" i="9"/>
  <c r="T185" i="9"/>
  <c r="S185" i="9"/>
  <c r="X185" i="9"/>
  <c r="M185" i="9"/>
  <c r="P185" i="9"/>
  <c r="Y185" i="9"/>
  <c r="Q185" i="9"/>
  <c r="R185" i="9"/>
  <c r="V185" i="9"/>
  <c r="G185" i="9"/>
  <c r="N185" i="9"/>
  <c r="U185" i="9"/>
  <c r="O185" i="9"/>
  <c r="X74" i="9"/>
  <c r="V74" i="9"/>
  <c r="T74" i="9"/>
  <c r="R74" i="9"/>
  <c r="Y74" i="9"/>
  <c r="O74" i="9"/>
  <c r="M74" i="9"/>
  <c r="Z74" i="9"/>
  <c r="S74" i="9"/>
  <c r="Q74" i="9"/>
  <c r="P74" i="9"/>
  <c r="N74" i="9"/>
  <c r="W74" i="9"/>
  <c r="U74" i="9"/>
  <c r="G74" i="9"/>
  <c r="W39" i="9"/>
  <c r="O39" i="9"/>
  <c r="M39" i="9"/>
  <c r="X39" i="9"/>
  <c r="S39" i="9"/>
  <c r="Q39" i="9"/>
  <c r="V39" i="9"/>
  <c r="Y39" i="9"/>
  <c r="P39" i="9"/>
  <c r="N39" i="9"/>
  <c r="R39" i="9"/>
  <c r="Z39" i="9"/>
  <c r="T39" i="9"/>
  <c r="U39" i="9"/>
  <c r="G39" i="9"/>
  <c r="V190" i="9"/>
  <c r="Q190" i="9"/>
  <c r="O190" i="9"/>
  <c r="X190" i="9"/>
  <c r="W190" i="9"/>
  <c r="R190" i="9"/>
  <c r="T190" i="9"/>
  <c r="U190" i="9"/>
  <c r="Y190" i="9"/>
  <c r="N190" i="9"/>
  <c r="P190" i="9"/>
  <c r="G190" i="9"/>
  <c r="L190" i="9" s="1"/>
  <c r="Z190" i="9"/>
  <c r="M190" i="9"/>
  <c r="S190" i="9"/>
  <c r="U475" i="9"/>
  <c r="W475" i="9"/>
  <c r="S475" i="9"/>
  <c r="Q475" i="9"/>
  <c r="Y475" i="9"/>
  <c r="N475" i="9"/>
  <c r="P475" i="9"/>
  <c r="V475" i="9"/>
  <c r="R475" i="9"/>
  <c r="T475" i="9"/>
  <c r="Z475" i="9"/>
  <c r="O475" i="9"/>
  <c r="M475" i="9"/>
  <c r="X475" i="9"/>
  <c r="G475" i="9"/>
  <c r="W396" i="9"/>
  <c r="N396" i="9"/>
  <c r="P396" i="9"/>
  <c r="X396" i="9"/>
  <c r="R396" i="9"/>
  <c r="T396" i="9"/>
  <c r="V396" i="9"/>
  <c r="U396" i="9"/>
  <c r="O396" i="9"/>
  <c r="M396" i="9"/>
  <c r="Z396" i="9"/>
  <c r="Y396" i="9"/>
  <c r="S396" i="9"/>
  <c r="Q396" i="9"/>
  <c r="G396" i="9"/>
  <c r="V605" i="9"/>
  <c r="R605" i="9"/>
  <c r="P605" i="9"/>
  <c r="X605" i="9"/>
  <c r="Z605" i="9"/>
  <c r="O605" i="9"/>
  <c r="T605" i="9"/>
  <c r="U605" i="9"/>
  <c r="W605" i="9"/>
  <c r="S605" i="9"/>
  <c r="Q605" i="9"/>
  <c r="Y605" i="9"/>
  <c r="N605" i="9"/>
  <c r="M605" i="9"/>
  <c r="G605" i="9"/>
  <c r="U369" i="9"/>
  <c r="W369" i="9"/>
  <c r="S369" i="9"/>
  <c r="Q369" i="9"/>
  <c r="Y369" i="9"/>
  <c r="N369" i="9"/>
  <c r="P369" i="9"/>
  <c r="V369" i="9"/>
  <c r="R369" i="9"/>
  <c r="T369" i="9"/>
  <c r="Z369" i="9"/>
  <c r="O369" i="9"/>
  <c r="M369" i="9"/>
  <c r="X369" i="9"/>
  <c r="G369" i="9"/>
  <c r="Z36" i="9"/>
  <c r="Y36" i="9"/>
  <c r="T36" i="9"/>
  <c r="R36" i="9"/>
  <c r="W36" i="9"/>
  <c r="O36" i="9"/>
  <c r="M36" i="9"/>
  <c r="X36" i="9"/>
  <c r="S36" i="9"/>
  <c r="Q36" i="9"/>
  <c r="N36" i="9"/>
  <c r="V36" i="9"/>
  <c r="U36" i="9"/>
  <c r="G36" i="9"/>
  <c r="P36" i="9"/>
  <c r="Z333" i="9"/>
  <c r="M333" i="9"/>
  <c r="S333" i="9"/>
  <c r="V333" i="9"/>
  <c r="Q333" i="9"/>
  <c r="O333" i="9"/>
  <c r="X333" i="9"/>
  <c r="W333" i="9"/>
  <c r="R333" i="9"/>
  <c r="T333" i="9"/>
  <c r="Y333" i="9"/>
  <c r="N333" i="9"/>
  <c r="P333" i="9"/>
  <c r="U333" i="9"/>
  <c r="G333" i="9"/>
  <c r="U495" i="9"/>
  <c r="W495" i="9"/>
  <c r="S495" i="9"/>
  <c r="Q495" i="9"/>
  <c r="Y495" i="9"/>
  <c r="N495" i="9"/>
  <c r="P495" i="9"/>
  <c r="V495" i="9"/>
  <c r="R495" i="9"/>
  <c r="T495" i="9"/>
  <c r="M495" i="9"/>
  <c r="X495" i="9"/>
  <c r="Z495" i="9"/>
  <c r="G495" i="9"/>
  <c r="O495" i="9"/>
  <c r="Y511" i="9"/>
  <c r="P511" i="9"/>
  <c r="Q511" i="9"/>
  <c r="V511" i="9"/>
  <c r="T511" i="9"/>
  <c r="N511" i="9"/>
  <c r="X511" i="9"/>
  <c r="Z511" i="9"/>
  <c r="M511" i="9"/>
  <c r="S511" i="9"/>
  <c r="O511" i="9"/>
  <c r="U511" i="9"/>
  <c r="W511" i="9"/>
  <c r="R511" i="9"/>
  <c r="G511" i="9"/>
  <c r="W16" i="9"/>
  <c r="O16" i="9"/>
  <c r="M16" i="9"/>
  <c r="G16" i="9"/>
  <c r="X16" i="9"/>
  <c r="S16" i="9"/>
  <c r="Q16" i="9"/>
  <c r="V16" i="9"/>
  <c r="U16" i="9"/>
  <c r="P16" i="9"/>
  <c r="N16" i="9"/>
  <c r="R16" i="9"/>
  <c r="Z16" i="9"/>
  <c r="Y16" i="9"/>
  <c r="T16" i="9"/>
  <c r="X547" i="9"/>
  <c r="Z547" i="9"/>
  <c r="M547" i="9"/>
  <c r="S547" i="9"/>
  <c r="U547" i="9"/>
  <c r="W547" i="9"/>
  <c r="R547" i="9"/>
  <c r="O547" i="9"/>
  <c r="Y547" i="9"/>
  <c r="P547" i="9"/>
  <c r="Q547" i="9"/>
  <c r="N547" i="9"/>
  <c r="V547" i="9"/>
  <c r="T547" i="9"/>
  <c r="G547" i="9"/>
  <c r="W363" i="9"/>
  <c r="N363" i="9"/>
  <c r="P363" i="9"/>
  <c r="Y363" i="9"/>
  <c r="R363" i="9"/>
  <c r="T363" i="9"/>
  <c r="X363" i="9"/>
  <c r="U363" i="9"/>
  <c r="O363" i="9"/>
  <c r="M363" i="9"/>
  <c r="S363" i="9"/>
  <c r="Q363" i="9"/>
  <c r="V363" i="9"/>
  <c r="G363" i="9"/>
  <c r="Z363" i="9"/>
  <c r="X416" i="9"/>
  <c r="V416" i="9"/>
  <c r="S416" i="9"/>
  <c r="M416" i="9"/>
  <c r="Y416" i="9"/>
  <c r="N416" i="9"/>
  <c r="W416" i="9"/>
  <c r="Q416" i="9"/>
  <c r="U416" i="9"/>
  <c r="R416" i="9"/>
  <c r="P416" i="9"/>
  <c r="O416" i="9"/>
  <c r="T416" i="9"/>
  <c r="Z416" i="9"/>
  <c r="G416" i="9"/>
  <c r="L416" i="9" s="1"/>
  <c r="Y334" i="9"/>
  <c r="M334" i="9"/>
  <c r="P334" i="9"/>
  <c r="U334" i="9"/>
  <c r="Q334" i="9"/>
  <c r="R334" i="9"/>
  <c r="V334" i="9"/>
  <c r="W334" i="9"/>
  <c r="O334" i="9"/>
  <c r="N334" i="9"/>
  <c r="T334" i="9"/>
  <c r="S334" i="9"/>
  <c r="Z334" i="9"/>
  <c r="X334" i="9"/>
  <c r="G334" i="9"/>
  <c r="Y439" i="9"/>
  <c r="N439" i="9"/>
  <c r="P439" i="9"/>
  <c r="U439" i="9"/>
  <c r="R439" i="9"/>
  <c r="T439" i="9"/>
  <c r="V439" i="9"/>
  <c r="W439" i="9"/>
  <c r="O439" i="9"/>
  <c r="M439" i="9"/>
  <c r="S439" i="9"/>
  <c r="Q439" i="9"/>
  <c r="Z439" i="9"/>
  <c r="X439" i="9"/>
  <c r="G439" i="9"/>
  <c r="X391" i="9"/>
  <c r="Z391" i="9"/>
  <c r="O391" i="9"/>
  <c r="M391" i="9"/>
  <c r="U391" i="9"/>
  <c r="W391" i="9"/>
  <c r="S391" i="9"/>
  <c r="Q391" i="9"/>
  <c r="Y391" i="9"/>
  <c r="N391" i="9"/>
  <c r="P391" i="9"/>
  <c r="T391" i="9"/>
  <c r="R391" i="9"/>
  <c r="V391" i="9"/>
  <c r="G391" i="9"/>
  <c r="W154" i="9"/>
  <c r="M154" i="9"/>
  <c r="S154" i="9"/>
  <c r="Y154" i="9"/>
  <c r="Q154" i="9"/>
  <c r="O154" i="9"/>
  <c r="X154" i="9"/>
  <c r="U154" i="9"/>
  <c r="R154" i="9"/>
  <c r="T154" i="9"/>
  <c r="V154" i="9"/>
  <c r="Z154" i="9"/>
  <c r="N154" i="9"/>
  <c r="P154" i="9"/>
  <c r="G154" i="9"/>
  <c r="V59" i="9"/>
  <c r="O59" i="9"/>
  <c r="M59" i="9"/>
  <c r="Z59" i="9"/>
  <c r="S59" i="9"/>
  <c r="Q59" i="9"/>
  <c r="U59" i="9"/>
  <c r="W59" i="9"/>
  <c r="P59" i="9"/>
  <c r="N59" i="9"/>
  <c r="X59" i="9"/>
  <c r="T59" i="9"/>
  <c r="R59" i="9"/>
  <c r="Y59" i="9"/>
  <c r="G59" i="9"/>
  <c r="X345" i="9"/>
  <c r="Z345" i="9"/>
  <c r="O345" i="9"/>
  <c r="M345" i="9"/>
  <c r="W345" i="9"/>
  <c r="V345" i="9"/>
  <c r="S345" i="9"/>
  <c r="Q345" i="9"/>
  <c r="Y345" i="9"/>
  <c r="N345" i="9"/>
  <c r="P345" i="9"/>
  <c r="U345" i="9"/>
  <c r="R345" i="9"/>
  <c r="T345" i="9"/>
  <c r="G345" i="9"/>
  <c r="W170" i="9"/>
  <c r="M170" i="9"/>
  <c r="S170" i="9"/>
  <c r="Y170" i="9"/>
  <c r="Q170" i="9"/>
  <c r="O170" i="9"/>
  <c r="X170" i="9"/>
  <c r="U170" i="9"/>
  <c r="R170" i="9"/>
  <c r="T170" i="9"/>
  <c r="N170" i="9"/>
  <c r="P170" i="9"/>
  <c r="V170" i="9"/>
  <c r="Z170" i="9"/>
  <c r="G170" i="9"/>
  <c r="U119" i="9"/>
  <c r="S119" i="9"/>
  <c r="Q119" i="9"/>
  <c r="V119" i="9"/>
  <c r="W119" i="9"/>
  <c r="P119" i="9"/>
  <c r="N119" i="9"/>
  <c r="Z119" i="9"/>
  <c r="X119" i="9"/>
  <c r="T119" i="9"/>
  <c r="R119" i="9"/>
  <c r="Y119" i="9"/>
  <c r="O119" i="9"/>
  <c r="M119" i="9"/>
  <c r="G119" i="9"/>
  <c r="Z604" i="9"/>
  <c r="Y604" i="9"/>
  <c r="O604" i="9"/>
  <c r="M604" i="9"/>
  <c r="W604" i="9"/>
  <c r="N604" i="9"/>
  <c r="S604" i="9"/>
  <c r="X604" i="9"/>
  <c r="R604" i="9"/>
  <c r="P604" i="9"/>
  <c r="V604" i="9"/>
  <c r="U604" i="9"/>
  <c r="Q604" i="9"/>
  <c r="T604" i="9"/>
  <c r="G604" i="9"/>
  <c r="Z528" i="9"/>
  <c r="Y528" i="9"/>
  <c r="N528" i="9"/>
  <c r="R528" i="9"/>
  <c r="W528" i="9"/>
  <c r="P528" i="9"/>
  <c r="Q528" i="9"/>
  <c r="X528" i="9"/>
  <c r="T528" i="9"/>
  <c r="S528" i="9"/>
  <c r="U528" i="9"/>
  <c r="O528" i="9"/>
  <c r="M528" i="9"/>
  <c r="V528" i="9"/>
  <c r="G528" i="9"/>
  <c r="U431" i="9"/>
  <c r="R431" i="9"/>
  <c r="T431" i="9"/>
  <c r="V431" i="9"/>
  <c r="W431" i="9"/>
  <c r="O431" i="9"/>
  <c r="M431" i="9"/>
  <c r="Z431" i="9"/>
  <c r="X431" i="9"/>
  <c r="S431" i="9"/>
  <c r="Q431" i="9"/>
  <c r="N431" i="9"/>
  <c r="P431" i="9"/>
  <c r="Y431" i="9"/>
  <c r="G431" i="9"/>
  <c r="Z512" i="9"/>
  <c r="Y512" i="9"/>
  <c r="Q512" i="9"/>
  <c r="S512" i="9"/>
  <c r="W512" i="9"/>
  <c r="P512" i="9"/>
  <c r="N512" i="9"/>
  <c r="X512" i="9"/>
  <c r="T512" i="9"/>
  <c r="M512" i="9"/>
  <c r="R512" i="9"/>
  <c r="V512" i="9"/>
  <c r="U512" i="9"/>
  <c r="O512" i="9"/>
  <c r="G512" i="9"/>
  <c r="Z417" i="9"/>
  <c r="W417" i="9"/>
  <c r="S417" i="9"/>
  <c r="Q417" i="9"/>
  <c r="X417" i="9"/>
  <c r="N417" i="9"/>
  <c r="P417" i="9"/>
  <c r="Y417" i="9"/>
  <c r="R417" i="9"/>
  <c r="T417" i="9"/>
  <c r="M417" i="9"/>
  <c r="V417" i="9"/>
  <c r="U417" i="9"/>
  <c r="O417" i="9"/>
  <c r="G417" i="9"/>
  <c r="Y350" i="9"/>
  <c r="N350" i="9"/>
  <c r="P350" i="9"/>
  <c r="U350" i="9"/>
  <c r="R350" i="9"/>
  <c r="T350" i="9"/>
  <c r="V350" i="9"/>
  <c r="W350" i="9"/>
  <c r="O350" i="9"/>
  <c r="M350" i="9"/>
  <c r="Z350" i="9"/>
  <c r="X350" i="9"/>
  <c r="S350" i="9"/>
  <c r="Q350" i="9"/>
  <c r="G350" i="9"/>
  <c r="W301" i="9"/>
  <c r="M301" i="9"/>
  <c r="S301" i="9"/>
  <c r="X301" i="9"/>
  <c r="Q301" i="9"/>
  <c r="O301" i="9"/>
  <c r="V301" i="9"/>
  <c r="Y301" i="9"/>
  <c r="R301" i="9"/>
  <c r="T301" i="9"/>
  <c r="U301" i="9"/>
  <c r="N301" i="9"/>
  <c r="P301" i="9"/>
  <c r="Z301" i="9"/>
  <c r="G301" i="9"/>
  <c r="Z349" i="9"/>
  <c r="N349" i="9"/>
  <c r="P349" i="9"/>
  <c r="V349" i="9"/>
  <c r="R349" i="9"/>
  <c r="T349" i="9"/>
  <c r="X349" i="9"/>
  <c r="W349" i="9"/>
  <c r="O349" i="9"/>
  <c r="M349" i="9"/>
  <c r="Q349" i="9"/>
  <c r="U349" i="9"/>
  <c r="Y349" i="9"/>
  <c r="S349" i="9"/>
  <c r="G349" i="9"/>
  <c r="Y276" i="9"/>
  <c r="M276" i="9"/>
  <c r="P276" i="9"/>
  <c r="V276" i="9"/>
  <c r="Q276" i="9"/>
  <c r="R276" i="9"/>
  <c r="X276" i="9"/>
  <c r="Z276" i="9"/>
  <c r="U276" i="9"/>
  <c r="N276" i="9"/>
  <c r="G276" i="9"/>
  <c r="W276" i="9"/>
  <c r="S276" i="9"/>
  <c r="O276" i="9"/>
  <c r="T276" i="9"/>
  <c r="X367" i="9"/>
  <c r="Z367" i="9"/>
  <c r="O367" i="9"/>
  <c r="M367" i="9"/>
  <c r="U367" i="9"/>
  <c r="W367" i="9"/>
  <c r="S367" i="9"/>
  <c r="Q367" i="9"/>
  <c r="Y367" i="9"/>
  <c r="N367" i="9"/>
  <c r="P367" i="9"/>
  <c r="R367" i="9"/>
  <c r="T367" i="9"/>
  <c r="V367" i="9"/>
  <c r="G367" i="9"/>
  <c r="X335" i="9"/>
  <c r="V335" i="9"/>
  <c r="R335" i="9"/>
  <c r="T335" i="9"/>
  <c r="Y335" i="9"/>
  <c r="W335" i="9"/>
  <c r="N335" i="9"/>
  <c r="P335" i="9"/>
  <c r="U335" i="9"/>
  <c r="M335" i="9"/>
  <c r="S335" i="9"/>
  <c r="Q335" i="9"/>
  <c r="O335" i="9"/>
  <c r="Z335" i="9"/>
  <c r="G335" i="9"/>
  <c r="Y537" i="9"/>
  <c r="P537" i="9"/>
  <c r="N537" i="9"/>
  <c r="V537" i="9"/>
  <c r="T537" i="9"/>
  <c r="S537" i="9"/>
  <c r="X537" i="9"/>
  <c r="Z537" i="9"/>
  <c r="M537" i="9"/>
  <c r="O537" i="9"/>
  <c r="R537" i="9"/>
  <c r="Q537" i="9"/>
  <c r="G537" i="9"/>
  <c r="W537" i="9"/>
  <c r="U537" i="9"/>
  <c r="Y69" i="9"/>
  <c r="X69" i="9"/>
  <c r="T69" i="9"/>
  <c r="R69" i="9"/>
  <c r="V69" i="9"/>
  <c r="O69" i="9"/>
  <c r="M69" i="9"/>
  <c r="Z69" i="9"/>
  <c r="S69" i="9"/>
  <c r="Q69" i="9"/>
  <c r="N69" i="9"/>
  <c r="U69" i="9"/>
  <c r="W69" i="9"/>
  <c r="G69" i="9"/>
  <c r="P69" i="9"/>
  <c r="Z602" i="9"/>
  <c r="Y602" i="9"/>
  <c r="O602" i="9"/>
  <c r="Q602" i="9"/>
  <c r="W602" i="9"/>
  <c r="N602" i="9"/>
  <c r="S602" i="9"/>
  <c r="X602" i="9"/>
  <c r="R602" i="9"/>
  <c r="P602" i="9"/>
  <c r="U602" i="9"/>
  <c r="M602" i="9"/>
  <c r="T602" i="9"/>
  <c r="V602" i="9"/>
  <c r="G602" i="9"/>
  <c r="Z552" i="9"/>
  <c r="Y552" i="9"/>
  <c r="N552" i="9"/>
  <c r="S552" i="9"/>
  <c r="W552" i="9"/>
  <c r="P552" i="9"/>
  <c r="Q552" i="9"/>
  <c r="X552" i="9"/>
  <c r="T552" i="9"/>
  <c r="M552" i="9"/>
  <c r="O552" i="9"/>
  <c r="R552" i="9"/>
  <c r="V552" i="9"/>
  <c r="U552" i="9"/>
  <c r="G552" i="9"/>
  <c r="Z490" i="9"/>
  <c r="Y490" i="9"/>
  <c r="S490" i="9"/>
  <c r="M490" i="9"/>
  <c r="W490" i="9"/>
  <c r="N490" i="9"/>
  <c r="P490" i="9"/>
  <c r="X490" i="9"/>
  <c r="R490" i="9"/>
  <c r="T490" i="9"/>
  <c r="U490" i="9"/>
  <c r="O490" i="9"/>
  <c r="Q490" i="9"/>
  <c r="V490" i="9"/>
  <c r="G490" i="9"/>
  <c r="U456" i="9"/>
  <c r="N456" i="9"/>
  <c r="P456" i="9"/>
  <c r="Z456" i="9"/>
  <c r="R456" i="9"/>
  <c r="T456" i="9"/>
  <c r="X456" i="9"/>
  <c r="V456" i="9"/>
  <c r="O456" i="9"/>
  <c r="M456" i="9"/>
  <c r="Y456" i="9"/>
  <c r="W456" i="9"/>
  <c r="S456" i="9"/>
  <c r="Q456" i="9"/>
  <c r="G456" i="9"/>
  <c r="W388" i="9"/>
  <c r="N388" i="9"/>
  <c r="P388" i="9"/>
  <c r="X388" i="9"/>
  <c r="R388" i="9"/>
  <c r="T388" i="9"/>
  <c r="V388" i="9"/>
  <c r="U388" i="9"/>
  <c r="O388" i="9"/>
  <c r="M388" i="9"/>
  <c r="Y388" i="9"/>
  <c r="S388" i="9"/>
  <c r="Q388" i="9"/>
  <c r="Z388" i="9"/>
  <c r="G388" i="9"/>
  <c r="X336" i="9"/>
  <c r="M336" i="9"/>
  <c r="P336" i="9"/>
  <c r="G336" i="9"/>
  <c r="Y336" i="9"/>
  <c r="Q336" i="9"/>
  <c r="R336" i="9"/>
  <c r="V336" i="9"/>
  <c r="U336" i="9"/>
  <c r="O336" i="9"/>
  <c r="N336" i="9"/>
  <c r="T336" i="9"/>
  <c r="S336" i="9"/>
  <c r="Z336" i="9"/>
  <c r="W336" i="9"/>
  <c r="U489" i="9"/>
  <c r="W489" i="9"/>
  <c r="S489" i="9"/>
  <c r="Q489" i="9"/>
  <c r="Y489" i="9"/>
  <c r="N489" i="9"/>
  <c r="P489" i="9"/>
  <c r="V489" i="9"/>
  <c r="R489" i="9"/>
  <c r="T489" i="9"/>
  <c r="M489" i="9"/>
  <c r="X489" i="9"/>
  <c r="Z489" i="9"/>
  <c r="O489" i="9"/>
  <c r="G489" i="9"/>
  <c r="V591" i="9"/>
  <c r="R591" i="9"/>
  <c r="Q591" i="9"/>
  <c r="X591" i="9"/>
  <c r="Z591" i="9"/>
  <c r="M591" i="9"/>
  <c r="P591" i="9"/>
  <c r="U591" i="9"/>
  <c r="W591" i="9"/>
  <c r="O591" i="9"/>
  <c r="T591" i="9"/>
  <c r="S591" i="9"/>
  <c r="Y591" i="9"/>
  <c r="N591" i="9"/>
  <c r="G591" i="9"/>
  <c r="Y575" i="9"/>
  <c r="P575" i="9"/>
  <c r="Q575" i="9"/>
  <c r="V575" i="9"/>
  <c r="T575" i="9"/>
  <c r="N575" i="9"/>
  <c r="X575" i="9"/>
  <c r="Z575" i="9"/>
  <c r="M575" i="9"/>
  <c r="S575" i="9"/>
  <c r="O575" i="9"/>
  <c r="U575" i="9"/>
  <c r="W575" i="9"/>
  <c r="R575" i="9"/>
  <c r="G575" i="9"/>
  <c r="V542" i="9"/>
  <c r="Y542" i="9"/>
  <c r="O542" i="9"/>
  <c r="R542" i="9"/>
  <c r="Z542" i="9"/>
  <c r="U542" i="9"/>
  <c r="Q542" i="9"/>
  <c r="S542" i="9"/>
  <c r="W542" i="9"/>
  <c r="P542" i="9"/>
  <c r="N542" i="9"/>
  <c r="M542" i="9"/>
  <c r="X542" i="9"/>
  <c r="T542" i="9"/>
  <c r="G542" i="9"/>
  <c r="X478" i="9"/>
  <c r="R478" i="9"/>
  <c r="T478" i="9"/>
  <c r="V478" i="9"/>
  <c r="Y478" i="9"/>
  <c r="O478" i="9"/>
  <c r="M478" i="9"/>
  <c r="Z478" i="9"/>
  <c r="U478" i="9"/>
  <c r="S478" i="9"/>
  <c r="Q478" i="9"/>
  <c r="N478" i="9"/>
  <c r="P478" i="9"/>
  <c r="W478" i="9"/>
  <c r="G478" i="9"/>
  <c r="Y403" i="9"/>
  <c r="N403" i="9"/>
  <c r="P403" i="9"/>
  <c r="V403" i="9"/>
  <c r="R403" i="9"/>
  <c r="T403" i="9"/>
  <c r="X403" i="9"/>
  <c r="Z403" i="9"/>
  <c r="O403" i="9"/>
  <c r="M403" i="9"/>
  <c r="W403" i="9"/>
  <c r="S403" i="9"/>
  <c r="Q403" i="9"/>
  <c r="G403" i="9"/>
  <c r="U403" i="9"/>
  <c r="Z518" i="9"/>
  <c r="U518" i="9"/>
  <c r="S518" i="9"/>
  <c r="R518" i="9"/>
  <c r="W518" i="9"/>
  <c r="P518" i="9"/>
  <c r="Q518" i="9"/>
  <c r="X518" i="9"/>
  <c r="T518" i="9"/>
  <c r="N518" i="9"/>
  <c r="V518" i="9"/>
  <c r="Y518" i="9"/>
  <c r="O518" i="9"/>
  <c r="M518" i="9"/>
  <c r="G518" i="9"/>
  <c r="V378" i="9"/>
  <c r="Y378" i="9"/>
  <c r="O378" i="9"/>
  <c r="M378" i="9"/>
  <c r="Z378" i="9"/>
  <c r="U378" i="9"/>
  <c r="S378" i="9"/>
  <c r="Q378" i="9"/>
  <c r="W378" i="9"/>
  <c r="N378" i="9"/>
  <c r="P378" i="9"/>
  <c r="X378" i="9"/>
  <c r="R378" i="9"/>
  <c r="T378" i="9"/>
  <c r="G378" i="9"/>
  <c r="V346" i="9"/>
  <c r="Y346" i="9"/>
  <c r="O346" i="9"/>
  <c r="M346" i="9"/>
  <c r="Z346" i="9"/>
  <c r="U346" i="9"/>
  <c r="S346" i="9"/>
  <c r="Q346" i="9"/>
  <c r="W346" i="9"/>
  <c r="N346" i="9"/>
  <c r="P346" i="9"/>
  <c r="X346" i="9"/>
  <c r="R346" i="9"/>
  <c r="T346" i="9"/>
  <c r="G346" i="9"/>
  <c r="W146" i="9"/>
  <c r="M146" i="9"/>
  <c r="S146" i="9"/>
  <c r="Y146" i="9"/>
  <c r="Q146" i="9"/>
  <c r="O146" i="9"/>
  <c r="X146" i="9"/>
  <c r="Z146" i="9"/>
  <c r="R146" i="9"/>
  <c r="T146" i="9"/>
  <c r="U146" i="9"/>
  <c r="N146" i="9"/>
  <c r="P146" i="9"/>
  <c r="V146" i="9"/>
  <c r="G146" i="9"/>
  <c r="Y318" i="9"/>
  <c r="M318" i="9"/>
  <c r="P318" i="9"/>
  <c r="U318" i="9"/>
  <c r="Q318" i="9"/>
  <c r="R318" i="9"/>
  <c r="V318" i="9"/>
  <c r="W318" i="9"/>
  <c r="O318" i="9"/>
  <c r="N318" i="9"/>
  <c r="Z318" i="9"/>
  <c r="X318" i="9"/>
  <c r="T318" i="9"/>
  <c r="S318" i="9"/>
  <c r="G318" i="9"/>
  <c r="V286" i="9"/>
  <c r="Q286" i="9"/>
  <c r="R286" i="9"/>
  <c r="X286" i="9"/>
  <c r="Z286" i="9"/>
  <c r="O286" i="9"/>
  <c r="N286" i="9"/>
  <c r="U286" i="9"/>
  <c r="W286" i="9"/>
  <c r="T286" i="9"/>
  <c r="S286" i="9"/>
  <c r="M286" i="9"/>
  <c r="P286" i="9"/>
  <c r="Y286" i="9"/>
  <c r="G286" i="9"/>
  <c r="Y254" i="9"/>
  <c r="O254" i="9"/>
  <c r="M254" i="9"/>
  <c r="U254" i="9"/>
  <c r="S254" i="9"/>
  <c r="Q254" i="9"/>
  <c r="W254" i="9"/>
  <c r="Z254" i="9"/>
  <c r="P254" i="9"/>
  <c r="R254" i="9"/>
  <c r="V254" i="9"/>
  <c r="T254" i="9"/>
  <c r="N254" i="9"/>
  <c r="X254" i="9"/>
  <c r="G254" i="9"/>
  <c r="U181" i="9"/>
  <c r="Q181" i="9"/>
  <c r="R181" i="9"/>
  <c r="V181" i="9"/>
  <c r="W181" i="9"/>
  <c r="O181" i="9"/>
  <c r="S181" i="9"/>
  <c r="Z181" i="9"/>
  <c r="X181" i="9"/>
  <c r="T181" i="9"/>
  <c r="N181" i="9"/>
  <c r="Y181" i="9"/>
  <c r="G181" i="9"/>
  <c r="M181" i="9"/>
  <c r="P181" i="9"/>
  <c r="V297" i="9"/>
  <c r="U297" i="9"/>
  <c r="R297" i="9"/>
  <c r="T297" i="9"/>
  <c r="Z297" i="9"/>
  <c r="Y297" i="9"/>
  <c r="N297" i="9"/>
  <c r="P297" i="9"/>
  <c r="W297" i="9"/>
  <c r="M297" i="9"/>
  <c r="S297" i="9"/>
  <c r="Q297" i="9"/>
  <c r="O297" i="9"/>
  <c r="X297" i="9"/>
  <c r="G297" i="9"/>
  <c r="Y265" i="9"/>
  <c r="Z265" i="9"/>
  <c r="T265" i="9"/>
  <c r="R265" i="9"/>
  <c r="V265" i="9"/>
  <c r="O265" i="9"/>
  <c r="M265" i="9"/>
  <c r="W265" i="9"/>
  <c r="S265" i="9"/>
  <c r="Q265" i="9"/>
  <c r="P265" i="9"/>
  <c r="N265" i="9"/>
  <c r="U265" i="9"/>
  <c r="X265" i="9"/>
  <c r="G265" i="9"/>
  <c r="V314" i="9"/>
  <c r="Y314" i="9"/>
  <c r="O314" i="9"/>
  <c r="S314" i="9"/>
  <c r="Z314" i="9"/>
  <c r="U314" i="9"/>
  <c r="T314" i="9"/>
  <c r="N314" i="9"/>
  <c r="W314" i="9"/>
  <c r="M314" i="9"/>
  <c r="P314" i="9"/>
  <c r="X314" i="9"/>
  <c r="Q314" i="9"/>
  <c r="R314" i="9"/>
  <c r="G314" i="9"/>
  <c r="U282" i="9"/>
  <c r="W282" i="9"/>
  <c r="T282" i="9"/>
  <c r="N282" i="9"/>
  <c r="Y282" i="9"/>
  <c r="M282" i="9"/>
  <c r="P282" i="9"/>
  <c r="V282" i="9"/>
  <c r="Q282" i="9"/>
  <c r="R282" i="9"/>
  <c r="O282" i="9"/>
  <c r="S282" i="9"/>
  <c r="X282" i="9"/>
  <c r="G282" i="9"/>
  <c r="Z282" i="9"/>
  <c r="W250" i="9"/>
  <c r="X250" i="9"/>
  <c r="P250" i="9"/>
  <c r="R250" i="9"/>
  <c r="U250" i="9"/>
  <c r="Y250" i="9"/>
  <c r="T250" i="9"/>
  <c r="N250" i="9"/>
  <c r="S250" i="9"/>
  <c r="Z250" i="9"/>
  <c r="M250" i="9"/>
  <c r="V250" i="9"/>
  <c r="Q250" i="9"/>
  <c r="G250" i="9"/>
  <c r="O250" i="9"/>
  <c r="Z197" i="9"/>
  <c r="S197" i="9"/>
  <c r="Q197" i="9"/>
  <c r="X197" i="9"/>
  <c r="V197" i="9"/>
  <c r="P197" i="9"/>
  <c r="N197" i="9"/>
  <c r="U197" i="9"/>
  <c r="W197" i="9"/>
  <c r="T197" i="9"/>
  <c r="R197" i="9"/>
  <c r="M197" i="9"/>
  <c r="Y197" i="9"/>
  <c r="O197" i="9"/>
  <c r="G197" i="9"/>
  <c r="W217" i="9"/>
  <c r="S217" i="9"/>
  <c r="Q217" i="9"/>
  <c r="U217" i="9"/>
  <c r="X217" i="9"/>
  <c r="P217" i="9"/>
  <c r="N217" i="9"/>
  <c r="Y217" i="9"/>
  <c r="Z217" i="9"/>
  <c r="T217" i="9"/>
  <c r="R217" i="9"/>
  <c r="G217" i="9"/>
  <c r="V217" i="9"/>
  <c r="O217" i="9"/>
  <c r="M217" i="9"/>
  <c r="Z175" i="9"/>
  <c r="W175" i="9"/>
  <c r="T175" i="9"/>
  <c r="S175" i="9"/>
  <c r="X175" i="9"/>
  <c r="M175" i="9"/>
  <c r="P175" i="9"/>
  <c r="Y175" i="9"/>
  <c r="Q175" i="9"/>
  <c r="R175" i="9"/>
  <c r="O175" i="9"/>
  <c r="U175" i="9"/>
  <c r="N175" i="9"/>
  <c r="V175" i="9"/>
  <c r="G175" i="9"/>
  <c r="W239" i="9"/>
  <c r="O239" i="9"/>
  <c r="M239" i="9"/>
  <c r="X239" i="9"/>
  <c r="S239" i="9"/>
  <c r="Q239" i="9"/>
  <c r="U239" i="9"/>
  <c r="Z239" i="9"/>
  <c r="P239" i="9"/>
  <c r="N239" i="9"/>
  <c r="T239" i="9"/>
  <c r="R239" i="9"/>
  <c r="Y239" i="9"/>
  <c r="V239" i="9"/>
  <c r="G239" i="9"/>
  <c r="U205" i="9"/>
  <c r="W205" i="9"/>
  <c r="T205" i="9"/>
  <c r="R205" i="9"/>
  <c r="Y205" i="9"/>
  <c r="O205" i="9"/>
  <c r="M205" i="9"/>
  <c r="Z205" i="9"/>
  <c r="S205" i="9"/>
  <c r="Q205" i="9"/>
  <c r="V205" i="9"/>
  <c r="P205" i="9"/>
  <c r="N205" i="9"/>
  <c r="G205" i="9"/>
  <c r="X205" i="9"/>
  <c r="Z173" i="9"/>
  <c r="X173" i="9"/>
  <c r="T173" i="9"/>
  <c r="N173" i="9"/>
  <c r="Y173" i="9"/>
  <c r="M173" i="9"/>
  <c r="P173" i="9"/>
  <c r="U173" i="9"/>
  <c r="Q173" i="9"/>
  <c r="R173" i="9"/>
  <c r="O173" i="9"/>
  <c r="S173" i="9"/>
  <c r="V173" i="9"/>
  <c r="W173" i="9"/>
  <c r="G173" i="9"/>
  <c r="Y124" i="9"/>
  <c r="S124" i="9"/>
  <c r="Q124" i="9"/>
  <c r="X124" i="9"/>
  <c r="Z124" i="9"/>
  <c r="P124" i="9"/>
  <c r="N124" i="9"/>
  <c r="V124" i="9"/>
  <c r="U124" i="9"/>
  <c r="T124" i="9"/>
  <c r="R124" i="9"/>
  <c r="W124" i="9"/>
  <c r="O124" i="9"/>
  <c r="G124" i="9"/>
  <c r="M124" i="9"/>
  <c r="Y108" i="9"/>
  <c r="S108" i="9"/>
  <c r="Q108" i="9"/>
  <c r="X108" i="9"/>
  <c r="Z108" i="9"/>
  <c r="P108" i="9"/>
  <c r="N108" i="9"/>
  <c r="V108" i="9"/>
  <c r="U108" i="9"/>
  <c r="T108" i="9"/>
  <c r="R108" i="9"/>
  <c r="M108" i="9"/>
  <c r="O108" i="9"/>
  <c r="W108" i="9"/>
  <c r="G108" i="9"/>
  <c r="U136" i="9"/>
  <c r="W136" i="9"/>
  <c r="N136" i="9"/>
  <c r="P136" i="9"/>
  <c r="Z136" i="9"/>
  <c r="M136" i="9"/>
  <c r="S136" i="9"/>
  <c r="Y136" i="9"/>
  <c r="O136" i="9"/>
  <c r="V136" i="9"/>
  <c r="T136" i="9"/>
  <c r="Q136" i="9"/>
  <c r="X136" i="9"/>
  <c r="R136" i="9"/>
  <c r="G136" i="9"/>
  <c r="Y67" i="9"/>
  <c r="X67" i="9"/>
  <c r="T67" i="9"/>
  <c r="R67" i="9"/>
  <c r="G67" i="9"/>
  <c r="L67" i="9" s="1"/>
  <c r="V67" i="9"/>
  <c r="O67" i="9"/>
  <c r="M67" i="9"/>
  <c r="Z67" i="9"/>
  <c r="S67" i="9"/>
  <c r="Q67" i="9"/>
  <c r="P67" i="9"/>
  <c r="W67" i="9"/>
  <c r="N67" i="9"/>
  <c r="U67" i="9"/>
  <c r="V43" i="9"/>
  <c r="W43" i="9"/>
  <c r="P43" i="9"/>
  <c r="N43" i="9"/>
  <c r="Z43" i="9"/>
  <c r="X43" i="9"/>
  <c r="T43" i="9"/>
  <c r="R43" i="9"/>
  <c r="Y43" i="9"/>
  <c r="O43" i="9"/>
  <c r="M43" i="9"/>
  <c r="Q43" i="9"/>
  <c r="G43" i="9"/>
  <c r="U43" i="9"/>
  <c r="S43" i="9"/>
  <c r="U86" i="9"/>
  <c r="O86" i="9"/>
  <c r="M86" i="9"/>
  <c r="Z86" i="9"/>
  <c r="S86" i="9"/>
  <c r="Q86" i="9"/>
  <c r="X86" i="9"/>
  <c r="V86" i="9"/>
  <c r="P86" i="9"/>
  <c r="N86" i="9"/>
  <c r="T86" i="9"/>
  <c r="R86" i="9"/>
  <c r="Y86" i="9"/>
  <c r="W86" i="9"/>
  <c r="G86" i="9"/>
  <c r="J86" i="9" s="1"/>
  <c r="X31" i="9"/>
  <c r="Z31" i="9"/>
  <c r="P31" i="9"/>
  <c r="N31" i="9"/>
  <c r="U31" i="9"/>
  <c r="W31" i="9"/>
  <c r="T31" i="9"/>
  <c r="R31" i="9"/>
  <c r="Y31" i="9"/>
  <c r="O31" i="9"/>
  <c r="M31" i="9"/>
  <c r="V31" i="9"/>
  <c r="S31" i="9"/>
  <c r="Q31" i="9"/>
  <c r="G31" i="9"/>
  <c r="X50" i="9"/>
  <c r="W50" i="9"/>
  <c r="P50" i="9"/>
  <c r="N50" i="9"/>
  <c r="U50" i="9"/>
  <c r="Y50" i="9"/>
  <c r="T50" i="9"/>
  <c r="R50" i="9"/>
  <c r="Z50" i="9"/>
  <c r="O50" i="9"/>
  <c r="M50" i="9"/>
  <c r="Q50" i="9"/>
  <c r="V50" i="9"/>
  <c r="S50" i="9"/>
  <c r="G50" i="9"/>
  <c r="Y13" i="9"/>
  <c r="O13" i="9"/>
  <c r="M13" i="9"/>
  <c r="V13" i="9"/>
  <c r="S13" i="9"/>
  <c r="Q13" i="9"/>
  <c r="X13" i="9"/>
  <c r="Z13" i="9"/>
  <c r="P13" i="9"/>
  <c r="N13" i="9"/>
  <c r="R13" i="9"/>
  <c r="U13" i="9"/>
  <c r="G13" i="9"/>
  <c r="W13" i="9"/>
  <c r="T13" i="9"/>
  <c r="V402" i="9"/>
  <c r="Y402" i="9"/>
  <c r="O402" i="9"/>
  <c r="M402" i="9"/>
  <c r="Z402" i="9"/>
  <c r="U402" i="9"/>
  <c r="S402" i="9"/>
  <c r="Q402" i="9"/>
  <c r="W402" i="9"/>
  <c r="N402" i="9"/>
  <c r="P402" i="9"/>
  <c r="R402" i="9"/>
  <c r="T402" i="9"/>
  <c r="X402" i="9"/>
  <c r="G402" i="9"/>
  <c r="G332" i="9"/>
  <c r="W332" i="9"/>
  <c r="Q332" i="9"/>
  <c r="R332" i="9"/>
  <c r="V332" i="9"/>
  <c r="X332" i="9"/>
  <c r="O332" i="9"/>
  <c r="N332" i="9"/>
  <c r="Z332" i="9"/>
  <c r="Y332" i="9"/>
  <c r="T332" i="9"/>
  <c r="S332" i="9"/>
  <c r="P332" i="9"/>
  <c r="U332" i="9"/>
  <c r="M332" i="9"/>
  <c r="V242" i="9"/>
  <c r="S242" i="9"/>
  <c r="Q242" i="9"/>
  <c r="W242" i="9"/>
  <c r="X242" i="9"/>
  <c r="P242" i="9"/>
  <c r="R242" i="9"/>
  <c r="G242" i="9"/>
  <c r="U242" i="9"/>
  <c r="Y242" i="9"/>
  <c r="T242" i="9"/>
  <c r="N242" i="9"/>
  <c r="O242" i="9"/>
  <c r="M242" i="9"/>
  <c r="Z242" i="9"/>
  <c r="W233" i="9"/>
  <c r="S233" i="9"/>
  <c r="Q233" i="9"/>
  <c r="U233" i="9"/>
  <c r="X233" i="9"/>
  <c r="P233" i="9"/>
  <c r="N233" i="9"/>
  <c r="Y233" i="9"/>
  <c r="Z233" i="9"/>
  <c r="T233" i="9"/>
  <c r="R233" i="9"/>
  <c r="O233" i="9"/>
  <c r="V233" i="9"/>
  <c r="M233" i="9"/>
  <c r="G233" i="9"/>
  <c r="Z191" i="9"/>
  <c r="X191" i="9"/>
  <c r="T191" i="9"/>
  <c r="S191" i="9"/>
  <c r="Y191" i="9"/>
  <c r="M191" i="9"/>
  <c r="P191" i="9"/>
  <c r="U191" i="9"/>
  <c r="Q191" i="9"/>
  <c r="R191" i="9"/>
  <c r="V191" i="9"/>
  <c r="W191" i="9"/>
  <c r="O191" i="9"/>
  <c r="N191" i="9"/>
  <c r="G191" i="9"/>
  <c r="Y112" i="9"/>
  <c r="W112" i="9"/>
  <c r="T112" i="9"/>
  <c r="R112" i="9"/>
  <c r="U112" i="9"/>
  <c r="O112" i="9"/>
  <c r="M112" i="9"/>
  <c r="Z112" i="9"/>
  <c r="S112" i="9"/>
  <c r="Q112" i="9"/>
  <c r="P112" i="9"/>
  <c r="G112" i="9"/>
  <c r="V112" i="9"/>
  <c r="N112" i="9"/>
  <c r="X112" i="9"/>
  <c r="W241" i="9"/>
  <c r="S241" i="9"/>
  <c r="Q241" i="9"/>
  <c r="U241" i="9"/>
  <c r="X241" i="9"/>
  <c r="P241" i="9"/>
  <c r="N241" i="9"/>
  <c r="V241" i="9"/>
  <c r="M241" i="9"/>
  <c r="Z241" i="9"/>
  <c r="R241" i="9"/>
  <c r="O241" i="9"/>
  <c r="T241" i="9"/>
  <c r="G241" i="9"/>
  <c r="Y241" i="9"/>
  <c r="X224" i="9"/>
  <c r="O224" i="9"/>
  <c r="M224" i="9"/>
  <c r="Y224" i="9"/>
  <c r="S224" i="9"/>
  <c r="Q224" i="9"/>
  <c r="W224" i="9"/>
  <c r="U224" i="9"/>
  <c r="P224" i="9"/>
  <c r="R224" i="9"/>
  <c r="V224" i="9"/>
  <c r="Z224" i="9"/>
  <c r="T224" i="9"/>
  <c r="N224" i="9"/>
  <c r="G224" i="9"/>
  <c r="W160" i="9"/>
  <c r="V160" i="9"/>
  <c r="N160" i="9"/>
  <c r="P160" i="9"/>
  <c r="Y160" i="9"/>
  <c r="M160" i="9"/>
  <c r="S160" i="9"/>
  <c r="U160" i="9"/>
  <c r="Q160" i="9"/>
  <c r="O160" i="9"/>
  <c r="G160" i="9"/>
  <c r="T160" i="9"/>
  <c r="X160" i="9"/>
  <c r="Z160" i="9"/>
  <c r="R160" i="9"/>
  <c r="Z183" i="9"/>
  <c r="X183" i="9"/>
  <c r="T183" i="9"/>
  <c r="S183" i="9"/>
  <c r="Y183" i="9"/>
  <c r="M183" i="9"/>
  <c r="P183" i="9"/>
  <c r="U183" i="9"/>
  <c r="Q183" i="9"/>
  <c r="R183" i="9"/>
  <c r="W183" i="9"/>
  <c r="O183" i="9"/>
  <c r="N183" i="9"/>
  <c r="V183" i="9"/>
  <c r="G183" i="9"/>
  <c r="Z128" i="9"/>
  <c r="S128" i="9"/>
  <c r="Q128" i="9"/>
  <c r="X128" i="9"/>
  <c r="V128" i="9"/>
  <c r="P128" i="9"/>
  <c r="N128" i="9"/>
  <c r="Y128" i="9"/>
  <c r="W128" i="9"/>
  <c r="T128" i="9"/>
  <c r="R128" i="9"/>
  <c r="U128" i="9"/>
  <c r="O128" i="9"/>
  <c r="G128" i="9"/>
  <c r="M128" i="9"/>
  <c r="U116" i="9"/>
  <c r="S116" i="9"/>
  <c r="Q116" i="9"/>
  <c r="X116" i="9"/>
  <c r="Y116" i="9"/>
  <c r="P116" i="9"/>
  <c r="N116" i="9"/>
  <c r="V116" i="9"/>
  <c r="Z116" i="9"/>
  <c r="T116" i="9"/>
  <c r="R116" i="9"/>
  <c r="O116" i="9"/>
  <c r="M116" i="9"/>
  <c r="G116" i="9"/>
  <c r="W116" i="9"/>
  <c r="U139" i="9"/>
  <c r="Q139" i="9"/>
  <c r="R139" i="9"/>
  <c r="G139" i="9"/>
  <c r="V139" i="9"/>
  <c r="W139" i="9"/>
  <c r="O139" i="9"/>
  <c r="N139" i="9"/>
  <c r="Z139" i="9"/>
  <c r="Y139" i="9"/>
  <c r="T139" i="9"/>
  <c r="S139" i="9"/>
  <c r="M139" i="9"/>
  <c r="P139" i="9"/>
  <c r="X139" i="9"/>
  <c r="Y97" i="9"/>
  <c r="S97" i="9"/>
  <c r="Q97" i="9"/>
  <c r="V97" i="9"/>
  <c r="U97" i="9"/>
  <c r="P97" i="9"/>
  <c r="N97" i="9"/>
  <c r="Z97" i="9"/>
  <c r="W97" i="9"/>
  <c r="T97" i="9"/>
  <c r="R97" i="9"/>
  <c r="M97" i="9"/>
  <c r="O97" i="9"/>
  <c r="X97" i="9"/>
  <c r="G97" i="9"/>
  <c r="Y75" i="9"/>
  <c r="X75" i="9"/>
  <c r="T75" i="9"/>
  <c r="R75" i="9"/>
  <c r="V75" i="9"/>
  <c r="O75" i="9"/>
  <c r="M75" i="9"/>
  <c r="Z75" i="9"/>
  <c r="S75" i="9"/>
  <c r="Q75" i="9"/>
  <c r="N75" i="9"/>
  <c r="G75" i="9"/>
  <c r="L75" i="9" s="1"/>
  <c r="U75" i="9"/>
  <c r="W75" i="9"/>
  <c r="P75" i="9"/>
  <c r="V41" i="9"/>
  <c r="X41" i="9"/>
  <c r="P41" i="9"/>
  <c r="N41" i="9"/>
  <c r="Z41" i="9"/>
  <c r="Y41" i="9"/>
  <c r="T41" i="9"/>
  <c r="R41" i="9"/>
  <c r="U41" i="9"/>
  <c r="O41" i="9"/>
  <c r="M41" i="9"/>
  <c r="W41" i="9"/>
  <c r="S41" i="9"/>
  <c r="Q41" i="9"/>
  <c r="G41" i="9"/>
  <c r="X9" i="9"/>
  <c r="Z9" i="9"/>
  <c r="Q9" i="9"/>
  <c r="T9" i="9"/>
  <c r="U9" i="9"/>
  <c r="W9" i="9"/>
  <c r="O9" i="9"/>
  <c r="M9" i="9"/>
  <c r="Y9" i="9"/>
  <c r="N9" i="9"/>
  <c r="S9" i="9"/>
  <c r="V9" i="9"/>
  <c r="P9" i="9"/>
  <c r="R9" i="9"/>
  <c r="G9" i="9"/>
  <c r="Z435" i="9"/>
  <c r="U435" i="9"/>
  <c r="S435" i="9"/>
  <c r="Q435" i="9"/>
  <c r="W435" i="9"/>
  <c r="N435" i="9"/>
  <c r="P435" i="9"/>
  <c r="X435" i="9"/>
  <c r="R435" i="9"/>
  <c r="T435" i="9"/>
  <c r="Y435" i="9"/>
  <c r="O435" i="9"/>
  <c r="M435" i="9"/>
  <c r="G435" i="9"/>
  <c r="V435" i="9"/>
  <c r="Z4" i="9"/>
  <c r="Y4" i="9"/>
  <c r="S4" i="9"/>
  <c r="T4" i="9"/>
  <c r="W4" i="9"/>
  <c r="N4" i="9"/>
  <c r="M4" i="9"/>
  <c r="X4" i="9"/>
  <c r="R4" i="9"/>
  <c r="Q4" i="9"/>
  <c r="V4" i="9"/>
  <c r="U4" i="9"/>
  <c r="O4" i="9"/>
  <c r="G4" i="9"/>
  <c r="P4" i="9"/>
  <c r="X539" i="9"/>
  <c r="Z539" i="9"/>
  <c r="M539" i="9"/>
  <c r="S539" i="9"/>
  <c r="U539" i="9"/>
  <c r="W539" i="9"/>
  <c r="R539" i="9"/>
  <c r="O539" i="9"/>
  <c r="Y539" i="9"/>
  <c r="P539" i="9"/>
  <c r="Q539" i="9"/>
  <c r="V539" i="9"/>
  <c r="T539" i="9"/>
  <c r="N539" i="9"/>
  <c r="G539" i="9"/>
  <c r="Y113" i="9"/>
  <c r="S113" i="9"/>
  <c r="Q113" i="9"/>
  <c r="V113" i="9"/>
  <c r="U113" i="9"/>
  <c r="P113" i="9"/>
  <c r="N113" i="9"/>
  <c r="Z113" i="9"/>
  <c r="W113" i="9"/>
  <c r="T113" i="9"/>
  <c r="R113" i="9"/>
  <c r="X113" i="9"/>
  <c r="G113" i="9"/>
  <c r="O113" i="9"/>
  <c r="M113" i="9"/>
  <c r="X515" i="9"/>
  <c r="Z515" i="9"/>
  <c r="M515" i="9"/>
  <c r="O515" i="9"/>
  <c r="U515" i="9"/>
  <c r="W515" i="9"/>
  <c r="R515" i="9"/>
  <c r="Q515" i="9"/>
  <c r="Y515" i="9"/>
  <c r="P515" i="9"/>
  <c r="N515" i="9"/>
  <c r="S515" i="9"/>
  <c r="V515" i="9"/>
  <c r="G515" i="9"/>
  <c r="T515" i="9"/>
  <c r="Z117" i="9"/>
  <c r="Y117" i="9"/>
  <c r="T117" i="9"/>
  <c r="R117" i="9"/>
  <c r="U117" i="9"/>
  <c r="O117" i="9"/>
  <c r="M117" i="9"/>
  <c r="W117" i="9"/>
  <c r="S117" i="9"/>
  <c r="Q117" i="9"/>
  <c r="V117" i="9"/>
  <c r="N117" i="9"/>
  <c r="X117" i="9"/>
  <c r="G117" i="9"/>
  <c r="P117" i="9"/>
  <c r="W420" i="9"/>
  <c r="N420" i="9"/>
  <c r="P420" i="9"/>
  <c r="Y420" i="9"/>
  <c r="R420" i="9"/>
  <c r="T420" i="9"/>
  <c r="X420" i="9"/>
  <c r="Z420" i="9"/>
  <c r="O420" i="9"/>
  <c r="M420" i="9"/>
  <c r="U420" i="9"/>
  <c r="S420" i="9"/>
  <c r="Q420" i="9"/>
  <c r="V420" i="9"/>
  <c r="G420" i="9"/>
  <c r="U280" i="9"/>
  <c r="W280" i="9"/>
  <c r="T280" i="9"/>
  <c r="S280" i="9"/>
  <c r="Y280" i="9"/>
  <c r="M280" i="9"/>
  <c r="P280" i="9"/>
  <c r="V280" i="9"/>
  <c r="Q280" i="9"/>
  <c r="R280" i="9"/>
  <c r="N280" i="9"/>
  <c r="X280" i="9"/>
  <c r="Z280" i="9"/>
  <c r="G280" i="9"/>
  <c r="O280" i="9"/>
  <c r="U100" i="9"/>
  <c r="S100" i="9"/>
  <c r="Q100" i="9"/>
  <c r="X100" i="9"/>
  <c r="Y100" i="9"/>
  <c r="P100" i="9"/>
  <c r="N100" i="9"/>
  <c r="V100" i="9"/>
  <c r="Z100" i="9"/>
  <c r="T100" i="9"/>
  <c r="R100" i="9"/>
  <c r="M100" i="9"/>
  <c r="W100" i="9"/>
  <c r="O100" i="9"/>
  <c r="G100" i="9"/>
  <c r="Y358" i="9"/>
  <c r="N358" i="9"/>
  <c r="P358" i="9"/>
  <c r="U358" i="9"/>
  <c r="R358" i="9"/>
  <c r="T358" i="9"/>
  <c r="V358" i="9"/>
  <c r="W358" i="9"/>
  <c r="O358" i="9"/>
  <c r="Q358" i="9"/>
  <c r="M358" i="9"/>
  <c r="Z358" i="9"/>
  <c r="X358" i="9"/>
  <c r="G358" i="9"/>
  <c r="S358" i="9"/>
  <c r="W452" i="9"/>
  <c r="N452" i="9"/>
  <c r="P452" i="9"/>
  <c r="Y452" i="9"/>
  <c r="R452" i="9"/>
  <c r="T452" i="9"/>
  <c r="X452" i="9"/>
  <c r="Z452" i="9"/>
  <c r="O452" i="9"/>
  <c r="M452" i="9"/>
  <c r="Q452" i="9"/>
  <c r="V452" i="9"/>
  <c r="U452" i="9"/>
  <c r="S452" i="9"/>
  <c r="G452" i="9"/>
  <c r="W382" i="9"/>
  <c r="N382" i="9"/>
  <c r="P382" i="9"/>
  <c r="X382" i="9"/>
  <c r="R382" i="9"/>
  <c r="T382" i="9"/>
  <c r="V382" i="9"/>
  <c r="U382" i="9"/>
  <c r="O382" i="9"/>
  <c r="M382" i="9"/>
  <c r="Z382" i="9"/>
  <c r="Y382" i="9"/>
  <c r="S382" i="9"/>
  <c r="Q382" i="9"/>
  <c r="G382" i="9"/>
  <c r="X329" i="9"/>
  <c r="Z329" i="9"/>
  <c r="R329" i="9"/>
  <c r="T329" i="9"/>
  <c r="W329" i="9"/>
  <c r="V329" i="9"/>
  <c r="N329" i="9"/>
  <c r="P329" i="9"/>
  <c r="Y329" i="9"/>
  <c r="M329" i="9"/>
  <c r="S329" i="9"/>
  <c r="Q329" i="9"/>
  <c r="O329" i="9"/>
  <c r="U329" i="9"/>
  <c r="G329" i="9"/>
  <c r="V272" i="9"/>
  <c r="Y272" i="9"/>
  <c r="S272" i="9"/>
  <c r="Q272" i="9"/>
  <c r="U272" i="9"/>
  <c r="P272" i="9"/>
  <c r="R272" i="9"/>
  <c r="W272" i="9"/>
  <c r="Z272" i="9"/>
  <c r="T272" i="9"/>
  <c r="N272" i="9"/>
  <c r="G272" i="9"/>
  <c r="X272" i="9"/>
  <c r="O272" i="9"/>
  <c r="M272" i="9"/>
  <c r="V457" i="9"/>
  <c r="U457" i="9"/>
  <c r="O457" i="9"/>
  <c r="M457" i="9"/>
  <c r="Z457" i="9"/>
  <c r="W457" i="9"/>
  <c r="S457" i="9"/>
  <c r="Q457" i="9"/>
  <c r="X457" i="9"/>
  <c r="N457" i="9"/>
  <c r="P457" i="9"/>
  <c r="T457" i="9"/>
  <c r="Y457" i="9"/>
  <c r="R457" i="9"/>
  <c r="G457" i="9"/>
  <c r="Z606" i="9"/>
  <c r="U606" i="9"/>
  <c r="O606" i="9"/>
  <c r="T606" i="9"/>
  <c r="W606" i="9"/>
  <c r="N606" i="9"/>
  <c r="S606" i="9"/>
  <c r="X606" i="9"/>
  <c r="R606" i="9"/>
  <c r="Q606" i="9"/>
  <c r="P606" i="9"/>
  <c r="V606" i="9"/>
  <c r="Y606" i="9"/>
  <c r="G606" i="9"/>
  <c r="M606" i="9"/>
  <c r="Z520" i="9"/>
  <c r="Y520" i="9"/>
  <c r="S520" i="9"/>
  <c r="N520" i="9"/>
  <c r="W520" i="9"/>
  <c r="P520" i="9"/>
  <c r="Q520" i="9"/>
  <c r="X520" i="9"/>
  <c r="T520" i="9"/>
  <c r="M520" i="9"/>
  <c r="O520" i="9"/>
  <c r="R520" i="9"/>
  <c r="V520" i="9"/>
  <c r="U520" i="9"/>
  <c r="G520" i="9"/>
  <c r="V411" i="9"/>
  <c r="N411" i="9"/>
  <c r="P411" i="9"/>
  <c r="Z411" i="9"/>
  <c r="R411" i="9"/>
  <c r="T411" i="9"/>
  <c r="U411" i="9"/>
  <c r="W411" i="9"/>
  <c r="O411" i="9"/>
  <c r="M411" i="9"/>
  <c r="Y411" i="9"/>
  <c r="X411" i="9"/>
  <c r="Q411" i="9"/>
  <c r="S411" i="9"/>
  <c r="G411" i="9"/>
  <c r="V473" i="9"/>
  <c r="R473" i="9"/>
  <c r="T473" i="9"/>
  <c r="X473" i="9"/>
  <c r="Z473" i="9"/>
  <c r="O473" i="9"/>
  <c r="M473" i="9"/>
  <c r="U473" i="9"/>
  <c r="W473" i="9"/>
  <c r="S473" i="9"/>
  <c r="Q473" i="9"/>
  <c r="P473" i="9"/>
  <c r="Y473" i="9"/>
  <c r="N473" i="9"/>
  <c r="G473" i="9"/>
  <c r="X579" i="9"/>
  <c r="Z579" i="9"/>
  <c r="M579" i="9"/>
  <c r="O579" i="9"/>
  <c r="U579" i="9"/>
  <c r="W579" i="9"/>
  <c r="R579" i="9"/>
  <c r="Q579" i="9"/>
  <c r="Y579" i="9"/>
  <c r="P579" i="9"/>
  <c r="N579" i="9"/>
  <c r="S579" i="9"/>
  <c r="V579" i="9"/>
  <c r="T579" i="9"/>
  <c r="G579" i="9"/>
  <c r="Z586" i="9"/>
  <c r="Y586" i="9"/>
  <c r="Q586" i="9"/>
  <c r="N586" i="9"/>
  <c r="W586" i="9"/>
  <c r="P586" i="9"/>
  <c r="S586" i="9"/>
  <c r="X586" i="9"/>
  <c r="T586" i="9"/>
  <c r="M586" i="9"/>
  <c r="U586" i="9"/>
  <c r="O586" i="9"/>
  <c r="R586" i="9"/>
  <c r="V586" i="9"/>
  <c r="G586" i="9"/>
  <c r="W566" i="9"/>
  <c r="P566" i="9"/>
  <c r="Q566" i="9"/>
  <c r="X566" i="9"/>
  <c r="T566" i="9"/>
  <c r="N566" i="9"/>
  <c r="V566" i="9"/>
  <c r="Y566" i="9"/>
  <c r="O566" i="9"/>
  <c r="M566" i="9"/>
  <c r="Z566" i="9"/>
  <c r="U566" i="9"/>
  <c r="S566" i="9"/>
  <c r="R566" i="9"/>
  <c r="G566" i="9"/>
  <c r="Z498" i="9"/>
  <c r="Y498" i="9"/>
  <c r="S498" i="9"/>
  <c r="Q498" i="9"/>
  <c r="W498" i="9"/>
  <c r="N498" i="9"/>
  <c r="P498" i="9"/>
  <c r="G498" i="9"/>
  <c r="X498" i="9"/>
  <c r="R498" i="9"/>
  <c r="T498" i="9"/>
  <c r="V498" i="9"/>
  <c r="U498" i="9"/>
  <c r="O498" i="9"/>
  <c r="M498" i="9"/>
  <c r="W406" i="9"/>
  <c r="N406" i="9"/>
  <c r="P406" i="9"/>
  <c r="X406" i="9"/>
  <c r="R406" i="9"/>
  <c r="T406" i="9"/>
  <c r="V406" i="9"/>
  <c r="U406" i="9"/>
  <c r="O406" i="9"/>
  <c r="M406" i="9"/>
  <c r="Y406" i="9"/>
  <c r="S406" i="9"/>
  <c r="Q406" i="9"/>
  <c r="Z406" i="9"/>
  <c r="G406" i="9"/>
  <c r="X238" i="9"/>
  <c r="V238" i="9"/>
  <c r="T238" i="9"/>
  <c r="N238" i="9"/>
  <c r="Y238" i="9"/>
  <c r="O238" i="9"/>
  <c r="M238" i="9"/>
  <c r="U238" i="9"/>
  <c r="S238" i="9"/>
  <c r="Q238" i="9"/>
  <c r="G238" i="9"/>
  <c r="P238" i="9"/>
  <c r="R238" i="9"/>
  <c r="W238" i="9"/>
  <c r="Z238" i="9"/>
  <c r="Y213" i="9"/>
  <c r="W213" i="9"/>
  <c r="T213" i="9"/>
  <c r="R213" i="9"/>
  <c r="X213" i="9"/>
  <c r="O213" i="9"/>
  <c r="M213" i="9"/>
  <c r="Z213" i="9"/>
  <c r="S213" i="9"/>
  <c r="Q213" i="9"/>
  <c r="U213" i="9"/>
  <c r="G213" i="9"/>
  <c r="N213" i="9"/>
  <c r="V213" i="9"/>
  <c r="P213" i="9"/>
  <c r="X321" i="9"/>
  <c r="Z321" i="9"/>
  <c r="R321" i="9"/>
  <c r="T321" i="9"/>
  <c r="W321" i="9"/>
  <c r="V321" i="9"/>
  <c r="N321" i="9"/>
  <c r="P321" i="9"/>
  <c r="Y321" i="9"/>
  <c r="M321" i="9"/>
  <c r="S321" i="9"/>
  <c r="O321" i="9"/>
  <c r="U321" i="9"/>
  <c r="Q321" i="9"/>
  <c r="G321" i="9"/>
  <c r="Y257" i="9"/>
  <c r="Z257" i="9"/>
  <c r="T257" i="9"/>
  <c r="R257" i="9"/>
  <c r="V257" i="9"/>
  <c r="O257" i="9"/>
  <c r="M257" i="9"/>
  <c r="W257" i="9"/>
  <c r="S257" i="9"/>
  <c r="Q257" i="9"/>
  <c r="X257" i="9"/>
  <c r="P257" i="9"/>
  <c r="N257" i="9"/>
  <c r="U257" i="9"/>
  <c r="G257" i="9"/>
  <c r="Y229" i="9"/>
  <c r="W229" i="9"/>
  <c r="T229" i="9"/>
  <c r="R229" i="9"/>
  <c r="X229" i="9"/>
  <c r="O229" i="9"/>
  <c r="M229" i="9"/>
  <c r="Z229" i="9"/>
  <c r="S229" i="9"/>
  <c r="Q229" i="9"/>
  <c r="P229" i="9"/>
  <c r="N229" i="9"/>
  <c r="U229" i="9"/>
  <c r="V229" i="9"/>
  <c r="G229" i="9"/>
  <c r="Z209" i="9"/>
  <c r="S209" i="9"/>
  <c r="Q209" i="9"/>
  <c r="X209" i="9"/>
  <c r="V209" i="9"/>
  <c r="P209" i="9"/>
  <c r="N209" i="9"/>
  <c r="U209" i="9"/>
  <c r="W209" i="9"/>
  <c r="T209" i="9"/>
  <c r="R209" i="9"/>
  <c r="Y209" i="9"/>
  <c r="O209" i="9"/>
  <c r="M209" i="9"/>
  <c r="G209" i="9"/>
  <c r="X131" i="9"/>
  <c r="V131" i="9"/>
  <c r="Y131" i="9"/>
  <c r="M131" i="9"/>
  <c r="O131" i="9"/>
  <c r="U131" i="9"/>
  <c r="Q131" i="9"/>
  <c r="R131" i="9"/>
  <c r="Z131" i="9"/>
  <c r="P131" i="9"/>
  <c r="S131" i="9"/>
  <c r="W131" i="9"/>
  <c r="T131" i="9"/>
  <c r="N131" i="9"/>
  <c r="G131" i="9"/>
  <c r="X114" i="9"/>
  <c r="V114" i="9"/>
  <c r="P114" i="9"/>
  <c r="N114" i="9"/>
  <c r="W114" i="9"/>
  <c r="Z114" i="9"/>
  <c r="T114" i="9"/>
  <c r="R114" i="9"/>
  <c r="Y114" i="9"/>
  <c r="O114" i="9"/>
  <c r="M114" i="9"/>
  <c r="Q114" i="9"/>
  <c r="U114" i="9"/>
  <c r="S114" i="9"/>
  <c r="G114" i="9"/>
  <c r="X82" i="9"/>
  <c r="Z82" i="9"/>
  <c r="P82" i="9"/>
  <c r="N82" i="9"/>
  <c r="V82" i="9"/>
  <c r="U82" i="9"/>
  <c r="T82" i="9"/>
  <c r="R82" i="9"/>
  <c r="W82" i="9"/>
  <c r="O82" i="9"/>
  <c r="M82" i="9"/>
  <c r="Q82" i="9"/>
  <c r="Y82" i="9"/>
  <c r="S82" i="9"/>
  <c r="G82" i="9"/>
  <c r="Z71" i="9"/>
  <c r="S71" i="9"/>
  <c r="Q71" i="9"/>
  <c r="U71" i="9"/>
  <c r="W71" i="9"/>
  <c r="P71" i="9"/>
  <c r="N71" i="9"/>
  <c r="Y71" i="9"/>
  <c r="X71" i="9"/>
  <c r="T71" i="9"/>
  <c r="R71" i="9"/>
  <c r="O71" i="9"/>
  <c r="G71" i="9"/>
  <c r="M71" i="9"/>
  <c r="V71" i="9"/>
  <c r="X15" i="9"/>
  <c r="Z15" i="9"/>
  <c r="P15" i="9"/>
  <c r="N15" i="9"/>
  <c r="U15" i="9"/>
  <c r="W15" i="9"/>
  <c r="T15" i="9"/>
  <c r="R15" i="9"/>
  <c r="Y15" i="9"/>
  <c r="O15" i="9"/>
  <c r="M15" i="9"/>
  <c r="Q15" i="9"/>
  <c r="S15" i="9"/>
  <c r="G15" i="9"/>
  <c r="V15" i="9"/>
  <c r="U487" i="9"/>
  <c r="W487" i="9"/>
  <c r="S487" i="9"/>
  <c r="Q487" i="9"/>
  <c r="Y487" i="9"/>
  <c r="N487" i="9"/>
  <c r="P487" i="9"/>
  <c r="V487" i="9"/>
  <c r="R487" i="9"/>
  <c r="T487" i="9"/>
  <c r="X487" i="9"/>
  <c r="Z487" i="9"/>
  <c r="O487" i="9"/>
  <c r="G487" i="9"/>
  <c r="M487" i="9"/>
  <c r="Z137" i="9"/>
  <c r="X137" i="9"/>
  <c r="T137" i="9"/>
  <c r="S137" i="9"/>
  <c r="Y137" i="9"/>
  <c r="M137" i="9"/>
  <c r="P137" i="9"/>
  <c r="U137" i="9"/>
  <c r="Q137" i="9"/>
  <c r="R137" i="9"/>
  <c r="O137" i="9"/>
  <c r="N137" i="9"/>
  <c r="V137" i="9"/>
  <c r="G137" i="9"/>
  <c r="W137" i="9"/>
  <c r="V392" i="9"/>
  <c r="U392" i="9"/>
  <c r="O392" i="9"/>
  <c r="M392" i="9"/>
  <c r="Z392" i="9"/>
  <c r="Y392" i="9"/>
  <c r="S392" i="9"/>
  <c r="Q392" i="9"/>
  <c r="W392" i="9"/>
  <c r="N392" i="9"/>
  <c r="P392" i="9"/>
  <c r="X392" i="9"/>
  <c r="R392" i="9"/>
  <c r="T392" i="9"/>
  <c r="G392" i="9"/>
  <c r="V597" i="9"/>
  <c r="R597" i="9"/>
  <c r="P597" i="9"/>
  <c r="X597" i="9"/>
  <c r="Z597" i="9"/>
  <c r="Q597" i="9"/>
  <c r="T597" i="9"/>
  <c r="U597" i="9"/>
  <c r="W597" i="9"/>
  <c r="O597" i="9"/>
  <c r="M597" i="9"/>
  <c r="Y597" i="9"/>
  <c r="N597" i="9"/>
  <c r="S597" i="9"/>
  <c r="G597" i="9"/>
  <c r="Y527" i="9"/>
  <c r="P527" i="9"/>
  <c r="N527" i="9"/>
  <c r="V527" i="9"/>
  <c r="T527" i="9"/>
  <c r="S527" i="9"/>
  <c r="X527" i="9"/>
  <c r="Z527" i="9"/>
  <c r="M527" i="9"/>
  <c r="O527" i="9"/>
  <c r="W527" i="9"/>
  <c r="R527" i="9"/>
  <c r="Q527" i="9"/>
  <c r="U527" i="9"/>
  <c r="G527" i="9"/>
  <c r="V134" i="9"/>
  <c r="U134" i="9"/>
  <c r="N134" i="9"/>
  <c r="P134" i="9"/>
  <c r="W134" i="9"/>
  <c r="M134" i="9"/>
  <c r="S134" i="9"/>
  <c r="Y134" i="9"/>
  <c r="Q134" i="9"/>
  <c r="O134" i="9"/>
  <c r="T134" i="9"/>
  <c r="X134" i="9"/>
  <c r="Z134" i="9"/>
  <c r="G134" i="9"/>
  <c r="R134" i="9"/>
  <c r="Z125" i="9"/>
  <c r="Y125" i="9"/>
  <c r="T125" i="9"/>
  <c r="R125" i="9"/>
  <c r="U125" i="9"/>
  <c r="O125" i="9"/>
  <c r="M125" i="9"/>
  <c r="W125" i="9"/>
  <c r="S125" i="9"/>
  <c r="Q125" i="9"/>
  <c r="V125" i="9"/>
  <c r="X125" i="9"/>
  <c r="N125" i="9"/>
  <c r="P125" i="9"/>
  <c r="G125" i="9"/>
  <c r="V218" i="9"/>
  <c r="S218" i="9"/>
  <c r="Q218" i="9"/>
  <c r="W218" i="9"/>
  <c r="X218" i="9"/>
  <c r="P218" i="9"/>
  <c r="R218" i="9"/>
  <c r="U218" i="9"/>
  <c r="Y218" i="9"/>
  <c r="T218" i="9"/>
  <c r="N218" i="9"/>
  <c r="Z218" i="9"/>
  <c r="G218" i="9"/>
  <c r="O218" i="9"/>
  <c r="M218" i="9"/>
  <c r="Z206" i="9"/>
  <c r="Y206" i="9"/>
  <c r="T206" i="9"/>
  <c r="N206" i="9"/>
  <c r="W206" i="9"/>
  <c r="O206" i="9"/>
  <c r="M206" i="9"/>
  <c r="U206" i="9"/>
  <c r="S206" i="9"/>
  <c r="Q206" i="9"/>
  <c r="P206" i="9"/>
  <c r="G206" i="9"/>
  <c r="R206" i="9"/>
  <c r="V206" i="9"/>
  <c r="X206" i="9"/>
  <c r="V202" i="9"/>
  <c r="X202" i="9"/>
  <c r="P202" i="9"/>
  <c r="R202" i="9"/>
  <c r="Z202" i="9"/>
  <c r="Y202" i="9"/>
  <c r="T202" i="9"/>
  <c r="N202" i="9"/>
  <c r="W202" i="9"/>
  <c r="O202" i="9"/>
  <c r="M202" i="9"/>
  <c r="Q202" i="9"/>
  <c r="U202" i="9"/>
  <c r="S202" i="9"/>
  <c r="G202" i="9"/>
  <c r="Z324" i="9"/>
  <c r="Y324" i="9"/>
  <c r="T324" i="9"/>
  <c r="S324" i="9"/>
  <c r="U324" i="9"/>
  <c r="M324" i="9"/>
  <c r="P324" i="9"/>
  <c r="G324" i="9"/>
  <c r="W324" i="9"/>
  <c r="Q324" i="9"/>
  <c r="R324" i="9"/>
  <c r="N324" i="9"/>
  <c r="V324" i="9"/>
  <c r="X324" i="9"/>
  <c r="O324" i="9"/>
  <c r="W162" i="9"/>
  <c r="M162" i="9"/>
  <c r="S162" i="9"/>
  <c r="Y162" i="9"/>
  <c r="Q162" i="9"/>
  <c r="O162" i="9"/>
  <c r="X162" i="9"/>
  <c r="U162" i="9"/>
  <c r="R162" i="9"/>
  <c r="T162" i="9"/>
  <c r="P162" i="9"/>
  <c r="V162" i="9"/>
  <c r="Z162" i="9"/>
  <c r="N162" i="9"/>
  <c r="G162" i="9"/>
  <c r="X383" i="9"/>
  <c r="Z383" i="9"/>
  <c r="O383" i="9"/>
  <c r="M383" i="9"/>
  <c r="U383" i="9"/>
  <c r="N383" i="9"/>
  <c r="S383" i="9"/>
  <c r="Q383" i="9"/>
  <c r="Y383" i="9"/>
  <c r="R383" i="9"/>
  <c r="P383" i="9"/>
  <c r="V383" i="9"/>
  <c r="W383" i="9"/>
  <c r="G383" i="9"/>
  <c r="T383" i="9"/>
  <c r="U284" i="9"/>
  <c r="W284" i="9"/>
  <c r="T284" i="9"/>
  <c r="S284" i="9"/>
  <c r="Y284" i="9"/>
  <c r="M284" i="9"/>
  <c r="P284" i="9"/>
  <c r="V284" i="9"/>
  <c r="Q284" i="9"/>
  <c r="R284" i="9"/>
  <c r="N284" i="9"/>
  <c r="X284" i="9"/>
  <c r="Z284" i="9"/>
  <c r="O284" i="9"/>
  <c r="G284" i="9"/>
  <c r="W331" i="9"/>
  <c r="Q331" i="9"/>
  <c r="S331" i="9"/>
  <c r="Y331" i="9"/>
  <c r="Z331" i="9"/>
  <c r="O331" i="9"/>
  <c r="X331" i="9"/>
  <c r="U331" i="9"/>
  <c r="R331" i="9"/>
  <c r="T331" i="9"/>
  <c r="N331" i="9"/>
  <c r="G331" i="9"/>
  <c r="P331" i="9"/>
  <c r="V331" i="9"/>
  <c r="M331" i="9"/>
  <c r="Y121" i="9"/>
  <c r="S121" i="9"/>
  <c r="Q121" i="9"/>
  <c r="V121" i="9"/>
  <c r="U121" i="9"/>
  <c r="P121" i="9"/>
  <c r="N121" i="9"/>
  <c r="G121" i="9"/>
  <c r="Z121" i="9"/>
  <c r="W121" i="9"/>
  <c r="T121" i="9"/>
  <c r="R121" i="9"/>
  <c r="X121" i="9"/>
  <c r="O121" i="9"/>
  <c r="M121" i="9"/>
  <c r="X32" i="9"/>
  <c r="S32" i="9"/>
  <c r="Q32" i="9"/>
  <c r="V32" i="9"/>
  <c r="U32" i="9"/>
  <c r="P32" i="9"/>
  <c r="N32" i="9"/>
  <c r="Z32" i="9"/>
  <c r="Y32" i="9"/>
  <c r="T32" i="9"/>
  <c r="R32" i="9"/>
  <c r="W32" i="9"/>
  <c r="O32" i="9"/>
  <c r="G32" i="9"/>
  <c r="M32" i="9"/>
  <c r="Z110" i="9"/>
  <c r="O110" i="9"/>
  <c r="M110" i="9"/>
  <c r="V110" i="9"/>
  <c r="S110" i="9"/>
  <c r="Q110" i="9"/>
  <c r="X110" i="9"/>
  <c r="W110" i="9"/>
  <c r="P110" i="9"/>
  <c r="N110" i="9"/>
  <c r="R110" i="9"/>
  <c r="U110" i="9"/>
  <c r="Y110" i="9"/>
  <c r="G110" i="9"/>
  <c r="T110" i="9"/>
  <c r="Z118" i="9"/>
  <c r="O118" i="9"/>
  <c r="M118" i="9"/>
  <c r="V118" i="9"/>
  <c r="S118" i="9"/>
  <c r="Q118" i="9"/>
  <c r="X118" i="9"/>
  <c r="W118" i="9"/>
  <c r="P118" i="9"/>
  <c r="N118" i="9"/>
  <c r="T118" i="9"/>
  <c r="R118" i="9"/>
  <c r="U118" i="9"/>
  <c r="Y118" i="9"/>
  <c r="G118" i="9"/>
  <c r="X38" i="9"/>
  <c r="Z38" i="9"/>
  <c r="P38" i="9"/>
  <c r="N38" i="9"/>
  <c r="W38" i="9"/>
  <c r="V38" i="9"/>
  <c r="T38" i="9"/>
  <c r="R38" i="9"/>
  <c r="Y38" i="9"/>
  <c r="O38" i="9"/>
  <c r="M38" i="9"/>
  <c r="Q38" i="9"/>
  <c r="U38" i="9"/>
  <c r="G38" i="9"/>
  <c r="S38" i="9"/>
  <c r="X40" i="9"/>
  <c r="U40" i="9"/>
  <c r="P40" i="9"/>
  <c r="N40" i="9"/>
  <c r="V40" i="9"/>
  <c r="Z40" i="9"/>
  <c r="T40" i="9"/>
  <c r="R40" i="9"/>
  <c r="G40" i="9"/>
  <c r="W40" i="9"/>
  <c r="O40" i="9"/>
  <c r="M40" i="9"/>
  <c r="Y40" i="9"/>
  <c r="S40" i="9"/>
  <c r="Q40" i="9"/>
  <c r="Y611" i="9"/>
  <c r="N611" i="9"/>
  <c r="Q611" i="9"/>
  <c r="V611" i="9"/>
  <c r="R611" i="9"/>
  <c r="P611" i="9"/>
  <c r="X611" i="9"/>
  <c r="Z611" i="9"/>
  <c r="O611" i="9"/>
  <c r="T611" i="9"/>
  <c r="S611" i="9"/>
  <c r="M611" i="9"/>
  <c r="U611" i="9"/>
  <c r="G611" i="9"/>
  <c r="W611" i="9"/>
  <c r="G448" i="9"/>
  <c r="Z448" i="9"/>
  <c r="R448" i="9"/>
  <c r="T448" i="9"/>
  <c r="X448" i="9"/>
  <c r="V448" i="9"/>
  <c r="O448" i="9"/>
  <c r="M448" i="9"/>
  <c r="Y448" i="9"/>
  <c r="W448" i="9"/>
  <c r="S448" i="9"/>
  <c r="Q448" i="9"/>
  <c r="U448" i="9"/>
  <c r="N448" i="9"/>
  <c r="P448" i="9"/>
  <c r="W355" i="9"/>
  <c r="N355" i="9"/>
  <c r="P355" i="9"/>
  <c r="Y355" i="9"/>
  <c r="R355" i="9"/>
  <c r="T355" i="9"/>
  <c r="X355" i="9"/>
  <c r="U355" i="9"/>
  <c r="O355" i="9"/>
  <c r="M355" i="9"/>
  <c r="Q355" i="9"/>
  <c r="V355" i="9"/>
  <c r="S355" i="9"/>
  <c r="Z355" i="9"/>
  <c r="G355" i="9"/>
  <c r="Z269" i="9"/>
  <c r="S269" i="9"/>
  <c r="Q269" i="9"/>
  <c r="U269" i="9"/>
  <c r="V269" i="9"/>
  <c r="P269" i="9"/>
  <c r="N269" i="9"/>
  <c r="Y269" i="9"/>
  <c r="W269" i="9"/>
  <c r="T269" i="9"/>
  <c r="R269" i="9"/>
  <c r="X269" i="9"/>
  <c r="O269" i="9"/>
  <c r="M269" i="9"/>
  <c r="G269" i="9"/>
  <c r="Z260" i="9"/>
  <c r="S260" i="9"/>
  <c r="Q260" i="9"/>
  <c r="W260" i="9"/>
  <c r="V260" i="9"/>
  <c r="P260" i="9"/>
  <c r="R260" i="9"/>
  <c r="Y260" i="9"/>
  <c r="X260" i="9"/>
  <c r="T260" i="9"/>
  <c r="N260" i="9"/>
  <c r="U260" i="9"/>
  <c r="O260" i="9"/>
  <c r="M260" i="9"/>
  <c r="G260" i="9"/>
  <c r="V454" i="9"/>
  <c r="R454" i="9"/>
  <c r="T454" i="9"/>
  <c r="X454" i="9"/>
  <c r="W454" i="9"/>
  <c r="O454" i="9"/>
  <c r="M454" i="9"/>
  <c r="U454" i="9"/>
  <c r="Y454" i="9"/>
  <c r="S454" i="9"/>
  <c r="Q454" i="9"/>
  <c r="Z454" i="9"/>
  <c r="N454" i="9"/>
  <c r="P454" i="9"/>
  <c r="G454" i="9"/>
  <c r="Z536" i="9"/>
  <c r="Y536" i="9"/>
  <c r="S536" i="9"/>
  <c r="N536" i="9"/>
  <c r="W536" i="9"/>
  <c r="P536" i="9"/>
  <c r="Q536" i="9"/>
  <c r="X536" i="9"/>
  <c r="T536" i="9"/>
  <c r="M536" i="9"/>
  <c r="V536" i="9"/>
  <c r="U536" i="9"/>
  <c r="O536" i="9"/>
  <c r="R536" i="9"/>
  <c r="G536" i="9"/>
  <c r="V493" i="9"/>
  <c r="R493" i="9"/>
  <c r="T493" i="9"/>
  <c r="X493" i="9"/>
  <c r="Z493" i="9"/>
  <c r="O493" i="9"/>
  <c r="M493" i="9"/>
  <c r="U493" i="9"/>
  <c r="W493" i="9"/>
  <c r="S493" i="9"/>
  <c r="Q493" i="9"/>
  <c r="P493" i="9"/>
  <c r="Y493" i="9"/>
  <c r="N493" i="9"/>
  <c r="G493" i="9"/>
  <c r="X474" i="9"/>
  <c r="R474" i="9"/>
  <c r="T474" i="9"/>
  <c r="V474" i="9"/>
  <c r="U474" i="9"/>
  <c r="O474" i="9"/>
  <c r="M474" i="9"/>
  <c r="Z474" i="9"/>
  <c r="Y474" i="9"/>
  <c r="S474" i="9"/>
  <c r="Q474" i="9"/>
  <c r="P474" i="9"/>
  <c r="W474" i="9"/>
  <c r="N474" i="9"/>
  <c r="G474" i="9"/>
  <c r="V405" i="9"/>
  <c r="R405" i="9"/>
  <c r="T405" i="9"/>
  <c r="X405" i="9"/>
  <c r="Z405" i="9"/>
  <c r="O405" i="9"/>
  <c r="M405" i="9"/>
  <c r="U405" i="9"/>
  <c r="W405" i="9"/>
  <c r="S405" i="9"/>
  <c r="Q405" i="9"/>
  <c r="Y405" i="9"/>
  <c r="N405" i="9"/>
  <c r="P405" i="9"/>
  <c r="G405" i="9"/>
  <c r="V344" i="9"/>
  <c r="U344" i="9"/>
  <c r="O344" i="9"/>
  <c r="M344" i="9"/>
  <c r="Z344" i="9"/>
  <c r="W344" i="9"/>
  <c r="S344" i="9"/>
  <c r="Q344" i="9"/>
  <c r="X344" i="9"/>
  <c r="N344" i="9"/>
  <c r="P344" i="9"/>
  <c r="R344" i="9"/>
  <c r="T344" i="9"/>
  <c r="G344" i="9"/>
  <c r="Y344" i="9"/>
  <c r="V394" i="9"/>
  <c r="Y394" i="9"/>
  <c r="O394" i="9"/>
  <c r="M394" i="9"/>
  <c r="Z394" i="9"/>
  <c r="U394" i="9"/>
  <c r="S394" i="9"/>
  <c r="Q394" i="9"/>
  <c r="W394" i="9"/>
  <c r="N394" i="9"/>
  <c r="P394" i="9"/>
  <c r="T394" i="9"/>
  <c r="X394" i="9"/>
  <c r="R394" i="9"/>
  <c r="G394" i="9"/>
  <c r="X581" i="9"/>
  <c r="Z581" i="9"/>
  <c r="M581" i="9"/>
  <c r="O581" i="9"/>
  <c r="U581" i="9"/>
  <c r="W581" i="9"/>
  <c r="R581" i="9"/>
  <c r="Q581" i="9"/>
  <c r="Y581" i="9"/>
  <c r="P581" i="9"/>
  <c r="N581" i="9"/>
  <c r="V581" i="9"/>
  <c r="G581" i="9"/>
  <c r="T581" i="9"/>
  <c r="S581" i="9"/>
  <c r="X565" i="9"/>
  <c r="Z565" i="9"/>
  <c r="M565" i="9"/>
  <c r="S565" i="9"/>
  <c r="U565" i="9"/>
  <c r="W565" i="9"/>
  <c r="R565" i="9"/>
  <c r="O565" i="9"/>
  <c r="Y565" i="9"/>
  <c r="P565" i="9"/>
  <c r="Q565" i="9"/>
  <c r="N565" i="9"/>
  <c r="T565" i="9"/>
  <c r="V565" i="9"/>
  <c r="G565" i="9"/>
  <c r="X540" i="9"/>
  <c r="T540" i="9"/>
  <c r="M540" i="9"/>
  <c r="V540" i="9"/>
  <c r="U540" i="9"/>
  <c r="O540" i="9"/>
  <c r="R540" i="9"/>
  <c r="Z540" i="9"/>
  <c r="Y540" i="9"/>
  <c r="Q540" i="9"/>
  <c r="N540" i="9"/>
  <c r="W540" i="9"/>
  <c r="P540" i="9"/>
  <c r="S540" i="9"/>
  <c r="G540" i="9"/>
  <c r="X508" i="9"/>
  <c r="T508" i="9"/>
  <c r="N508" i="9"/>
  <c r="V508" i="9"/>
  <c r="U508" i="9"/>
  <c r="O508" i="9"/>
  <c r="M508" i="9"/>
  <c r="Z508" i="9"/>
  <c r="Y508" i="9"/>
  <c r="S508" i="9"/>
  <c r="R508" i="9"/>
  <c r="W508" i="9"/>
  <c r="P508" i="9"/>
  <c r="G508" i="9"/>
  <c r="Q508" i="9"/>
  <c r="V476" i="9"/>
  <c r="U476" i="9"/>
  <c r="O476" i="9"/>
  <c r="M476" i="9"/>
  <c r="Z476" i="9"/>
  <c r="Y476" i="9"/>
  <c r="S476" i="9"/>
  <c r="Q476" i="9"/>
  <c r="W476" i="9"/>
  <c r="N476" i="9"/>
  <c r="P476" i="9"/>
  <c r="X476" i="9"/>
  <c r="R476" i="9"/>
  <c r="G476" i="9"/>
  <c r="T476" i="9"/>
  <c r="V444" i="9"/>
  <c r="Z444" i="9"/>
  <c r="S444" i="9"/>
  <c r="Q444" i="9"/>
  <c r="W444" i="9"/>
  <c r="N444" i="9"/>
  <c r="P444" i="9"/>
  <c r="Y444" i="9"/>
  <c r="R444" i="9"/>
  <c r="T444" i="9"/>
  <c r="X444" i="9"/>
  <c r="U444" i="9"/>
  <c r="O444" i="9"/>
  <c r="M444" i="9"/>
  <c r="G444" i="9"/>
  <c r="V386" i="9"/>
  <c r="Y386" i="9"/>
  <c r="O386" i="9"/>
  <c r="M386" i="9"/>
  <c r="Z386" i="9"/>
  <c r="U386" i="9"/>
  <c r="S386" i="9"/>
  <c r="Q386" i="9"/>
  <c r="W386" i="9"/>
  <c r="N386" i="9"/>
  <c r="P386" i="9"/>
  <c r="X386" i="9"/>
  <c r="R386" i="9"/>
  <c r="T386" i="9"/>
  <c r="G386" i="9"/>
  <c r="V354" i="9"/>
  <c r="Y354" i="9"/>
  <c r="O354" i="9"/>
  <c r="M354" i="9"/>
  <c r="Z354" i="9"/>
  <c r="U354" i="9"/>
  <c r="S354" i="9"/>
  <c r="Q354" i="9"/>
  <c r="W354" i="9"/>
  <c r="N354" i="9"/>
  <c r="P354" i="9"/>
  <c r="X354" i="9"/>
  <c r="R354" i="9"/>
  <c r="G354" i="9"/>
  <c r="T354" i="9"/>
  <c r="X271" i="9"/>
  <c r="S271" i="9"/>
  <c r="Q271" i="9"/>
  <c r="U271" i="9"/>
  <c r="Z271" i="9"/>
  <c r="P271" i="9"/>
  <c r="N271" i="9"/>
  <c r="Y271" i="9"/>
  <c r="V271" i="9"/>
  <c r="T271" i="9"/>
  <c r="R271" i="9"/>
  <c r="W271" i="9"/>
  <c r="O271" i="9"/>
  <c r="M271" i="9"/>
  <c r="G271" i="9"/>
  <c r="X187" i="9"/>
  <c r="Q187" i="9"/>
  <c r="R187" i="9"/>
  <c r="V187" i="9"/>
  <c r="Y187" i="9"/>
  <c r="O187" i="9"/>
  <c r="N187" i="9"/>
  <c r="Z187" i="9"/>
  <c r="U187" i="9"/>
  <c r="T187" i="9"/>
  <c r="S187" i="9"/>
  <c r="W187" i="9"/>
  <c r="M187" i="9"/>
  <c r="P187" i="9"/>
  <c r="G187" i="9"/>
  <c r="K187" i="9" s="1"/>
  <c r="V290" i="9"/>
  <c r="Q290" i="9"/>
  <c r="R290" i="9"/>
  <c r="X290" i="9"/>
  <c r="Z290" i="9"/>
  <c r="O290" i="9"/>
  <c r="S290" i="9"/>
  <c r="U290" i="9"/>
  <c r="W290" i="9"/>
  <c r="T290" i="9"/>
  <c r="N290" i="9"/>
  <c r="Y290" i="9"/>
  <c r="M290" i="9"/>
  <c r="P290" i="9"/>
  <c r="G290" i="9"/>
  <c r="W258" i="9"/>
  <c r="X258" i="9"/>
  <c r="P258" i="9"/>
  <c r="R258" i="9"/>
  <c r="U258" i="9"/>
  <c r="Y258" i="9"/>
  <c r="T258" i="9"/>
  <c r="N258" i="9"/>
  <c r="Z258" i="9"/>
  <c r="O258" i="9"/>
  <c r="M258" i="9"/>
  <c r="V258" i="9"/>
  <c r="S258" i="9"/>
  <c r="Q258" i="9"/>
  <c r="G258" i="9"/>
  <c r="Z192" i="9"/>
  <c r="Q192" i="9"/>
  <c r="O192" i="9"/>
  <c r="X192" i="9"/>
  <c r="V192" i="9"/>
  <c r="R192" i="9"/>
  <c r="T192" i="9"/>
  <c r="Y192" i="9"/>
  <c r="W192" i="9"/>
  <c r="N192" i="9"/>
  <c r="P192" i="9"/>
  <c r="U192" i="9"/>
  <c r="M192" i="9"/>
  <c r="S192" i="9"/>
  <c r="G192" i="9"/>
  <c r="W231" i="9"/>
  <c r="O231" i="9"/>
  <c r="M231" i="9"/>
  <c r="X231" i="9"/>
  <c r="S231" i="9"/>
  <c r="Q231" i="9"/>
  <c r="U231" i="9"/>
  <c r="Z231" i="9"/>
  <c r="P231" i="9"/>
  <c r="N231" i="9"/>
  <c r="R231" i="9"/>
  <c r="Y231" i="9"/>
  <c r="V231" i="9"/>
  <c r="T231" i="9"/>
  <c r="G231" i="9"/>
  <c r="L231" i="9" s="1"/>
  <c r="Z167" i="9"/>
  <c r="W167" i="9"/>
  <c r="T167" i="9"/>
  <c r="S167" i="9"/>
  <c r="X167" i="9"/>
  <c r="M167" i="9"/>
  <c r="P167" i="9"/>
  <c r="Y167" i="9"/>
  <c r="Q167" i="9"/>
  <c r="R167" i="9"/>
  <c r="N167" i="9"/>
  <c r="V167" i="9"/>
  <c r="G167" i="9"/>
  <c r="O167" i="9"/>
  <c r="U167" i="9"/>
  <c r="W147" i="9"/>
  <c r="Q147" i="9"/>
  <c r="R147" i="9"/>
  <c r="V147" i="9"/>
  <c r="X147" i="9"/>
  <c r="O147" i="9"/>
  <c r="N147" i="9"/>
  <c r="Z147" i="9"/>
  <c r="Y147" i="9"/>
  <c r="T147" i="9"/>
  <c r="S147" i="9"/>
  <c r="M147" i="9"/>
  <c r="G147" i="9"/>
  <c r="P147" i="9"/>
  <c r="U147" i="9"/>
  <c r="Z63" i="9"/>
  <c r="S63" i="9"/>
  <c r="Q63" i="9"/>
  <c r="U63" i="9"/>
  <c r="W63" i="9"/>
  <c r="P63" i="9"/>
  <c r="N63" i="9"/>
  <c r="Y63" i="9"/>
  <c r="X63" i="9"/>
  <c r="T63" i="9"/>
  <c r="R63" i="9"/>
  <c r="M63" i="9"/>
  <c r="V63" i="9"/>
  <c r="G63" i="9"/>
  <c r="O63" i="9"/>
  <c r="X66" i="9"/>
  <c r="V66" i="9"/>
  <c r="T66" i="9"/>
  <c r="R66" i="9"/>
  <c r="Y66" i="9"/>
  <c r="O66" i="9"/>
  <c r="M66" i="9"/>
  <c r="Z66" i="9"/>
  <c r="S66" i="9"/>
  <c r="Q66" i="9"/>
  <c r="W66" i="9"/>
  <c r="U66" i="9"/>
  <c r="G66" i="9"/>
  <c r="N66" i="9"/>
  <c r="P66" i="9"/>
  <c r="Y61" i="9"/>
  <c r="X61" i="9"/>
  <c r="T61" i="9"/>
  <c r="R61" i="9"/>
  <c r="V61" i="9"/>
  <c r="O61" i="9"/>
  <c r="M61" i="9"/>
  <c r="Z61" i="9"/>
  <c r="S61" i="9"/>
  <c r="Q61" i="9"/>
  <c r="W61" i="9"/>
  <c r="G61" i="9"/>
  <c r="P61" i="9"/>
  <c r="N61" i="9"/>
  <c r="U61" i="9"/>
  <c r="Z65" i="9"/>
  <c r="S65" i="9"/>
  <c r="Q65" i="9"/>
  <c r="U65" i="9"/>
  <c r="W65" i="9"/>
  <c r="P65" i="9"/>
  <c r="N65" i="9"/>
  <c r="Y65" i="9"/>
  <c r="X65" i="9"/>
  <c r="T65" i="9"/>
  <c r="R65" i="9"/>
  <c r="V65" i="9"/>
  <c r="O65" i="9"/>
  <c r="G65" i="9"/>
  <c r="M65" i="9"/>
  <c r="W30" i="9"/>
  <c r="O30" i="9"/>
  <c r="M30" i="9"/>
  <c r="X30" i="9"/>
  <c r="S30" i="9"/>
  <c r="Q30" i="9"/>
  <c r="V30" i="9"/>
  <c r="U30" i="9"/>
  <c r="P30" i="9"/>
  <c r="N30" i="9"/>
  <c r="Y30" i="9"/>
  <c r="T30" i="9"/>
  <c r="R30" i="9"/>
  <c r="Z30" i="9"/>
  <c r="G30" i="9"/>
  <c r="X214" i="9"/>
  <c r="V214" i="9"/>
  <c r="T214" i="9"/>
  <c r="N214" i="9"/>
  <c r="G214" i="9"/>
  <c r="Y214" i="9"/>
  <c r="O214" i="9"/>
  <c r="M214" i="9"/>
  <c r="U214" i="9"/>
  <c r="S214" i="9"/>
  <c r="Q214" i="9"/>
  <c r="Z214" i="9"/>
  <c r="P214" i="9"/>
  <c r="R214" i="9"/>
  <c r="W214" i="9"/>
  <c r="Z101" i="9"/>
  <c r="Y101" i="9"/>
  <c r="T101" i="9"/>
  <c r="R101" i="9"/>
  <c r="U101" i="9"/>
  <c r="O101" i="9"/>
  <c r="M101" i="9"/>
  <c r="G101" i="9"/>
  <c r="W101" i="9"/>
  <c r="S101" i="9"/>
  <c r="Q101" i="9"/>
  <c r="P101" i="9"/>
  <c r="N101" i="9"/>
  <c r="V101" i="9"/>
  <c r="X101" i="9"/>
  <c r="W24" i="9"/>
  <c r="O24" i="9"/>
  <c r="M24" i="9"/>
  <c r="G24" i="9"/>
  <c r="X24" i="9"/>
  <c r="S24" i="9"/>
  <c r="Q24" i="9"/>
  <c r="V24" i="9"/>
  <c r="U24" i="9"/>
  <c r="P24" i="9"/>
  <c r="N24" i="9"/>
  <c r="T24" i="9"/>
  <c r="R24" i="9"/>
  <c r="Z24" i="9"/>
  <c r="Y24" i="9"/>
  <c r="V20" i="9"/>
  <c r="U20" i="9"/>
  <c r="P20" i="9"/>
  <c r="N20" i="9"/>
  <c r="G20" i="9"/>
  <c r="Z20" i="9"/>
  <c r="Y20" i="9"/>
  <c r="T20" i="9"/>
  <c r="R20" i="9"/>
  <c r="W20" i="9"/>
  <c r="O20" i="9"/>
  <c r="M20" i="9"/>
  <c r="Q20" i="9"/>
  <c r="S20" i="9"/>
  <c r="X20" i="9"/>
  <c r="V483" i="9"/>
  <c r="O483" i="9"/>
  <c r="M483" i="9"/>
  <c r="X483" i="9"/>
  <c r="Z483" i="9"/>
  <c r="S483" i="9"/>
  <c r="W483" i="9"/>
  <c r="U483" i="9"/>
  <c r="N483" i="9"/>
  <c r="P483" i="9"/>
  <c r="Q483" i="9"/>
  <c r="Y483" i="9"/>
  <c r="R483" i="9"/>
  <c r="T483" i="9"/>
  <c r="G483" i="9"/>
  <c r="V28" i="9"/>
  <c r="U28" i="9"/>
  <c r="P28" i="9"/>
  <c r="N28" i="9"/>
  <c r="Z28" i="9"/>
  <c r="Y28" i="9"/>
  <c r="T28" i="9"/>
  <c r="R28" i="9"/>
  <c r="W28" i="9"/>
  <c r="O28" i="9"/>
  <c r="M28" i="9"/>
  <c r="G28" i="9"/>
  <c r="S28" i="9"/>
  <c r="X28" i="9"/>
  <c r="Q28" i="9"/>
  <c r="Y312" i="9"/>
  <c r="X312" i="9"/>
  <c r="T312" i="9"/>
  <c r="S312" i="9"/>
  <c r="V312" i="9"/>
  <c r="M312" i="9"/>
  <c r="P312" i="9"/>
  <c r="Z312" i="9"/>
  <c r="Q312" i="9"/>
  <c r="R312" i="9"/>
  <c r="U312" i="9"/>
  <c r="W312" i="9"/>
  <c r="O312" i="9"/>
  <c r="N312" i="9"/>
  <c r="G312" i="9"/>
  <c r="Z317" i="9"/>
  <c r="M317" i="9"/>
  <c r="S317" i="9"/>
  <c r="V317" i="9"/>
  <c r="Q317" i="9"/>
  <c r="O317" i="9"/>
  <c r="X317" i="9"/>
  <c r="W317" i="9"/>
  <c r="R317" i="9"/>
  <c r="T317" i="9"/>
  <c r="P317" i="9"/>
  <c r="U317" i="9"/>
  <c r="Y317" i="9"/>
  <c r="N317" i="9"/>
  <c r="G317" i="9"/>
  <c r="U296" i="9"/>
  <c r="W296" i="9"/>
  <c r="T296" i="9"/>
  <c r="S296" i="9"/>
  <c r="Y296" i="9"/>
  <c r="M296" i="9"/>
  <c r="P296" i="9"/>
  <c r="V296" i="9"/>
  <c r="Q296" i="9"/>
  <c r="R296" i="9"/>
  <c r="O296" i="9"/>
  <c r="N296" i="9"/>
  <c r="X296" i="9"/>
  <c r="Z296" i="9"/>
  <c r="G296" i="9"/>
  <c r="Z62" i="9"/>
  <c r="S62" i="9"/>
  <c r="Q62" i="9"/>
  <c r="W62" i="9"/>
  <c r="U62" i="9"/>
  <c r="P62" i="9"/>
  <c r="N62" i="9"/>
  <c r="X62" i="9"/>
  <c r="V62" i="9"/>
  <c r="T62" i="9"/>
  <c r="R62" i="9"/>
  <c r="Y62" i="9"/>
  <c r="G62" i="9"/>
  <c r="O62" i="9"/>
  <c r="M62" i="9"/>
  <c r="Z26" i="9"/>
  <c r="U26" i="9"/>
  <c r="T26" i="9"/>
  <c r="R26" i="9"/>
  <c r="W26" i="9"/>
  <c r="O26" i="9"/>
  <c r="M26" i="9"/>
  <c r="X26" i="9"/>
  <c r="S26" i="9"/>
  <c r="Q26" i="9"/>
  <c r="V26" i="9"/>
  <c r="Y26" i="9"/>
  <c r="P26" i="9"/>
  <c r="G26" i="9"/>
  <c r="N26" i="9"/>
  <c r="V503" i="9"/>
  <c r="T503" i="9"/>
  <c r="S503" i="9"/>
  <c r="X503" i="9"/>
  <c r="Z503" i="9"/>
  <c r="M503" i="9"/>
  <c r="Q503" i="9"/>
  <c r="U503" i="9"/>
  <c r="W503" i="9"/>
  <c r="R503" i="9"/>
  <c r="O503" i="9"/>
  <c r="Y503" i="9"/>
  <c r="P503" i="9"/>
  <c r="N503" i="9"/>
  <c r="G503" i="9"/>
  <c r="V381" i="9"/>
  <c r="R381" i="9"/>
  <c r="T381" i="9"/>
  <c r="X381" i="9"/>
  <c r="Z381" i="9"/>
  <c r="O381" i="9"/>
  <c r="M381" i="9"/>
  <c r="U381" i="9"/>
  <c r="W381" i="9"/>
  <c r="S381" i="9"/>
  <c r="Q381" i="9"/>
  <c r="Y381" i="9"/>
  <c r="N381" i="9"/>
  <c r="G381" i="9"/>
  <c r="P381" i="9"/>
  <c r="X614" i="9"/>
  <c r="R614" i="9"/>
  <c r="P614" i="9"/>
  <c r="V614" i="9"/>
  <c r="Y614" i="9"/>
  <c r="O614" i="9"/>
  <c r="T614" i="9"/>
  <c r="Z614" i="9"/>
  <c r="U614" i="9"/>
  <c r="S614" i="9"/>
  <c r="M614" i="9"/>
  <c r="W614" i="9"/>
  <c r="N614" i="9"/>
  <c r="Q614" i="9"/>
  <c r="G614" i="9"/>
  <c r="X506" i="9"/>
  <c r="T506" i="9"/>
  <c r="M506" i="9"/>
  <c r="V506" i="9"/>
  <c r="U506" i="9"/>
  <c r="O506" i="9"/>
  <c r="R506" i="9"/>
  <c r="Z506" i="9"/>
  <c r="Y506" i="9"/>
  <c r="Q506" i="9"/>
  <c r="S506" i="9"/>
  <c r="P506" i="9"/>
  <c r="N506" i="9"/>
  <c r="W506" i="9"/>
  <c r="G506" i="9"/>
  <c r="Z440" i="9"/>
  <c r="R440" i="9"/>
  <c r="T440" i="9"/>
  <c r="X440" i="9"/>
  <c r="V440" i="9"/>
  <c r="O440" i="9"/>
  <c r="M440" i="9"/>
  <c r="Y440" i="9"/>
  <c r="W440" i="9"/>
  <c r="S440" i="9"/>
  <c r="Q440" i="9"/>
  <c r="U440" i="9"/>
  <c r="N440" i="9"/>
  <c r="P440" i="9"/>
  <c r="G440" i="9"/>
  <c r="Y505" i="9"/>
  <c r="P505" i="9"/>
  <c r="Q505" i="9"/>
  <c r="V505" i="9"/>
  <c r="T505" i="9"/>
  <c r="N505" i="9"/>
  <c r="X505" i="9"/>
  <c r="Z505" i="9"/>
  <c r="M505" i="9"/>
  <c r="S505" i="9"/>
  <c r="R505" i="9"/>
  <c r="W505" i="9"/>
  <c r="O505" i="9"/>
  <c r="G505" i="9"/>
  <c r="U505" i="9"/>
  <c r="V587" i="9"/>
  <c r="T587" i="9"/>
  <c r="N587" i="9"/>
  <c r="X587" i="9"/>
  <c r="Z587" i="9"/>
  <c r="M587" i="9"/>
  <c r="S587" i="9"/>
  <c r="U587" i="9"/>
  <c r="W587" i="9"/>
  <c r="R587" i="9"/>
  <c r="O587" i="9"/>
  <c r="Y587" i="9"/>
  <c r="P587" i="9"/>
  <c r="Q587" i="9"/>
  <c r="G587" i="9"/>
  <c r="V462" i="9"/>
  <c r="R462" i="9"/>
  <c r="T462" i="9"/>
  <c r="X462" i="9"/>
  <c r="W462" i="9"/>
  <c r="O462" i="9"/>
  <c r="M462" i="9"/>
  <c r="U462" i="9"/>
  <c r="Y462" i="9"/>
  <c r="S462" i="9"/>
  <c r="Q462" i="9"/>
  <c r="P462" i="9"/>
  <c r="Z462" i="9"/>
  <c r="G462" i="9"/>
  <c r="N462" i="9"/>
  <c r="X486" i="9"/>
  <c r="R486" i="9"/>
  <c r="T486" i="9"/>
  <c r="V486" i="9"/>
  <c r="Y486" i="9"/>
  <c r="O486" i="9"/>
  <c r="M486" i="9"/>
  <c r="Z486" i="9"/>
  <c r="U486" i="9"/>
  <c r="S486" i="9"/>
  <c r="Q486" i="9"/>
  <c r="N486" i="9"/>
  <c r="P486" i="9"/>
  <c r="W486" i="9"/>
  <c r="G486" i="9"/>
  <c r="X570" i="9"/>
  <c r="T570" i="9"/>
  <c r="S570" i="9"/>
  <c r="V570" i="9"/>
  <c r="U570" i="9"/>
  <c r="O570" i="9"/>
  <c r="M570" i="9"/>
  <c r="Z570" i="9"/>
  <c r="Y570" i="9"/>
  <c r="N570" i="9"/>
  <c r="R570" i="9"/>
  <c r="Q570" i="9"/>
  <c r="W570" i="9"/>
  <c r="G570" i="9"/>
  <c r="P570" i="9"/>
  <c r="X514" i="9"/>
  <c r="T514" i="9"/>
  <c r="M514" i="9"/>
  <c r="V514" i="9"/>
  <c r="U514" i="9"/>
  <c r="O514" i="9"/>
  <c r="R514" i="9"/>
  <c r="Z514" i="9"/>
  <c r="Y514" i="9"/>
  <c r="Q514" i="9"/>
  <c r="N514" i="9"/>
  <c r="W514" i="9"/>
  <c r="P514" i="9"/>
  <c r="S514" i="9"/>
  <c r="G514" i="9"/>
  <c r="X434" i="9"/>
  <c r="Z434" i="9"/>
  <c r="O434" i="9"/>
  <c r="M434" i="9"/>
  <c r="W434" i="9"/>
  <c r="V434" i="9"/>
  <c r="S434" i="9"/>
  <c r="Q434" i="9"/>
  <c r="Y434" i="9"/>
  <c r="N434" i="9"/>
  <c r="P434" i="9"/>
  <c r="T434" i="9"/>
  <c r="U434" i="9"/>
  <c r="R434" i="9"/>
  <c r="G434" i="9"/>
  <c r="L434" i="9" s="1"/>
  <c r="Y302" i="9"/>
  <c r="M302" i="9"/>
  <c r="P302" i="9"/>
  <c r="V302" i="9"/>
  <c r="Q302" i="9"/>
  <c r="R302" i="9"/>
  <c r="X302" i="9"/>
  <c r="Z302" i="9"/>
  <c r="O302" i="9"/>
  <c r="N302" i="9"/>
  <c r="T302" i="9"/>
  <c r="S302" i="9"/>
  <c r="U302" i="9"/>
  <c r="W302" i="9"/>
  <c r="G302" i="9"/>
  <c r="Z149" i="9"/>
  <c r="X149" i="9"/>
  <c r="T149" i="9"/>
  <c r="N149" i="9"/>
  <c r="Y149" i="9"/>
  <c r="M149" i="9"/>
  <c r="P149" i="9"/>
  <c r="U149" i="9"/>
  <c r="Q149" i="9"/>
  <c r="R149" i="9"/>
  <c r="W149" i="9"/>
  <c r="O149" i="9"/>
  <c r="S149" i="9"/>
  <c r="V149" i="9"/>
  <c r="G149" i="9"/>
  <c r="V273" i="9"/>
  <c r="Y273" i="9"/>
  <c r="T273" i="9"/>
  <c r="R273" i="9"/>
  <c r="Z273" i="9"/>
  <c r="O273" i="9"/>
  <c r="M273" i="9"/>
  <c r="W273" i="9"/>
  <c r="S273" i="9"/>
  <c r="Q273" i="9"/>
  <c r="U273" i="9"/>
  <c r="X273" i="9"/>
  <c r="P273" i="9"/>
  <c r="N273" i="9"/>
  <c r="G273" i="9"/>
  <c r="X298" i="9"/>
  <c r="Z298" i="9"/>
  <c r="O298" i="9"/>
  <c r="S298" i="9"/>
  <c r="U298" i="9"/>
  <c r="W298" i="9"/>
  <c r="T298" i="9"/>
  <c r="N298" i="9"/>
  <c r="Y298" i="9"/>
  <c r="M298" i="9"/>
  <c r="P298" i="9"/>
  <c r="R298" i="9"/>
  <c r="V298" i="9"/>
  <c r="G298" i="9"/>
  <c r="Q298" i="9"/>
  <c r="Z165" i="9"/>
  <c r="X165" i="9"/>
  <c r="T165" i="9"/>
  <c r="N165" i="9"/>
  <c r="Y165" i="9"/>
  <c r="M165" i="9"/>
  <c r="P165" i="9"/>
  <c r="U165" i="9"/>
  <c r="Q165" i="9"/>
  <c r="R165" i="9"/>
  <c r="S165" i="9"/>
  <c r="V165" i="9"/>
  <c r="W165" i="9"/>
  <c r="O165" i="9"/>
  <c r="G165" i="9"/>
  <c r="X240" i="9"/>
  <c r="O240" i="9"/>
  <c r="M240" i="9"/>
  <c r="Y240" i="9"/>
  <c r="S240" i="9"/>
  <c r="Q240" i="9"/>
  <c r="W240" i="9"/>
  <c r="U240" i="9"/>
  <c r="P240" i="9"/>
  <c r="R240" i="9"/>
  <c r="T240" i="9"/>
  <c r="N240" i="9"/>
  <c r="V240" i="9"/>
  <c r="Z240" i="9"/>
  <c r="G240" i="9"/>
  <c r="W225" i="9"/>
  <c r="S225" i="9"/>
  <c r="Q225" i="9"/>
  <c r="U225" i="9"/>
  <c r="X225" i="9"/>
  <c r="P225" i="9"/>
  <c r="N225" i="9"/>
  <c r="Y225" i="9"/>
  <c r="Z225" i="9"/>
  <c r="T225" i="9"/>
  <c r="R225" i="9"/>
  <c r="M225" i="9"/>
  <c r="G225" i="9"/>
  <c r="L225" i="9" s="1"/>
  <c r="O225" i="9"/>
  <c r="V225" i="9"/>
  <c r="X177" i="9"/>
  <c r="Q177" i="9"/>
  <c r="R177" i="9"/>
  <c r="V177" i="9"/>
  <c r="Y177" i="9"/>
  <c r="O177" i="9"/>
  <c r="N177" i="9"/>
  <c r="Z177" i="9"/>
  <c r="U177" i="9"/>
  <c r="T177" i="9"/>
  <c r="S177" i="9"/>
  <c r="M177" i="9"/>
  <c r="P177" i="9"/>
  <c r="W177" i="9"/>
  <c r="G177" i="9"/>
  <c r="X106" i="9"/>
  <c r="U106" i="9"/>
  <c r="P106" i="9"/>
  <c r="N106" i="9"/>
  <c r="W106" i="9"/>
  <c r="V106" i="9"/>
  <c r="T106" i="9"/>
  <c r="R106" i="9"/>
  <c r="Y106" i="9"/>
  <c r="O106" i="9"/>
  <c r="M106" i="9"/>
  <c r="Z106" i="9"/>
  <c r="S106" i="9"/>
  <c r="Q106" i="9"/>
  <c r="G106" i="9"/>
  <c r="Y17" i="9"/>
  <c r="O17" i="9"/>
  <c r="M17" i="9"/>
  <c r="V17" i="9"/>
  <c r="S17" i="9"/>
  <c r="Q17" i="9"/>
  <c r="X17" i="9"/>
  <c r="Z17" i="9"/>
  <c r="P17" i="9"/>
  <c r="N17" i="9"/>
  <c r="R17" i="9"/>
  <c r="U17" i="9"/>
  <c r="W17" i="9"/>
  <c r="T17" i="9"/>
  <c r="G17" i="9"/>
  <c r="W34" i="9"/>
  <c r="O34" i="9"/>
  <c r="M34" i="9"/>
  <c r="X34" i="9"/>
  <c r="S34" i="9"/>
  <c r="Q34" i="9"/>
  <c r="V34" i="9"/>
  <c r="Y34" i="9"/>
  <c r="P34" i="9"/>
  <c r="N34" i="9"/>
  <c r="U34" i="9"/>
  <c r="G34" i="9"/>
  <c r="T34" i="9"/>
  <c r="Z34" i="9"/>
  <c r="R34" i="9"/>
  <c r="T625" i="1" l="1"/>
  <c r="T624" i="1"/>
  <c r="E619" i="9" s="1"/>
  <c r="U625" i="1"/>
  <c r="U624" i="1"/>
  <c r="F617" i="9" s="1"/>
  <c r="K557" i="9"/>
  <c r="J361" i="9"/>
  <c r="K548" i="9"/>
  <c r="K285" i="9"/>
  <c r="K612" i="9"/>
  <c r="L484" i="9"/>
  <c r="K171" i="9"/>
  <c r="L447" i="9"/>
  <c r="K163" i="9"/>
  <c r="J255" i="9"/>
  <c r="K437" i="9"/>
  <c r="K572" i="9"/>
  <c r="J593" i="9"/>
  <c r="J504" i="9"/>
  <c r="K451" i="9"/>
  <c r="J143" i="9"/>
  <c r="L535" i="9"/>
  <c r="L34" i="9"/>
  <c r="J106" i="9"/>
  <c r="L165" i="9"/>
  <c r="J273" i="9"/>
  <c r="K302" i="9"/>
  <c r="K486" i="9"/>
  <c r="L440" i="9"/>
  <c r="K614" i="9"/>
  <c r="K62" i="9"/>
  <c r="L317" i="9"/>
  <c r="J28" i="9"/>
  <c r="K101" i="9"/>
  <c r="J30" i="9"/>
  <c r="L61" i="9"/>
  <c r="K63" i="9"/>
  <c r="J167" i="9"/>
  <c r="L192" i="9"/>
  <c r="L290" i="9"/>
  <c r="K386" i="9"/>
  <c r="K476" i="9"/>
  <c r="K540" i="9"/>
  <c r="L581" i="9"/>
  <c r="L474" i="9"/>
  <c r="K536" i="9"/>
  <c r="J260" i="9"/>
  <c r="L355" i="9"/>
  <c r="J611" i="9"/>
  <c r="L38" i="9"/>
  <c r="L110" i="9"/>
  <c r="L284" i="9"/>
  <c r="J162" i="9"/>
  <c r="K134" i="9"/>
  <c r="L597" i="9"/>
  <c r="J137" i="9"/>
  <c r="K321" i="9"/>
  <c r="L498" i="9"/>
  <c r="J473" i="9"/>
  <c r="K520" i="9"/>
  <c r="K457" i="9"/>
  <c r="K329" i="9"/>
  <c r="K452" i="9"/>
  <c r="K100" i="9"/>
  <c r="J515" i="9"/>
  <c r="K41" i="9"/>
  <c r="L97" i="9"/>
  <c r="K112" i="9"/>
  <c r="J332" i="9"/>
  <c r="L13" i="9"/>
  <c r="L31" i="9"/>
  <c r="K43" i="9"/>
  <c r="J136" i="9"/>
  <c r="L124" i="9"/>
  <c r="L205" i="9"/>
  <c r="J175" i="9"/>
  <c r="J197" i="9"/>
  <c r="L282" i="9"/>
  <c r="K265" i="9"/>
  <c r="K286" i="9"/>
  <c r="J403" i="9"/>
  <c r="K542" i="9"/>
  <c r="K591" i="9"/>
  <c r="J336" i="9"/>
  <c r="J456" i="9"/>
  <c r="L552" i="9"/>
  <c r="L335" i="9"/>
  <c r="L276" i="9"/>
  <c r="J417" i="9"/>
  <c r="K431" i="9"/>
  <c r="J604" i="9"/>
  <c r="K334" i="9"/>
  <c r="J363" i="9"/>
  <c r="J495" i="9"/>
  <c r="J36" i="9"/>
  <c r="L605" i="9"/>
  <c r="K39" i="9"/>
  <c r="J185" i="9"/>
  <c r="K279" i="9"/>
  <c r="K450" i="9"/>
  <c r="J553" i="9"/>
  <c r="J14" i="9"/>
  <c r="K93" i="9"/>
  <c r="L135" i="9"/>
  <c r="L211" i="9"/>
  <c r="K159" i="9"/>
  <c r="L310" i="9"/>
  <c r="K370" i="9"/>
  <c r="K421" i="9"/>
  <c r="L549" i="9"/>
  <c r="L576" i="9"/>
  <c r="J592" i="9"/>
  <c r="J460" i="9"/>
  <c r="L524" i="9"/>
  <c r="L569" i="9"/>
  <c r="J509" i="9"/>
  <c r="K292" i="9"/>
  <c r="K373" i="9"/>
  <c r="J480" i="9"/>
  <c r="J64" i="9"/>
  <c r="J96" i="9"/>
  <c r="L252" i="9"/>
  <c r="J178" i="9"/>
  <c r="K496" i="9"/>
  <c r="K48" i="9"/>
  <c r="J423" i="9"/>
  <c r="L151" i="9"/>
  <c r="L299" i="9"/>
  <c r="L326" i="9"/>
  <c r="J545" i="9"/>
  <c r="K470" i="9"/>
  <c r="K516" i="9"/>
  <c r="L138" i="9"/>
  <c r="J519" i="9"/>
  <c r="L129" i="9"/>
  <c r="L161" i="9"/>
  <c r="L546" i="9"/>
  <c r="J384" i="9"/>
  <c r="L166" i="9"/>
  <c r="L471" i="9"/>
  <c r="K325" i="9"/>
  <c r="K53" i="9"/>
  <c r="J156" i="9"/>
  <c r="K37" i="9"/>
  <c r="L216" i="9"/>
  <c r="K313" i="9"/>
  <c r="J295" i="9"/>
  <c r="K583" i="9"/>
  <c r="L418" i="9"/>
  <c r="L419" i="9"/>
  <c r="L54" i="9"/>
  <c r="J144" i="9"/>
  <c r="J194" i="9"/>
  <c r="J122" i="9"/>
  <c r="K311" i="9"/>
  <c r="L426" i="9"/>
  <c r="J29" i="9"/>
  <c r="J130" i="9"/>
  <c r="K195" i="9"/>
  <c r="K315" i="9"/>
  <c r="K395" i="9"/>
  <c r="K580" i="9"/>
  <c r="K561" i="9"/>
  <c r="K554" i="9"/>
  <c r="K316" i="9"/>
  <c r="L105" i="9"/>
  <c r="J46" i="9"/>
  <c r="K193" i="9"/>
  <c r="L172" i="9"/>
  <c r="J307" i="9"/>
  <c r="K270" i="9"/>
  <c r="J482" i="9"/>
  <c r="L582" i="9"/>
  <c r="L571" i="9"/>
  <c r="K352" i="9"/>
  <c r="L525" i="9"/>
  <c r="L608" i="9"/>
  <c r="K42" i="9"/>
  <c r="L253" i="9"/>
  <c r="J339" i="9"/>
  <c r="K607" i="9"/>
  <c r="J47" i="9"/>
  <c r="L169" i="9"/>
  <c r="J262" i="9"/>
  <c r="J449" i="9"/>
  <c r="J573" i="9"/>
  <c r="L442" i="9"/>
  <c r="K541" i="9"/>
  <c r="L507" i="9"/>
  <c r="J351" i="9"/>
  <c r="J109" i="9"/>
  <c r="J467" i="9"/>
  <c r="K184" i="9"/>
  <c r="L445" i="9"/>
  <c r="L304" i="9"/>
  <c r="L359" i="9"/>
  <c r="K91" i="9"/>
  <c r="K27" i="9"/>
  <c r="J303" i="9"/>
  <c r="L56" i="9"/>
  <c r="J98" i="9"/>
  <c r="J152" i="9"/>
  <c r="J200" i="9"/>
  <c r="K356" i="9"/>
  <c r="K510" i="9"/>
  <c r="J368" i="9"/>
  <c r="K610" i="9"/>
  <c r="J374" i="9"/>
  <c r="L603" i="9"/>
  <c r="L455" i="9"/>
  <c r="L559" i="9"/>
  <c r="J372" i="9"/>
  <c r="L309" i="9"/>
  <c r="L19" i="9"/>
  <c r="J126" i="9"/>
  <c r="J380" i="9"/>
  <c r="K497" i="9"/>
  <c r="K429" i="9"/>
  <c r="J387" i="9"/>
  <c r="L327" i="9"/>
  <c r="J121" i="9"/>
  <c r="K164" i="9"/>
  <c r="K96" i="9"/>
  <c r="J571" i="9"/>
  <c r="J385" i="9"/>
  <c r="L567" i="9"/>
  <c r="L342" i="9"/>
  <c r="J464" i="9"/>
  <c r="K186" i="9"/>
  <c r="K365" i="9"/>
  <c r="J210" i="9"/>
  <c r="L526" i="9"/>
  <c r="L148" i="9"/>
  <c r="K283" i="9"/>
  <c r="L348" i="9"/>
  <c r="J501" i="9"/>
  <c r="J588" i="9"/>
  <c r="K360" i="9"/>
  <c r="J320" i="9"/>
  <c r="J500" i="9"/>
  <c r="L499" i="9"/>
  <c r="J17" i="9"/>
  <c r="L177" i="9"/>
  <c r="L298" i="9"/>
  <c r="K149" i="9"/>
  <c r="K570" i="9"/>
  <c r="L462" i="9"/>
  <c r="K506" i="9"/>
  <c r="J381" i="9"/>
  <c r="J26" i="9"/>
  <c r="J296" i="9"/>
  <c r="K312" i="9"/>
  <c r="L483" i="9"/>
  <c r="K24" i="9"/>
  <c r="K65" i="9"/>
  <c r="J147" i="9"/>
  <c r="J258" i="9"/>
  <c r="L444" i="9"/>
  <c r="L508" i="9"/>
  <c r="J405" i="9"/>
  <c r="K454" i="9"/>
  <c r="K269" i="9"/>
  <c r="J448" i="9"/>
  <c r="J40" i="9"/>
  <c r="K118" i="9"/>
  <c r="K32" i="9"/>
  <c r="L331" i="9"/>
  <c r="L383" i="9"/>
  <c r="L324" i="9"/>
  <c r="K206" i="9"/>
  <c r="K125" i="9"/>
  <c r="L527" i="9"/>
  <c r="J392" i="9"/>
  <c r="L487" i="9"/>
  <c r="L114" i="9"/>
  <c r="L209" i="9"/>
  <c r="J213" i="9"/>
  <c r="L406" i="9"/>
  <c r="L579" i="9"/>
  <c r="L411" i="9"/>
  <c r="J606" i="9"/>
  <c r="K272" i="9"/>
  <c r="J382" i="9"/>
  <c r="J358" i="9"/>
  <c r="L280" i="9"/>
  <c r="L117" i="9"/>
  <c r="J113" i="9"/>
  <c r="K4" i="9"/>
  <c r="J139" i="9"/>
  <c r="K128" i="9"/>
  <c r="J160" i="9"/>
  <c r="L191" i="9"/>
  <c r="L402" i="9"/>
  <c r="L50" i="9"/>
  <c r="K108" i="9"/>
  <c r="L173" i="9"/>
  <c r="J250" i="9"/>
  <c r="J314" i="9"/>
  <c r="J297" i="9"/>
  <c r="J254" i="9"/>
  <c r="K318" i="9"/>
  <c r="J346" i="9"/>
  <c r="J518" i="9"/>
  <c r="K478" i="9"/>
  <c r="K489" i="9"/>
  <c r="L388" i="9"/>
  <c r="K490" i="9"/>
  <c r="J602" i="9"/>
  <c r="L537" i="9"/>
  <c r="L367" i="9"/>
  <c r="L349" i="9"/>
  <c r="K350" i="9"/>
  <c r="L512" i="9"/>
  <c r="L528" i="9"/>
  <c r="J119" i="9"/>
  <c r="J345" i="9"/>
  <c r="K154" i="9"/>
  <c r="K439" i="9"/>
  <c r="K547" i="9"/>
  <c r="L511" i="9"/>
  <c r="K333" i="9"/>
  <c r="K369" i="9"/>
  <c r="K396" i="9"/>
  <c r="L275" i="9"/>
  <c r="L330" i="9"/>
  <c r="L472" i="9"/>
  <c r="L375" i="9"/>
  <c r="K595" i="9"/>
  <c r="K23" i="9"/>
  <c r="K25" i="9"/>
  <c r="J99" i="9"/>
  <c r="K104" i="9"/>
  <c r="J196" i="9"/>
  <c r="K201" i="9"/>
  <c r="L274" i="9"/>
  <c r="K155" i="9"/>
  <c r="J278" i="9"/>
  <c r="K338" i="9"/>
  <c r="K453" i="9"/>
  <c r="K517" i="9"/>
  <c r="L568" i="9"/>
  <c r="K584" i="9"/>
  <c r="L492" i="9"/>
  <c r="K556" i="9"/>
  <c r="J585" i="9"/>
  <c r="J328" i="9"/>
  <c r="L458" i="9"/>
  <c r="J502" i="9"/>
  <c r="J261" i="9"/>
  <c r="L560" i="9"/>
  <c r="J551" i="9"/>
  <c r="J599" i="9"/>
  <c r="L55" i="9"/>
  <c r="L459" i="9"/>
  <c r="J371" i="9"/>
  <c r="L443" i="9"/>
  <c r="J544" i="9"/>
  <c r="J337" i="9"/>
  <c r="K613" i="9"/>
  <c r="L198" i="9"/>
  <c r="J176" i="9"/>
  <c r="K294" i="9"/>
  <c r="L481" i="9"/>
  <c r="L589" i="9"/>
  <c r="L488" i="9"/>
  <c r="J341" i="9"/>
  <c r="J58" i="9"/>
  <c r="J123" i="9"/>
  <c r="L366" i="9"/>
  <c r="J543" i="9"/>
  <c r="J357" i="9"/>
  <c r="K268" i="9"/>
  <c r="L33" i="9"/>
  <c r="L140" i="9"/>
  <c r="K340" i="9"/>
  <c r="L558" i="9"/>
  <c r="K598" i="9"/>
  <c r="L353" i="9"/>
  <c r="J158" i="9"/>
  <c r="K60" i="9"/>
  <c r="L322" i="9"/>
  <c r="L18" i="9"/>
  <c r="L57" i="9"/>
  <c r="L157" i="9"/>
  <c r="J204" i="9"/>
  <c r="K291" i="9"/>
  <c r="L263" i="9"/>
  <c r="K323" i="9"/>
  <c r="J446" i="9"/>
  <c r="L521" i="9"/>
  <c r="L538" i="9"/>
  <c r="K308" i="9"/>
  <c r="K463" i="9"/>
  <c r="L133" i="9"/>
  <c r="K150" i="9"/>
  <c r="K145" i="9"/>
  <c r="L102" i="9"/>
  <c r="L590" i="9"/>
  <c r="J468" i="9"/>
  <c r="L21" i="9"/>
  <c r="L287" i="9"/>
  <c r="L533" i="9"/>
  <c r="K465" i="9"/>
  <c r="K438" i="9"/>
  <c r="J293" i="9"/>
  <c r="J111" i="9"/>
  <c r="L141" i="9"/>
  <c r="L377" i="9"/>
  <c r="K132" i="9"/>
  <c r="L266" i="9"/>
  <c r="L305" i="9"/>
  <c r="L362" i="9"/>
  <c r="J410" i="9"/>
  <c r="J601" i="9"/>
  <c r="K477" i="9"/>
  <c r="L347" i="9"/>
  <c r="J555" i="9"/>
  <c r="L182" i="9"/>
  <c r="J389" i="9"/>
  <c r="K49" i="9"/>
  <c r="J199" i="9"/>
  <c r="J267" i="9"/>
  <c r="J364" i="9"/>
  <c r="L513" i="9"/>
  <c r="K422" i="9"/>
  <c r="L522" i="9"/>
  <c r="J288" i="9"/>
  <c r="J22" i="9"/>
  <c r="K92" i="9"/>
  <c r="L44" i="9"/>
  <c r="L127" i="9"/>
  <c r="K289" i="9"/>
  <c r="J466" i="9"/>
  <c r="L594" i="9"/>
  <c r="K425" i="9"/>
  <c r="J412" i="9"/>
  <c r="L300" i="9"/>
  <c r="K35" i="9"/>
  <c r="J107" i="9"/>
  <c r="L215" i="9"/>
  <c r="J103" i="9"/>
  <c r="J95" i="9"/>
  <c r="L153" i="9"/>
  <c r="L259" i="9"/>
  <c r="K281" i="9"/>
  <c r="K203" i="9"/>
  <c r="J550" i="9"/>
  <c r="K441" i="9"/>
  <c r="L461" i="9"/>
  <c r="L277" i="9"/>
  <c r="K343" i="9"/>
  <c r="J94" i="9"/>
  <c r="J409" i="9"/>
  <c r="J491" i="9"/>
  <c r="L596" i="9"/>
  <c r="J52" i="9"/>
  <c r="J212" i="9"/>
  <c r="L251" i="9"/>
  <c r="K319" i="9"/>
  <c r="K469" i="9"/>
  <c r="L577" i="9"/>
  <c r="L256" i="9"/>
  <c r="J609" i="9"/>
  <c r="K393" i="9"/>
  <c r="K174" i="9"/>
  <c r="J523" i="9"/>
  <c r="J404" i="9"/>
  <c r="S631" i="1"/>
  <c r="S632" i="1"/>
  <c r="S633" i="1"/>
  <c r="S630" i="1"/>
  <c r="L230" i="9"/>
  <c r="N639" i="9"/>
  <c r="J240" i="9"/>
  <c r="L240" i="9"/>
  <c r="L273" i="9"/>
  <c r="K273" i="9"/>
  <c r="L587" i="9"/>
  <c r="J587" i="9"/>
  <c r="P639" i="9"/>
  <c r="M664" i="9" s="1"/>
  <c r="Z639" i="9"/>
  <c r="V639" i="9"/>
  <c r="J386" i="9"/>
  <c r="L386" i="9"/>
  <c r="K581" i="9"/>
  <c r="J581" i="9"/>
  <c r="L206" i="9"/>
  <c r="L131" i="9"/>
  <c r="K131" i="9"/>
  <c r="J131" i="9"/>
  <c r="K473" i="9"/>
  <c r="L452" i="9"/>
  <c r="J452" i="9"/>
  <c r="Q638" i="9"/>
  <c r="N663" i="9" s="1"/>
  <c r="T638" i="9"/>
  <c r="N638" i="9"/>
  <c r="J420" i="9"/>
  <c r="K420" i="9"/>
  <c r="L420" i="9"/>
  <c r="J539" i="9"/>
  <c r="J224" i="9"/>
  <c r="K224" i="9"/>
  <c r="K241" i="9"/>
  <c r="J241" i="9"/>
  <c r="L241" i="9"/>
  <c r="K233" i="9"/>
  <c r="J233" i="9"/>
  <c r="L233" i="9"/>
  <c r="U637" i="9"/>
  <c r="X637" i="9"/>
  <c r="S637" i="9"/>
  <c r="K456" i="9"/>
  <c r="L456" i="9"/>
  <c r="L417" i="9"/>
  <c r="K417" i="9"/>
  <c r="K59" i="9"/>
  <c r="L59" i="9"/>
  <c r="J475" i="9"/>
  <c r="J450" i="9"/>
  <c r="L450" i="9"/>
  <c r="J563" i="9"/>
  <c r="L563" i="9"/>
  <c r="K563" i="9"/>
  <c r="K45" i="9"/>
  <c r="J45" i="9"/>
  <c r="L45" i="9"/>
  <c r="J246" i="9"/>
  <c r="K246" i="9"/>
  <c r="K485" i="9"/>
  <c r="J549" i="9"/>
  <c r="K549" i="9"/>
  <c r="K576" i="9"/>
  <c r="L292" i="9"/>
  <c r="J292" i="9"/>
  <c r="L64" i="9"/>
  <c r="K64" i="9"/>
  <c r="L479" i="9"/>
  <c r="J496" i="9"/>
  <c r="L496" i="9"/>
  <c r="J355" i="9"/>
  <c r="L473" i="9"/>
  <c r="J20" i="9"/>
  <c r="J63" i="9"/>
  <c r="T626" i="1"/>
  <c r="E617" i="9"/>
  <c r="E620" i="9"/>
  <c r="E618" i="9"/>
  <c r="J434" i="9"/>
  <c r="K434" i="9"/>
  <c r="S639" i="9"/>
  <c r="R639" i="9"/>
  <c r="O664" i="9" s="1"/>
  <c r="M639" i="9"/>
  <c r="L66" i="9"/>
  <c r="J66" i="9"/>
  <c r="J394" i="9"/>
  <c r="L394" i="9"/>
  <c r="K394" i="9"/>
  <c r="L344" i="9"/>
  <c r="J344" i="9"/>
  <c r="K344" i="9"/>
  <c r="J493" i="9"/>
  <c r="K493" i="9"/>
  <c r="L493" i="9"/>
  <c r="L15" i="9"/>
  <c r="K71" i="9"/>
  <c r="L71" i="9"/>
  <c r="X638" i="9"/>
  <c r="O638" i="9"/>
  <c r="R638" i="9"/>
  <c r="O663" i="9" s="1"/>
  <c r="Y638" i="9"/>
  <c r="J9" i="9"/>
  <c r="K9" i="9"/>
  <c r="L86" i="9"/>
  <c r="K86" i="9"/>
  <c r="K124" i="9"/>
  <c r="J124" i="9"/>
  <c r="K239" i="9"/>
  <c r="L239" i="9"/>
  <c r="J282" i="9"/>
  <c r="K282" i="9"/>
  <c r="L318" i="9"/>
  <c r="V637" i="9"/>
  <c r="T637" i="9"/>
  <c r="O637" i="9"/>
  <c r="M637" i="9"/>
  <c r="L403" i="9"/>
  <c r="J575" i="9"/>
  <c r="L575" i="9"/>
  <c r="K69" i="9"/>
  <c r="J69" i="9"/>
  <c r="L69" i="9"/>
  <c r="K36" i="9"/>
  <c r="K74" i="9"/>
  <c r="L74" i="9"/>
  <c r="K494" i="9"/>
  <c r="J494" i="9"/>
  <c r="K179" i="9"/>
  <c r="L179" i="9"/>
  <c r="K245" i="9"/>
  <c r="L245" i="9"/>
  <c r="J245" i="9"/>
  <c r="L96" i="9"/>
  <c r="J222" i="9"/>
  <c r="K222" i="9"/>
  <c r="L222" i="9"/>
  <c r="K355" i="9"/>
  <c r="L9" i="9"/>
  <c r="K116" i="9"/>
  <c r="K575" i="9"/>
  <c r="J74" i="9"/>
  <c r="K424" i="9"/>
  <c r="K34" i="9"/>
  <c r="K587" i="9"/>
  <c r="L63" i="9"/>
  <c r="K225" i="9"/>
  <c r="J225" i="9"/>
  <c r="J165" i="9"/>
  <c r="J486" i="9"/>
  <c r="W639" i="9"/>
  <c r="Q639" i="9"/>
  <c r="N664" i="9" s="1"/>
  <c r="O639" i="9"/>
  <c r="T639" i="9"/>
  <c r="L503" i="9"/>
  <c r="L62" i="9"/>
  <c r="L30" i="9"/>
  <c r="L167" i="9"/>
  <c r="J192" i="9"/>
  <c r="J271" i="9"/>
  <c r="L271" i="9"/>
  <c r="K260" i="9"/>
  <c r="L260" i="9"/>
  <c r="J32" i="9"/>
  <c r="K284" i="9"/>
  <c r="J202" i="9"/>
  <c r="J218" i="9"/>
  <c r="L218" i="9"/>
  <c r="K218" i="9"/>
  <c r="J82" i="9"/>
  <c r="K82" i="9"/>
  <c r="J229" i="9"/>
  <c r="K229" i="9"/>
  <c r="L229" i="9"/>
  <c r="J238" i="9"/>
  <c r="L238" i="9"/>
  <c r="K238" i="9"/>
  <c r="L329" i="9"/>
  <c r="Z638" i="9"/>
  <c r="W638" i="9"/>
  <c r="U638" i="9"/>
  <c r="K183" i="9"/>
  <c r="L183" i="9"/>
  <c r="J242" i="9"/>
  <c r="L242" i="9"/>
  <c r="K242" i="9"/>
  <c r="K13" i="9"/>
  <c r="J13" i="9"/>
  <c r="K31" i="9"/>
  <c r="J31" i="9"/>
  <c r="J217" i="9"/>
  <c r="K217" i="9"/>
  <c r="L265" i="9"/>
  <c r="J265" i="9"/>
  <c r="J181" i="9"/>
  <c r="K181" i="9"/>
  <c r="L181" i="9"/>
  <c r="P637" i="9"/>
  <c r="M662" i="9" s="1"/>
  <c r="R637" i="9"/>
  <c r="O662" i="9" s="1"/>
  <c r="Q637" i="9"/>
  <c r="N662" i="9" s="1"/>
  <c r="W637" i="9"/>
  <c r="J378" i="9"/>
  <c r="L378" i="9"/>
  <c r="J542" i="9"/>
  <c r="K552" i="9"/>
  <c r="J552" i="9"/>
  <c r="J301" i="9"/>
  <c r="J431" i="9"/>
  <c r="K170" i="9"/>
  <c r="J391" i="9"/>
  <c r="K391" i="9"/>
  <c r="L391" i="9"/>
  <c r="J190" i="9"/>
  <c r="K190" i="9"/>
  <c r="L39" i="9"/>
  <c r="J39" i="9"/>
  <c r="J534" i="9"/>
  <c r="L534" i="9"/>
  <c r="K534" i="9"/>
  <c r="L14" i="9"/>
  <c r="L70" i="9"/>
  <c r="K70" i="9"/>
  <c r="K135" i="9"/>
  <c r="J135" i="9"/>
  <c r="J228" i="9"/>
  <c r="L228" i="9"/>
  <c r="L306" i="9"/>
  <c r="K310" i="9"/>
  <c r="J310" i="9"/>
  <c r="L428" i="9"/>
  <c r="J428" i="9"/>
  <c r="K428" i="9"/>
  <c r="E625" i="9"/>
  <c r="J71" i="9"/>
  <c r="J75" i="9"/>
  <c r="J183" i="9"/>
  <c r="J67" i="9"/>
  <c r="J239" i="9"/>
  <c r="K378" i="9"/>
  <c r="J59" i="9"/>
  <c r="L494" i="9"/>
  <c r="J179" i="9"/>
  <c r="J424" i="9"/>
  <c r="K240" i="9"/>
  <c r="J62" i="9"/>
  <c r="K271" i="9"/>
  <c r="Y639" i="9"/>
  <c r="U639" i="9"/>
  <c r="X639" i="9"/>
  <c r="J101" i="9"/>
  <c r="L101" i="9"/>
  <c r="K231" i="9"/>
  <c r="J231" i="9"/>
  <c r="J187" i="9"/>
  <c r="L187" i="9"/>
  <c r="L476" i="9"/>
  <c r="K565" i="9"/>
  <c r="J565" i="9"/>
  <c r="L565" i="9"/>
  <c r="L611" i="9"/>
  <c r="J110" i="9"/>
  <c r="K110" i="9"/>
  <c r="L121" i="9"/>
  <c r="K121" i="9"/>
  <c r="L134" i="9"/>
  <c r="J134" i="9"/>
  <c r="K566" i="9"/>
  <c r="J566" i="9"/>
  <c r="L566" i="9"/>
  <c r="S638" i="9"/>
  <c r="M638" i="9"/>
  <c r="V638" i="9"/>
  <c r="P638" i="9"/>
  <c r="M663" i="9" s="1"/>
  <c r="K435" i="9"/>
  <c r="J435" i="9"/>
  <c r="L435" i="9"/>
  <c r="J205" i="9"/>
  <c r="K205" i="9"/>
  <c r="N637" i="9"/>
  <c r="Z637" i="9"/>
  <c r="Y637" i="9"/>
  <c r="J416" i="9"/>
  <c r="K416" i="9"/>
  <c r="L16" i="9"/>
  <c r="J16" i="9"/>
  <c r="K16" i="9"/>
  <c r="K495" i="9"/>
  <c r="L495" i="9"/>
  <c r="L185" i="9"/>
  <c r="J574" i="9"/>
  <c r="K574" i="9"/>
  <c r="L164" i="9"/>
  <c r="J164" i="9"/>
  <c r="J236" i="9"/>
  <c r="K236" i="9"/>
  <c r="J398" i="9"/>
  <c r="K398" i="9"/>
  <c r="L398" i="9"/>
  <c r="L460" i="9"/>
  <c r="K460" i="9"/>
  <c r="K524" i="9"/>
  <c r="L509" i="9"/>
  <c r="K509" i="9"/>
  <c r="K261" i="9"/>
  <c r="L436" i="9"/>
  <c r="K436" i="9"/>
  <c r="L82" i="9"/>
  <c r="J586" i="9"/>
  <c r="J329" i="9"/>
  <c r="K75" i="9"/>
  <c r="L224" i="9"/>
  <c r="K67" i="9"/>
  <c r="L217" i="9"/>
  <c r="K403" i="9"/>
  <c r="L236" i="9"/>
  <c r="L246" i="9"/>
  <c r="K165" i="9"/>
  <c r="L486" i="9"/>
  <c r="K440" i="9"/>
  <c r="K66" i="9"/>
  <c r="K167" i="9"/>
  <c r="Z636" i="9"/>
  <c r="Y636" i="9"/>
  <c r="W636" i="9"/>
  <c r="V636" i="9"/>
  <c r="L573" i="9"/>
  <c r="K573" i="9"/>
  <c r="K427" i="9"/>
  <c r="J427" i="9"/>
  <c r="L427" i="9"/>
  <c r="L578" i="9"/>
  <c r="J578" i="9"/>
  <c r="K578" i="9"/>
  <c r="J12" i="9"/>
  <c r="K12" i="9"/>
  <c r="L12" i="9"/>
  <c r="J142" i="9"/>
  <c r="K142" i="9"/>
  <c r="L142" i="9"/>
  <c r="J244" i="9"/>
  <c r="L244" i="9"/>
  <c r="K244" i="9"/>
  <c r="K56" i="9"/>
  <c r="J56" i="9"/>
  <c r="K484" i="9"/>
  <c r="L593" i="9"/>
  <c r="K593" i="9"/>
  <c r="J400" i="9"/>
  <c r="K400" i="9"/>
  <c r="L400" i="9"/>
  <c r="J10" i="9"/>
  <c r="K10" i="9"/>
  <c r="L10" i="9"/>
  <c r="K8" i="9"/>
  <c r="J8" i="9"/>
  <c r="L8" i="9"/>
  <c r="J72" i="9"/>
  <c r="K72" i="9"/>
  <c r="L72" i="9"/>
  <c r="J535" i="9"/>
  <c r="K535" i="9"/>
  <c r="K80" i="9"/>
  <c r="L80" i="9"/>
  <c r="J80" i="9"/>
  <c r="V617" i="1"/>
  <c r="J531" i="9"/>
  <c r="J77" i="9"/>
  <c r="L399" i="9"/>
  <c r="K156" i="9"/>
  <c r="J414" i="9"/>
  <c r="K79" i="9"/>
  <c r="K385" i="9"/>
  <c r="L372" i="9"/>
  <c r="K447" i="9"/>
  <c r="L126" i="9"/>
  <c r="J163" i="9"/>
  <c r="J227" i="9"/>
  <c r="K380" i="9"/>
  <c r="J564" i="9"/>
  <c r="K397" i="9"/>
  <c r="J529" i="9"/>
  <c r="K387" i="9"/>
  <c r="K76" i="9"/>
  <c r="K172" i="9"/>
  <c r="L307" i="9"/>
  <c r="K562" i="9"/>
  <c r="J608" i="9"/>
  <c r="J42" i="9"/>
  <c r="K234" i="9"/>
  <c r="K408" i="9"/>
  <c r="J6" i="9"/>
  <c r="K81" i="9"/>
  <c r="L83" i="9"/>
  <c r="K449" i="9"/>
  <c r="M636" i="9"/>
  <c r="U636" i="9"/>
  <c r="X636" i="9"/>
  <c r="J376" i="9"/>
  <c r="K376" i="9"/>
  <c r="K507" i="9"/>
  <c r="J507" i="9"/>
  <c r="K78" i="9"/>
  <c r="L78" i="9"/>
  <c r="J78" i="9"/>
  <c r="J138" i="9"/>
  <c r="K138" i="9"/>
  <c r="K90" i="9"/>
  <c r="J90" i="9"/>
  <c r="L90" i="9"/>
  <c r="J161" i="9"/>
  <c r="K161" i="9"/>
  <c r="J379" i="9"/>
  <c r="L379" i="9"/>
  <c r="K379" i="9"/>
  <c r="J166" i="9"/>
  <c r="K166" i="9"/>
  <c r="J91" i="9"/>
  <c r="L91" i="9"/>
  <c r="J189" i="9"/>
  <c r="L189" i="9"/>
  <c r="K189" i="9"/>
  <c r="L295" i="9"/>
  <c r="K295" i="9"/>
  <c r="L194" i="9"/>
  <c r="K194" i="9"/>
  <c r="L68" i="9"/>
  <c r="J68" i="9"/>
  <c r="K68" i="9"/>
  <c r="J530" i="9"/>
  <c r="L530" i="9"/>
  <c r="K530" i="9"/>
  <c r="L195" i="9"/>
  <c r="L243" i="9"/>
  <c r="K243" i="9"/>
  <c r="J243" i="9"/>
  <c r="L223" i="9"/>
  <c r="K223" i="9"/>
  <c r="J223" i="9"/>
  <c r="K219" i="9"/>
  <c r="L219" i="9"/>
  <c r="J219" i="9"/>
  <c r="J395" i="9"/>
  <c r="L395" i="9"/>
  <c r="K327" i="9"/>
  <c r="J327" i="9"/>
  <c r="S624" i="1"/>
  <c r="D3" i="9"/>
  <c r="L531" i="9"/>
  <c r="J184" i="9"/>
  <c r="K471" i="9"/>
  <c r="K399" i="9"/>
  <c r="J235" i="9"/>
  <c r="L414" i="9"/>
  <c r="J79" i="9"/>
  <c r="K221" i="9"/>
  <c r="J603" i="9"/>
  <c r="J54" i="9"/>
  <c r="L5" i="9"/>
  <c r="K372" i="9"/>
  <c r="J415" i="9"/>
  <c r="J447" i="9"/>
  <c r="K126" i="9"/>
  <c r="L163" i="9"/>
  <c r="L188" i="9"/>
  <c r="L380" i="9"/>
  <c r="L564" i="9"/>
  <c r="L397" i="9"/>
  <c r="L529" i="9"/>
  <c r="K120" i="9"/>
  <c r="J172" i="9"/>
  <c r="J582" i="9"/>
  <c r="K608" i="9"/>
  <c r="L42" i="9"/>
  <c r="J253" i="9"/>
  <c r="J607" i="9"/>
  <c r="L408" i="9"/>
  <c r="K47" i="9"/>
  <c r="L85" i="9"/>
  <c r="L449" i="9"/>
  <c r="R636" i="9"/>
  <c r="O661" i="9" s="1"/>
  <c r="N636" i="9"/>
  <c r="Q636" i="9"/>
  <c r="N661" i="9" s="1"/>
  <c r="L545" i="9"/>
  <c r="K545" i="9"/>
  <c r="J84" i="9"/>
  <c r="L84" i="9"/>
  <c r="K84" i="9"/>
  <c r="L264" i="9"/>
  <c r="K264" i="9"/>
  <c r="J264" i="9"/>
  <c r="J248" i="9"/>
  <c r="L248" i="9"/>
  <c r="K248" i="9"/>
  <c r="J226" i="9"/>
  <c r="L226" i="9"/>
  <c r="K226" i="9"/>
  <c r="J432" i="9"/>
  <c r="K432" i="9"/>
  <c r="L432" i="9"/>
  <c r="K359" i="9"/>
  <c r="J359" i="9"/>
  <c r="J208" i="9"/>
  <c r="L208" i="9"/>
  <c r="K208" i="9"/>
  <c r="J220" i="9"/>
  <c r="K220" i="9"/>
  <c r="L220" i="9"/>
  <c r="K7" i="9"/>
  <c r="L7" i="9"/>
  <c r="J7" i="9"/>
  <c r="L249" i="9"/>
  <c r="J249" i="9"/>
  <c r="K249" i="9"/>
  <c r="J313" i="9"/>
  <c r="L313" i="9"/>
  <c r="K419" i="9"/>
  <c r="J419" i="9"/>
  <c r="L612" i="9"/>
  <c r="J612" i="9"/>
  <c r="K532" i="9"/>
  <c r="L532" i="9"/>
  <c r="J532" i="9"/>
  <c r="K122" i="9"/>
  <c r="L122" i="9"/>
  <c r="L29" i="9"/>
  <c r="K29" i="9"/>
  <c r="J87" i="9"/>
  <c r="L87" i="9"/>
  <c r="K87" i="9"/>
  <c r="K433" i="9"/>
  <c r="L433" i="9"/>
  <c r="J433" i="9"/>
  <c r="J561" i="9"/>
  <c r="K351" i="9"/>
  <c r="L184" i="9"/>
  <c r="K232" i="9"/>
  <c r="J471" i="9"/>
  <c r="K401" i="9"/>
  <c r="L89" i="9"/>
  <c r="L235" i="9"/>
  <c r="L98" i="9"/>
  <c r="L221" i="9"/>
  <c r="L374" i="9"/>
  <c r="K603" i="9"/>
  <c r="L285" i="9"/>
  <c r="J247" i="9"/>
  <c r="L415" i="9"/>
  <c r="J73" i="9"/>
  <c r="L180" i="9"/>
  <c r="K188" i="9"/>
  <c r="L580" i="9"/>
  <c r="K46" i="9"/>
  <c r="J237" i="9"/>
  <c r="K582" i="9"/>
  <c r="K571" i="9"/>
  <c r="J88" i="9"/>
  <c r="L607" i="9"/>
  <c r="L6" i="9"/>
  <c r="L47" i="9"/>
  <c r="K85" i="9"/>
  <c r="L376" i="9"/>
  <c r="K230" i="9"/>
  <c r="O636" i="9"/>
  <c r="T636" i="9"/>
  <c r="P636" i="9"/>
  <c r="M661" i="9" s="1"/>
  <c r="S636" i="9"/>
  <c r="J168" i="9"/>
  <c r="K168" i="9"/>
  <c r="L168" i="9"/>
  <c r="L37" i="9"/>
  <c r="L356" i="9"/>
  <c r="J356" i="9"/>
  <c r="J390" i="9"/>
  <c r="L390" i="9"/>
  <c r="K390" i="9"/>
  <c r="L557" i="9"/>
  <c r="J557" i="9"/>
  <c r="L11" i="9"/>
  <c r="K11" i="9"/>
  <c r="J11" i="9"/>
  <c r="J430" i="9"/>
  <c r="L430" i="9"/>
  <c r="K430" i="9"/>
  <c r="L130" i="9"/>
  <c r="K130" i="9"/>
  <c r="J572" i="9"/>
  <c r="L572" i="9"/>
  <c r="L143" i="9"/>
  <c r="K143" i="9"/>
  <c r="J316" i="9"/>
  <c r="L316" i="9"/>
  <c r="J407" i="9"/>
  <c r="K407" i="9"/>
  <c r="L407" i="9"/>
  <c r="J105" i="9"/>
  <c r="K105" i="9"/>
  <c r="L351" i="9"/>
  <c r="L77" i="9"/>
  <c r="L232" i="9"/>
  <c r="L401" i="9"/>
  <c r="K89" i="9"/>
  <c r="K98" i="9"/>
  <c r="K374" i="9"/>
  <c r="L385" i="9"/>
  <c r="J285" i="9"/>
  <c r="L247" i="9"/>
  <c r="K309" i="9"/>
  <c r="L73" i="9"/>
  <c r="K180" i="9"/>
  <c r="K227" i="9"/>
  <c r="J580" i="9"/>
  <c r="L387" i="9"/>
  <c r="F625" i="9"/>
  <c r="L76" i="9"/>
  <c r="L237" i="9"/>
  <c r="L562" i="9"/>
  <c r="K88" i="9"/>
  <c r="L234" i="9"/>
  <c r="L81" i="9"/>
  <c r="K83" i="9"/>
  <c r="J151" i="9"/>
  <c r="J299" i="9"/>
  <c r="E616" i="9" l="1"/>
  <c r="J102" i="9"/>
  <c r="K287" i="9"/>
  <c r="K293" i="9"/>
  <c r="L585" i="9"/>
  <c r="K544" i="9"/>
  <c r="K280" i="9"/>
  <c r="J132" i="9"/>
  <c r="L92" i="9"/>
  <c r="L588" i="9"/>
  <c r="L204" i="9"/>
  <c r="J444" i="9"/>
  <c r="K606" i="9"/>
  <c r="L463" i="9"/>
  <c r="J281" i="9"/>
  <c r="K567" i="9"/>
  <c r="K199" i="9"/>
  <c r="K410" i="9"/>
  <c r="L466" i="9"/>
  <c r="K213" i="9"/>
  <c r="K585" i="9"/>
  <c r="L65" i="9"/>
  <c r="L156" i="9"/>
  <c r="K103" i="9"/>
  <c r="L95" i="9"/>
  <c r="K300" i="9"/>
  <c r="L52" i="9"/>
  <c r="K568" i="9"/>
  <c r="J330" i="9"/>
  <c r="K537" i="9"/>
  <c r="K409" i="9"/>
  <c r="K102" i="9"/>
  <c r="K17" i="9"/>
  <c r="L196" i="9"/>
  <c r="K342" i="9"/>
  <c r="K459" i="9"/>
  <c r="K182" i="9"/>
  <c r="K111" i="9"/>
  <c r="K590" i="9"/>
  <c r="J35" i="9"/>
  <c r="J140" i="9"/>
  <c r="J277" i="9"/>
  <c r="L111" i="9"/>
  <c r="J283" i="9"/>
  <c r="K212" i="9"/>
  <c r="L267" i="9"/>
  <c r="J483" i="9"/>
  <c r="L337" i="9"/>
  <c r="L346" i="9"/>
  <c r="K314" i="9"/>
  <c r="J50" i="9"/>
  <c r="K388" i="9"/>
  <c r="J331" i="9"/>
  <c r="J201" i="9"/>
  <c r="K381" i="9"/>
  <c r="K266" i="9"/>
  <c r="J521" i="9"/>
  <c r="J342" i="9"/>
  <c r="K341" i="9"/>
  <c r="K601" i="9"/>
  <c r="K44" i="9"/>
  <c r="K18" i="9"/>
  <c r="J590" i="9"/>
  <c r="K277" i="9"/>
  <c r="K328" i="9"/>
  <c r="L314" i="9"/>
  <c r="J406" i="9"/>
  <c r="K543" i="9"/>
  <c r="J522" i="9"/>
  <c r="J133" i="9"/>
  <c r="J18" i="9"/>
  <c r="K521" i="9"/>
  <c r="J459" i="9"/>
  <c r="L328" i="9"/>
  <c r="J117" i="9"/>
  <c r="J388" i="9"/>
  <c r="K368" i="9"/>
  <c r="L46" i="9"/>
  <c r="K546" i="9"/>
  <c r="L504" i="9"/>
  <c r="L497" i="9"/>
  <c r="L553" i="9"/>
  <c r="J335" i="9"/>
  <c r="J474" i="9"/>
  <c r="K577" i="9"/>
  <c r="L510" i="9"/>
  <c r="J353" i="9"/>
  <c r="K140" i="9"/>
  <c r="J266" i="9"/>
  <c r="J291" i="9"/>
  <c r="K594" i="9"/>
  <c r="L360" i="9"/>
  <c r="K95" i="9"/>
  <c r="L543" i="9"/>
  <c r="K522" i="9"/>
  <c r="K267" i="9"/>
  <c r="K307" i="9"/>
  <c r="K491" i="9"/>
  <c r="L291" i="9"/>
  <c r="K533" i="9"/>
  <c r="J442" i="9"/>
  <c r="K151" i="9"/>
  <c r="J352" i="9"/>
  <c r="J510" i="9"/>
  <c r="L311" i="9"/>
  <c r="L519" i="9"/>
  <c r="L470" i="9"/>
  <c r="K472" i="9"/>
  <c r="K337" i="9"/>
  <c r="J524" i="9"/>
  <c r="K50" i="9"/>
  <c r="L147" i="9"/>
  <c r="L373" i="9"/>
  <c r="J472" i="9"/>
  <c r="L542" i="9"/>
  <c r="J100" i="9"/>
  <c r="L201" i="9"/>
  <c r="K211" i="9"/>
  <c r="J128" i="9"/>
  <c r="J570" i="9"/>
  <c r="J315" i="9"/>
  <c r="J19" i="9"/>
  <c r="K253" i="9"/>
  <c r="K569" i="9"/>
  <c r="L370" i="9"/>
  <c r="L41" i="9"/>
  <c r="L602" i="9"/>
  <c r="J429" i="9"/>
  <c r="K303" i="9"/>
  <c r="L186" i="9"/>
  <c r="L112" i="9"/>
  <c r="L321" i="9"/>
  <c r="J308" i="9"/>
  <c r="J173" i="9"/>
  <c r="K336" i="9"/>
  <c r="L517" i="9"/>
  <c r="K106" i="9"/>
  <c r="K173" i="9"/>
  <c r="L22" i="9"/>
  <c r="J198" i="9"/>
  <c r="K404" i="9"/>
  <c r="L451" i="9"/>
  <c r="L123" i="9"/>
  <c r="L155" i="9"/>
  <c r="J268" i="9"/>
  <c r="J426" i="9"/>
  <c r="L384" i="9"/>
  <c r="J595" i="9"/>
  <c r="L478" i="9"/>
  <c r="K345" i="9"/>
  <c r="K304" i="9"/>
  <c r="K28" i="9"/>
  <c r="J279" i="9"/>
  <c r="L303" i="9"/>
  <c r="J193" i="9"/>
  <c r="J554" i="9"/>
  <c r="K61" i="9"/>
  <c r="L336" i="9"/>
  <c r="K604" i="9"/>
  <c r="J171" i="9"/>
  <c r="L193" i="9"/>
  <c r="L106" i="9"/>
  <c r="L592" i="9"/>
  <c r="L137" i="9"/>
  <c r="L423" i="9"/>
  <c r="K332" i="9"/>
  <c r="L315" i="9"/>
  <c r="K482" i="9"/>
  <c r="J437" i="9"/>
  <c r="K426" i="9"/>
  <c r="J516" i="9"/>
  <c r="L93" i="9"/>
  <c r="L363" i="9"/>
  <c r="L515" i="9"/>
  <c r="K97" i="9"/>
  <c r="L604" i="9"/>
  <c r="J536" i="9"/>
  <c r="K290" i="9"/>
  <c r="L554" i="9"/>
  <c r="J326" i="9"/>
  <c r="L482" i="9"/>
  <c r="J451" i="9"/>
  <c r="K200" i="9"/>
  <c r="L437" i="9"/>
  <c r="L144" i="9"/>
  <c r="L541" i="9"/>
  <c r="K559" i="9"/>
  <c r="K129" i="9"/>
  <c r="L516" i="9"/>
  <c r="J421" i="9"/>
  <c r="L279" i="9"/>
  <c r="J93" i="9"/>
  <c r="K363" i="9"/>
  <c r="K515" i="9"/>
  <c r="L421" i="9"/>
  <c r="L159" i="9"/>
  <c r="J605" i="9"/>
  <c r="K136" i="9"/>
  <c r="J97" i="9"/>
  <c r="J453" i="9"/>
  <c r="L536" i="9"/>
  <c r="J290" i="9"/>
  <c r="K19" i="9"/>
  <c r="K326" i="9"/>
  <c r="K525" i="9"/>
  <c r="L548" i="9"/>
  <c r="J541" i="9"/>
  <c r="L200" i="9"/>
  <c r="L171" i="9"/>
  <c r="J304" i="9"/>
  <c r="K144" i="9"/>
  <c r="K384" i="9"/>
  <c r="J525" i="9"/>
  <c r="L429" i="9"/>
  <c r="J548" i="9"/>
  <c r="J559" i="9"/>
  <c r="J129" i="9"/>
  <c r="K592" i="9"/>
  <c r="K137" i="9"/>
  <c r="J61" i="9"/>
  <c r="L28" i="9"/>
  <c r="J159" i="9"/>
  <c r="K605" i="9"/>
  <c r="L136" i="9"/>
  <c r="K423" i="9"/>
  <c r="L332" i="9"/>
  <c r="J207" i="9"/>
  <c r="L207" i="9"/>
  <c r="K257" i="9"/>
  <c r="L257" i="9"/>
  <c r="K354" i="9"/>
  <c r="L354" i="9"/>
  <c r="K214" i="9"/>
  <c r="J214" i="9"/>
  <c r="K505" i="9"/>
  <c r="J505" i="9"/>
  <c r="L501" i="9"/>
  <c r="K501" i="9"/>
  <c r="J51" i="9"/>
  <c r="K51" i="9"/>
  <c r="J5" i="9"/>
  <c r="K5" i="9"/>
  <c r="L120" i="9"/>
  <c r="J120" i="9"/>
  <c r="J479" i="9"/>
  <c r="K479" i="9"/>
  <c r="J485" i="9"/>
  <c r="L485" i="9"/>
  <c r="J306" i="9"/>
  <c r="K306" i="9"/>
  <c r="L115" i="9"/>
  <c r="J115" i="9"/>
  <c r="K115" i="9"/>
  <c r="K475" i="9"/>
  <c r="L475" i="9"/>
  <c r="J170" i="9"/>
  <c r="L170" i="9"/>
  <c r="K301" i="9"/>
  <c r="L301" i="9"/>
  <c r="J116" i="9"/>
  <c r="L116" i="9"/>
  <c r="K539" i="9"/>
  <c r="L539" i="9"/>
  <c r="L586" i="9"/>
  <c r="K586" i="9"/>
  <c r="K15" i="9"/>
  <c r="J15" i="9"/>
  <c r="L202" i="9"/>
  <c r="K202" i="9"/>
  <c r="L20" i="9"/>
  <c r="K20" i="9"/>
  <c r="J503" i="9"/>
  <c r="K503" i="9"/>
  <c r="L610" i="9"/>
  <c r="J610" i="9"/>
  <c r="L467" i="9"/>
  <c r="K467" i="9"/>
  <c r="L262" i="9"/>
  <c r="K262" i="9"/>
  <c r="K339" i="9"/>
  <c r="L339" i="9"/>
  <c r="K418" i="9"/>
  <c r="J418" i="9"/>
  <c r="K216" i="9"/>
  <c r="J216" i="9"/>
  <c r="J53" i="9"/>
  <c r="L53" i="9"/>
  <c r="K178" i="9"/>
  <c r="L178" i="9"/>
  <c r="L480" i="9"/>
  <c r="K480" i="9"/>
  <c r="L413" i="9"/>
  <c r="K413" i="9"/>
  <c r="J413" i="9"/>
  <c r="L600" i="9"/>
  <c r="J600" i="9"/>
  <c r="K600" i="9"/>
  <c r="J276" i="9"/>
  <c r="K276" i="9"/>
  <c r="K146" i="9"/>
  <c r="J146" i="9"/>
  <c r="L146" i="9"/>
  <c r="L197" i="9"/>
  <c r="K197" i="9"/>
  <c r="L457" i="9"/>
  <c r="J457" i="9"/>
  <c r="J498" i="9"/>
  <c r="K498" i="9"/>
  <c r="K162" i="9"/>
  <c r="L162" i="9"/>
  <c r="J38" i="9"/>
  <c r="K38" i="9"/>
  <c r="L540" i="9"/>
  <c r="J540" i="9"/>
  <c r="J614" i="9"/>
  <c r="L614" i="9"/>
  <c r="J514" i="9"/>
  <c r="K514" i="9"/>
  <c r="L514" i="9"/>
  <c r="J182" i="9"/>
  <c r="L352" i="9"/>
  <c r="J270" i="9"/>
  <c r="K54" i="9"/>
  <c r="K109" i="9"/>
  <c r="L561" i="9"/>
  <c r="K152" i="9"/>
  <c r="K255" i="9"/>
  <c r="L361" i="9"/>
  <c r="L27" i="9"/>
  <c r="J497" i="9"/>
  <c r="J311" i="9"/>
  <c r="J470" i="9"/>
  <c r="L48" i="9"/>
  <c r="J252" i="9"/>
  <c r="K185" i="9"/>
  <c r="J476" i="9"/>
  <c r="J569" i="9"/>
  <c r="J373" i="9"/>
  <c r="K553" i="9"/>
  <c r="K335" i="9"/>
  <c r="J43" i="9"/>
  <c r="L100" i="9"/>
  <c r="J520" i="9"/>
  <c r="K30" i="9"/>
  <c r="J370" i="9"/>
  <c r="J211" i="9"/>
  <c r="J334" i="9"/>
  <c r="K175" i="9"/>
  <c r="J41" i="9"/>
  <c r="J321" i="9"/>
  <c r="J597" i="9"/>
  <c r="K361" i="9"/>
  <c r="J325" i="9"/>
  <c r="K252" i="9"/>
  <c r="K445" i="9"/>
  <c r="L270" i="9"/>
  <c r="L520" i="9"/>
  <c r="K317" i="9"/>
  <c r="J309" i="9"/>
  <c r="K169" i="9"/>
  <c r="L368" i="9"/>
  <c r="L583" i="9"/>
  <c r="J27" i="9"/>
  <c r="J546" i="9"/>
  <c r="K442" i="9"/>
  <c r="J37" i="9"/>
  <c r="K299" i="9"/>
  <c r="J583" i="9"/>
  <c r="L152" i="9"/>
  <c r="K526" i="9"/>
  <c r="J195" i="9"/>
  <c r="K455" i="9"/>
  <c r="J445" i="9"/>
  <c r="K504" i="9"/>
  <c r="J484" i="9"/>
  <c r="K519" i="9"/>
  <c r="L302" i="9"/>
  <c r="J48" i="9"/>
  <c r="K611" i="9"/>
  <c r="J591" i="9"/>
  <c r="K14" i="9"/>
  <c r="L431" i="9"/>
  <c r="J286" i="9"/>
  <c r="L43" i="9"/>
  <c r="J284" i="9"/>
  <c r="K474" i="9"/>
  <c r="J317" i="9"/>
  <c r="J302" i="9"/>
  <c r="L36" i="9"/>
  <c r="J112" i="9"/>
  <c r="J34" i="9"/>
  <c r="J576" i="9"/>
  <c r="L334" i="9"/>
  <c r="L591" i="9"/>
  <c r="L175" i="9"/>
  <c r="K597" i="9"/>
  <c r="L255" i="9"/>
  <c r="J455" i="9"/>
  <c r="L286" i="9"/>
  <c r="L109" i="9"/>
  <c r="J169" i="9"/>
  <c r="L325" i="9"/>
  <c r="K192" i="9"/>
  <c r="J440" i="9"/>
  <c r="F618" i="9"/>
  <c r="L174" i="9"/>
  <c r="J186" i="9"/>
  <c r="L404" i="9"/>
  <c r="L268" i="9"/>
  <c r="L289" i="9"/>
  <c r="K207" i="9"/>
  <c r="J441" i="9"/>
  <c r="J289" i="9"/>
  <c r="L595" i="9"/>
  <c r="K254" i="9"/>
  <c r="K392" i="9"/>
  <c r="J517" i="9"/>
  <c r="L556" i="9"/>
  <c r="J350" i="9"/>
  <c r="J4" i="9"/>
  <c r="J558" i="9"/>
  <c r="J259" i="9"/>
  <c r="L438" i="9"/>
  <c r="K198" i="9"/>
  <c r="J511" i="9"/>
  <c r="L254" i="9"/>
  <c r="J411" i="9"/>
  <c r="J118" i="9"/>
  <c r="L296" i="9"/>
  <c r="L505" i="9"/>
  <c r="J275" i="9"/>
  <c r="K502" i="9"/>
  <c r="J298" i="9"/>
  <c r="L350" i="9"/>
  <c r="J354" i="9"/>
  <c r="L500" i="9"/>
  <c r="J513" i="9"/>
  <c r="L51" i="9"/>
  <c r="J157" i="9"/>
  <c r="K123" i="9"/>
  <c r="L214" i="9"/>
  <c r="L104" i="9"/>
  <c r="J155" i="9"/>
  <c r="J478" i="9"/>
  <c r="L118" i="9"/>
  <c r="J454" i="9"/>
  <c r="K296" i="9"/>
  <c r="L599" i="9"/>
  <c r="K324" i="9"/>
  <c r="L345" i="9"/>
  <c r="K602" i="9"/>
  <c r="K443" i="9"/>
  <c r="J104" i="9"/>
  <c r="K275" i="9"/>
  <c r="J481" i="9"/>
  <c r="J577" i="9"/>
  <c r="J584" i="9"/>
  <c r="L272" i="9"/>
  <c r="K331" i="9"/>
  <c r="K508" i="9"/>
  <c r="J560" i="9"/>
  <c r="K367" i="9"/>
  <c r="J114" i="9"/>
  <c r="L128" i="9"/>
  <c r="K117" i="9"/>
  <c r="J533" i="9"/>
  <c r="K133" i="9"/>
  <c r="L584" i="9"/>
  <c r="J369" i="9"/>
  <c r="K346" i="9"/>
  <c r="L125" i="9"/>
  <c r="L40" i="9"/>
  <c r="K147" i="9"/>
  <c r="K528" i="9"/>
  <c r="K406" i="9"/>
  <c r="K448" i="9"/>
  <c r="L17" i="9"/>
  <c r="L369" i="9"/>
  <c r="K468" i="9"/>
  <c r="J360" i="9"/>
  <c r="L341" i="9"/>
  <c r="L283" i="9"/>
  <c r="J174" i="9"/>
  <c r="J44" i="9"/>
  <c r="J348" i="9"/>
  <c r="L381" i="9"/>
  <c r="J528" i="9"/>
  <c r="J492" i="9"/>
  <c r="K483" i="9"/>
  <c r="J338" i="9"/>
  <c r="J272" i="9"/>
  <c r="J508" i="9"/>
  <c r="J439" i="9"/>
  <c r="K560" i="9"/>
  <c r="K297" i="9"/>
  <c r="J108" i="9"/>
  <c r="L448" i="9"/>
  <c r="L24" i="9"/>
  <c r="J125" i="9"/>
  <c r="L119" i="9"/>
  <c r="J594" i="9"/>
  <c r="L35" i="9"/>
  <c r="K353" i="9"/>
  <c r="L294" i="9"/>
  <c r="L212" i="9"/>
  <c r="J25" i="9"/>
  <c r="L210" i="9"/>
  <c r="L203" i="9"/>
  <c r="L491" i="9"/>
  <c r="J294" i="9"/>
  <c r="L601" i="9"/>
  <c r="K210" i="9"/>
  <c r="J203" i="9"/>
  <c r="J57" i="9"/>
  <c r="K349" i="9"/>
  <c r="L25" i="9"/>
  <c r="L570" i="9"/>
  <c r="J367" i="9"/>
  <c r="L338" i="9"/>
  <c r="K114" i="9"/>
  <c r="L439" i="9"/>
  <c r="J251" i="9"/>
  <c r="J596" i="9"/>
  <c r="K107" i="9"/>
  <c r="K288" i="9"/>
  <c r="J141" i="9"/>
  <c r="J458" i="9"/>
  <c r="K274" i="9"/>
  <c r="L405" i="9"/>
  <c r="K383" i="9"/>
  <c r="K375" i="9"/>
  <c r="J177" i="9"/>
  <c r="L199" i="9"/>
  <c r="J538" i="9"/>
  <c r="J526" i="9"/>
  <c r="J209" i="9"/>
  <c r="L465" i="9"/>
  <c r="L107" i="9"/>
  <c r="L288" i="9"/>
  <c r="J127" i="9"/>
  <c r="L343" i="9"/>
  <c r="K458" i="9"/>
  <c r="K462" i="9"/>
  <c r="L547" i="9"/>
  <c r="L160" i="9"/>
  <c r="K119" i="9"/>
  <c r="K481" i="9"/>
  <c r="L477" i="9"/>
  <c r="K153" i="9"/>
  <c r="L464" i="9"/>
  <c r="J263" i="9"/>
  <c r="K209" i="9"/>
  <c r="L26" i="9"/>
  <c r="J579" i="9"/>
  <c r="L99" i="9"/>
  <c r="J274" i="9"/>
  <c r="L409" i="9"/>
  <c r="L393" i="9"/>
  <c r="J463" i="9"/>
  <c r="J300" i="9"/>
  <c r="J92" i="9"/>
  <c r="L422" i="9"/>
  <c r="K204" i="9"/>
  <c r="J322" i="9"/>
  <c r="K55" i="9"/>
  <c r="K512" i="9"/>
  <c r="L250" i="9"/>
  <c r="L213" i="9"/>
  <c r="J537" i="9"/>
  <c r="J318" i="9"/>
  <c r="J402" i="9"/>
  <c r="J443" i="9"/>
  <c r="L132" i="9"/>
  <c r="K500" i="9"/>
  <c r="J60" i="9"/>
  <c r="J499" i="9"/>
  <c r="J469" i="9"/>
  <c r="J422" i="9"/>
  <c r="K347" i="9"/>
  <c r="K609" i="9"/>
  <c r="J366" i="9"/>
  <c r="J287" i="9"/>
  <c r="K94" i="9"/>
  <c r="J461" i="9"/>
  <c r="K322" i="9"/>
  <c r="K589" i="9"/>
  <c r="L410" i="9"/>
  <c r="J393" i="9"/>
  <c r="L281" i="9"/>
  <c r="L293" i="9"/>
  <c r="K446" i="9"/>
  <c r="L598" i="9"/>
  <c r="L23" i="9"/>
  <c r="K278" i="9"/>
  <c r="K511" i="9"/>
  <c r="J489" i="9"/>
  <c r="K411" i="9"/>
  <c r="L454" i="9"/>
  <c r="J149" i="9"/>
  <c r="J257" i="9"/>
  <c r="J324" i="9"/>
  <c r="L312" i="9"/>
  <c r="J556" i="9"/>
  <c r="J333" i="9"/>
  <c r="K191" i="9"/>
  <c r="J269" i="9"/>
  <c r="L4" i="9"/>
  <c r="K358" i="9"/>
  <c r="L145" i="9"/>
  <c r="L392" i="9"/>
  <c r="K555" i="9"/>
  <c r="L469" i="9"/>
  <c r="K52" i="9"/>
  <c r="K461" i="9"/>
  <c r="K366" i="9"/>
  <c r="L446" i="9"/>
  <c r="J598" i="9"/>
  <c r="K444" i="9"/>
  <c r="L606" i="9"/>
  <c r="L333" i="9"/>
  <c r="J312" i="9"/>
  <c r="L506" i="9"/>
  <c r="K139" i="9"/>
  <c r="L555" i="9"/>
  <c r="K377" i="9"/>
  <c r="K558" i="9"/>
  <c r="J589" i="9"/>
  <c r="L103" i="9"/>
  <c r="L60" i="9"/>
  <c r="J377" i="9"/>
  <c r="J567" i="9"/>
  <c r="K22" i="9"/>
  <c r="J488" i="9"/>
  <c r="J323" i="9"/>
  <c r="K215" i="9"/>
  <c r="K499" i="9"/>
  <c r="K259" i="9"/>
  <c r="K412" i="9"/>
  <c r="K176" i="9"/>
  <c r="J21" i="9"/>
  <c r="J33" i="9"/>
  <c r="K588" i="9"/>
  <c r="J148" i="9"/>
  <c r="L176" i="9"/>
  <c r="L609" i="9"/>
  <c r="K21" i="9"/>
  <c r="K466" i="9"/>
  <c r="J154" i="9"/>
  <c r="K599" i="9"/>
  <c r="L502" i="9"/>
  <c r="K487" i="9"/>
  <c r="L32" i="9"/>
  <c r="K298" i="9"/>
  <c r="J191" i="9"/>
  <c r="L269" i="9"/>
  <c r="L149" i="9"/>
  <c r="L358" i="9"/>
  <c r="J150" i="9"/>
  <c r="K127" i="9"/>
  <c r="J613" i="9"/>
  <c r="L58" i="9"/>
  <c r="K141" i="9"/>
  <c r="L468" i="9"/>
  <c r="J153" i="9"/>
  <c r="J340" i="9"/>
  <c r="K320" i="9"/>
  <c r="K550" i="9"/>
  <c r="K256" i="9"/>
  <c r="K464" i="9"/>
  <c r="L320" i="9"/>
  <c r="K251" i="9"/>
  <c r="L150" i="9"/>
  <c r="K263" i="9"/>
  <c r="L258" i="9"/>
  <c r="L490" i="9"/>
  <c r="K113" i="9"/>
  <c r="L551" i="9"/>
  <c r="K492" i="9"/>
  <c r="L113" i="9"/>
  <c r="K40" i="9"/>
  <c r="K405" i="9"/>
  <c r="K99" i="9"/>
  <c r="J383" i="9"/>
  <c r="K26" i="9"/>
  <c r="J462" i="9"/>
  <c r="J24" i="9"/>
  <c r="L453" i="9"/>
  <c r="J375" i="9"/>
  <c r="L518" i="9"/>
  <c r="L108" i="9"/>
  <c r="L382" i="9"/>
  <c r="K579" i="9"/>
  <c r="K177" i="9"/>
  <c r="L371" i="9"/>
  <c r="J465" i="9"/>
  <c r="K57" i="9"/>
  <c r="J305" i="9"/>
  <c r="J347" i="9"/>
  <c r="J349" i="9"/>
  <c r="K389" i="9"/>
  <c r="K305" i="9"/>
  <c r="K158" i="9"/>
  <c r="K58" i="9"/>
  <c r="L389" i="9"/>
  <c r="L523" i="9"/>
  <c r="L340" i="9"/>
  <c r="K364" i="9"/>
  <c r="J477" i="9"/>
  <c r="K523" i="9"/>
  <c r="K538" i="9"/>
  <c r="L357" i="9"/>
  <c r="J256" i="9"/>
  <c r="L550" i="9"/>
  <c r="K348" i="9"/>
  <c r="J343" i="9"/>
  <c r="J547" i="9"/>
  <c r="K527" i="9"/>
  <c r="K551" i="9"/>
  <c r="J490" i="9"/>
  <c r="K518" i="9"/>
  <c r="L297" i="9"/>
  <c r="K160" i="9"/>
  <c r="K382" i="9"/>
  <c r="J527" i="9"/>
  <c r="K371" i="9"/>
  <c r="L364" i="9"/>
  <c r="K596" i="9"/>
  <c r="L158" i="9"/>
  <c r="K357" i="9"/>
  <c r="L613" i="9"/>
  <c r="K258" i="9"/>
  <c r="L396" i="9"/>
  <c r="L425" i="9"/>
  <c r="J396" i="9"/>
  <c r="J425" i="9"/>
  <c r="J215" i="9"/>
  <c r="L323" i="9"/>
  <c r="K488" i="9"/>
  <c r="K250" i="9"/>
  <c r="J65" i="9"/>
  <c r="K362" i="9"/>
  <c r="K157" i="9"/>
  <c r="J145" i="9"/>
  <c r="L412" i="9"/>
  <c r="J365" i="9"/>
  <c r="K148" i="9"/>
  <c r="L94" i="9"/>
  <c r="L308" i="9"/>
  <c r="L441" i="9"/>
  <c r="J362" i="9"/>
  <c r="L365" i="9"/>
  <c r="J55" i="9"/>
  <c r="L261" i="9"/>
  <c r="L278" i="9"/>
  <c r="J568" i="9"/>
  <c r="J23" i="9"/>
  <c r="J280" i="9"/>
  <c r="K196" i="9"/>
  <c r="K330" i="9"/>
  <c r="L139" i="9"/>
  <c r="J206" i="9"/>
  <c r="F616" i="9"/>
  <c r="F620" i="9"/>
  <c r="K513" i="9"/>
  <c r="J512" i="9"/>
  <c r="F619" i="9"/>
  <c r="U626" i="1"/>
  <c r="L544" i="9"/>
  <c r="J319" i="9"/>
  <c r="J438" i="9"/>
  <c r="J487" i="9"/>
  <c r="L319" i="9"/>
  <c r="L49" i="9"/>
  <c r="K33" i="9"/>
  <c r="J49" i="9"/>
  <c r="L154" i="9"/>
  <c r="L489" i="9"/>
  <c r="J506" i="9"/>
  <c r="K402" i="9"/>
  <c r="P663" i="9"/>
  <c r="E627" i="9"/>
  <c r="E629" i="9" s="1"/>
  <c r="P661" i="9"/>
  <c r="E626" i="9"/>
  <c r="P662" i="9"/>
  <c r="P664" i="9"/>
  <c r="S625" i="1"/>
  <c r="Z3" i="9"/>
  <c r="W3" i="9"/>
  <c r="O3" i="9"/>
  <c r="D625" i="9"/>
  <c r="U3" i="9"/>
  <c r="Y3" i="9"/>
  <c r="G3" i="9"/>
  <c r="M3" i="9"/>
  <c r="S3" i="9"/>
  <c r="X3" i="9"/>
  <c r="T3" i="9"/>
  <c r="N3" i="9"/>
  <c r="V3" i="9"/>
  <c r="Q3" i="9"/>
  <c r="R3" i="9"/>
  <c r="P3" i="9"/>
  <c r="L639" i="9" l="1"/>
  <c r="L664" i="9" s="1"/>
  <c r="F627" i="9"/>
  <c r="F629" i="9" s="1"/>
  <c r="F626" i="9"/>
  <c r="J637" i="9"/>
  <c r="J662" i="9" s="1"/>
  <c r="J639" i="9"/>
  <c r="J664" i="9" s="1"/>
  <c r="K636" i="9"/>
  <c r="K661" i="9" s="1"/>
  <c r="K638" i="9"/>
  <c r="K663" i="9" s="1"/>
  <c r="J636" i="9"/>
  <c r="J661" i="9" s="1"/>
  <c r="L638" i="9"/>
  <c r="L663" i="9" s="1"/>
  <c r="L637" i="9"/>
  <c r="L662" i="9" s="1"/>
  <c r="K639" i="9"/>
  <c r="K664" i="9" s="1"/>
  <c r="L636" i="9"/>
  <c r="L661" i="9" s="1"/>
  <c r="K637" i="9"/>
  <c r="K662" i="9" s="1"/>
  <c r="J638" i="9"/>
  <c r="J663" i="9" s="1"/>
  <c r="E630" i="9"/>
  <c r="S626" i="1"/>
  <c r="D618" i="9"/>
  <c r="D620" i="9"/>
  <c r="D619" i="9"/>
  <c r="D616" i="9"/>
  <c r="D617" i="9"/>
  <c r="V635" i="9"/>
  <c r="V625" i="9"/>
  <c r="X635" i="9"/>
  <c r="X625" i="9"/>
  <c r="Y635" i="9"/>
  <c r="Y625" i="9"/>
  <c r="W635" i="9"/>
  <c r="W625" i="9"/>
  <c r="Q635" i="9"/>
  <c r="Q625" i="9"/>
  <c r="T635" i="9"/>
  <c r="T625" i="9"/>
  <c r="O635" i="9"/>
  <c r="O625" i="9"/>
  <c r="P635" i="9"/>
  <c r="P625" i="9"/>
  <c r="S635" i="9"/>
  <c r="S625" i="9"/>
  <c r="U635" i="9"/>
  <c r="U625" i="9"/>
  <c r="Z635" i="9"/>
  <c r="Z625" i="9"/>
  <c r="R635" i="9"/>
  <c r="R625" i="9"/>
  <c r="N635" i="9"/>
  <c r="N625" i="9"/>
  <c r="M635" i="9"/>
  <c r="M625" i="9"/>
  <c r="I3" i="9"/>
  <c r="L675" i="9"/>
  <c r="J676" i="9"/>
  <c r="K676" i="9"/>
  <c r="J675" i="9"/>
  <c r="K675" i="9"/>
  <c r="L676" i="9"/>
  <c r="F630" i="9" l="1"/>
  <c r="P660" i="9"/>
  <c r="J3" i="9"/>
  <c r="J635" i="9" s="1"/>
  <c r="K3" i="9"/>
  <c r="M650" i="9"/>
  <c r="N660" i="9"/>
  <c r="Q620" i="9"/>
  <c r="Q644" i="9" s="1"/>
  <c r="N669" i="9" s="1"/>
  <c r="X620" i="9"/>
  <c r="X644" i="9" s="1"/>
  <c r="Z620" i="9"/>
  <c r="Z644" i="9" s="1"/>
  <c r="T620" i="9"/>
  <c r="T644" i="9" s="1"/>
  <c r="R620" i="9"/>
  <c r="R644" i="9" s="1"/>
  <c r="O669" i="9" s="1"/>
  <c r="N620" i="9"/>
  <c r="N644" i="9" s="1"/>
  <c r="M620" i="9"/>
  <c r="M644" i="9" s="1"/>
  <c r="S620" i="9"/>
  <c r="S644" i="9" s="1"/>
  <c r="P669" i="9" s="1"/>
  <c r="W620" i="9"/>
  <c r="W644" i="9" s="1"/>
  <c r="V620" i="9"/>
  <c r="V644" i="9" s="1"/>
  <c r="Y620" i="9"/>
  <c r="Y644" i="9" s="1"/>
  <c r="G620" i="9"/>
  <c r="O620" i="9"/>
  <c r="O644" i="9" s="1"/>
  <c r="P620" i="9"/>
  <c r="P644" i="9" s="1"/>
  <c r="M669" i="9" s="1"/>
  <c r="U620" i="9"/>
  <c r="U644" i="9" s="1"/>
  <c r="O650" i="9"/>
  <c r="P650" i="9"/>
  <c r="P617" i="9"/>
  <c r="P641" i="9" s="1"/>
  <c r="M666" i="9" s="1"/>
  <c r="M617" i="9"/>
  <c r="M641" i="9" s="1"/>
  <c r="U617" i="9"/>
  <c r="U641" i="9" s="1"/>
  <c r="N617" i="9"/>
  <c r="N641" i="9" s="1"/>
  <c r="G617" i="9"/>
  <c r="S617" i="9"/>
  <c r="S641" i="9" s="1"/>
  <c r="X617" i="9"/>
  <c r="X641" i="9" s="1"/>
  <c r="O617" i="9"/>
  <c r="O641" i="9" s="1"/>
  <c r="T617" i="9"/>
  <c r="T641" i="9" s="1"/>
  <c r="Y617" i="9"/>
  <c r="Y641" i="9" s="1"/>
  <c r="V617" i="9"/>
  <c r="V641" i="9" s="1"/>
  <c r="W617" i="9"/>
  <c r="W641" i="9" s="1"/>
  <c r="Z617" i="9"/>
  <c r="Z641" i="9" s="1"/>
  <c r="Q617" i="9"/>
  <c r="Q641" i="9" s="1"/>
  <c r="N666" i="9" s="1"/>
  <c r="R617" i="9"/>
  <c r="R641" i="9" s="1"/>
  <c r="O666" i="9" s="1"/>
  <c r="X618" i="9"/>
  <c r="X642" i="9" s="1"/>
  <c r="V618" i="9"/>
  <c r="V642" i="9" s="1"/>
  <c r="S618" i="9"/>
  <c r="S642" i="9" s="1"/>
  <c r="N618" i="9"/>
  <c r="N642" i="9" s="1"/>
  <c r="P618" i="9"/>
  <c r="P642" i="9" s="1"/>
  <c r="M667" i="9" s="1"/>
  <c r="M618" i="9"/>
  <c r="M642" i="9" s="1"/>
  <c r="Q618" i="9"/>
  <c r="Q642" i="9" s="1"/>
  <c r="N667" i="9" s="1"/>
  <c r="Y618" i="9"/>
  <c r="Y642" i="9" s="1"/>
  <c r="W618" i="9"/>
  <c r="W642" i="9" s="1"/>
  <c r="T618" i="9"/>
  <c r="T642" i="9" s="1"/>
  <c r="O618" i="9"/>
  <c r="O642" i="9" s="1"/>
  <c r="U618" i="9"/>
  <c r="U642" i="9" s="1"/>
  <c r="R618" i="9"/>
  <c r="R642" i="9" s="1"/>
  <c r="O667" i="9" s="1"/>
  <c r="G618" i="9"/>
  <c r="Z618" i="9"/>
  <c r="Z642" i="9" s="1"/>
  <c r="T619" i="9"/>
  <c r="T643" i="9" s="1"/>
  <c r="Z619" i="9"/>
  <c r="Z643" i="9" s="1"/>
  <c r="W619" i="9"/>
  <c r="W643" i="9" s="1"/>
  <c r="R619" i="9"/>
  <c r="R643" i="9" s="1"/>
  <c r="O668" i="9" s="1"/>
  <c r="G619" i="9"/>
  <c r="P619" i="9"/>
  <c r="P643" i="9" s="1"/>
  <c r="M668" i="9" s="1"/>
  <c r="S619" i="9"/>
  <c r="S643" i="9" s="1"/>
  <c r="V619" i="9"/>
  <c r="V643" i="9" s="1"/>
  <c r="O619" i="9"/>
  <c r="O643" i="9" s="1"/>
  <c r="Q619" i="9"/>
  <c r="Q643" i="9" s="1"/>
  <c r="N668" i="9" s="1"/>
  <c r="M619" i="9"/>
  <c r="M643" i="9" s="1"/>
  <c r="X619" i="9"/>
  <c r="X643" i="9" s="1"/>
  <c r="N619" i="9"/>
  <c r="N643" i="9" s="1"/>
  <c r="Y619" i="9"/>
  <c r="Y643" i="9" s="1"/>
  <c r="U619" i="9"/>
  <c r="U643" i="9" s="1"/>
  <c r="O660" i="9"/>
  <c r="M660" i="9"/>
  <c r="L3" i="9"/>
  <c r="N650" i="9"/>
  <c r="P616" i="9"/>
  <c r="M616" i="9"/>
  <c r="Z616" i="9"/>
  <c r="O616" i="9"/>
  <c r="Q616" i="9"/>
  <c r="W616" i="9"/>
  <c r="Y616" i="9"/>
  <c r="N616" i="9"/>
  <c r="D626" i="9"/>
  <c r="T616" i="9"/>
  <c r="V616" i="9"/>
  <c r="U616" i="9"/>
  <c r="R616" i="9"/>
  <c r="X616" i="9"/>
  <c r="S616" i="9"/>
  <c r="G616" i="9"/>
  <c r="D627" i="9"/>
  <c r="P667" i="9" l="1"/>
  <c r="P666" i="9"/>
  <c r="P668" i="9"/>
  <c r="S640" i="9"/>
  <c r="S626" i="9"/>
  <c r="S627" i="9"/>
  <c r="Z640" i="9"/>
  <c r="Z645" i="9" s="1"/>
  <c r="Z626" i="9"/>
  <c r="Z627" i="9"/>
  <c r="J625" i="9"/>
  <c r="J677" i="9"/>
  <c r="T640" i="9"/>
  <c r="T645" i="9" s="1"/>
  <c r="T626" i="9"/>
  <c r="T627" i="9"/>
  <c r="W640" i="9"/>
  <c r="W645" i="9" s="1"/>
  <c r="W626" i="9"/>
  <c r="W627" i="9"/>
  <c r="V640" i="9"/>
  <c r="V645" i="9" s="1"/>
  <c r="V626" i="9"/>
  <c r="V627" i="9"/>
  <c r="X640" i="9"/>
  <c r="X645" i="9" s="1"/>
  <c r="X626" i="9"/>
  <c r="X627" i="9"/>
  <c r="M640" i="9"/>
  <c r="M645" i="9" s="1"/>
  <c r="M626" i="9"/>
  <c r="M627" i="9"/>
  <c r="J619" i="9"/>
  <c r="J643" i="9" s="1"/>
  <c r="J668" i="9" s="1"/>
  <c r="K619" i="9"/>
  <c r="K643" i="9" s="1"/>
  <c r="K668" i="9" s="1"/>
  <c r="L619" i="9"/>
  <c r="L643" i="9" s="1"/>
  <c r="L668" i="9" s="1"/>
  <c r="D630" i="9"/>
  <c r="D629" i="9"/>
  <c r="R640" i="9"/>
  <c r="R626" i="9"/>
  <c r="R627" i="9"/>
  <c r="Q640" i="9"/>
  <c r="Q626" i="9"/>
  <c r="Q627" i="9"/>
  <c r="P640" i="9"/>
  <c r="P626" i="9"/>
  <c r="P627" i="9"/>
  <c r="J618" i="9"/>
  <c r="J642" i="9" s="1"/>
  <c r="J667" i="9" s="1"/>
  <c r="L618" i="9"/>
  <c r="L642" i="9" s="1"/>
  <c r="L667" i="9" s="1"/>
  <c r="K618" i="9"/>
  <c r="K642" i="9" s="1"/>
  <c r="K667" i="9" s="1"/>
  <c r="J617" i="9"/>
  <c r="J641" i="9" s="1"/>
  <c r="J666" i="9" s="1"/>
  <c r="L617" i="9"/>
  <c r="L641" i="9" s="1"/>
  <c r="L666" i="9" s="1"/>
  <c r="K617" i="9"/>
  <c r="K641" i="9" s="1"/>
  <c r="K666" i="9" s="1"/>
  <c r="Y640" i="9"/>
  <c r="Y645" i="9" s="1"/>
  <c r="Y626" i="9"/>
  <c r="Y627" i="9"/>
  <c r="L635" i="9"/>
  <c r="L625" i="9"/>
  <c r="L677" i="9"/>
  <c r="J616" i="9"/>
  <c r="J640" i="9" s="1"/>
  <c r="L616" i="9"/>
  <c r="K616" i="9"/>
  <c r="U640" i="9"/>
  <c r="U645" i="9" s="1"/>
  <c r="U626" i="9"/>
  <c r="U627" i="9"/>
  <c r="N640" i="9"/>
  <c r="N645" i="9" s="1"/>
  <c r="N626" i="9"/>
  <c r="N627" i="9"/>
  <c r="O640" i="9"/>
  <c r="O645" i="9" s="1"/>
  <c r="O626" i="9"/>
  <c r="O627" i="9"/>
  <c r="J620" i="9"/>
  <c r="J644" i="9" s="1"/>
  <c r="J669" i="9" s="1"/>
  <c r="L620" i="9"/>
  <c r="L644" i="9" s="1"/>
  <c r="L669" i="9" s="1"/>
  <c r="K620" i="9"/>
  <c r="K644" i="9" s="1"/>
  <c r="K669" i="9" s="1"/>
  <c r="K625" i="9"/>
  <c r="K635" i="9"/>
  <c r="K677" i="9"/>
  <c r="K627" i="9" l="1"/>
  <c r="K652" i="9" s="1"/>
  <c r="U630" i="9"/>
  <c r="U629" i="9"/>
  <c r="L640" i="9"/>
  <c r="L665" i="9" s="1"/>
  <c r="L626" i="9"/>
  <c r="L678" i="9"/>
  <c r="L679" i="9" s="1"/>
  <c r="X630" i="9"/>
  <c r="X629" i="9"/>
  <c r="J627" i="9"/>
  <c r="J652" i="9" s="1"/>
  <c r="N630" i="9"/>
  <c r="N629" i="9"/>
  <c r="J626" i="9"/>
  <c r="J665" i="9"/>
  <c r="J678" i="9"/>
  <c r="J679" i="9" s="1"/>
  <c r="L627" i="9"/>
  <c r="L652" i="9" s="1"/>
  <c r="N652" i="9"/>
  <c r="Q629" i="9"/>
  <c r="O651" i="9"/>
  <c r="R630" i="9"/>
  <c r="M630" i="9"/>
  <c r="M629" i="9"/>
  <c r="J645" i="9"/>
  <c r="J660" i="9"/>
  <c r="P652" i="9"/>
  <c r="S629" i="9"/>
  <c r="L650" i="9"/>
  <c r="M665" i="9"/>
  <c r="M670" i="9" s="1"/>
  <c r="P645" i="9"/>
  <c r="V630" i="9"/>
  <c r="V629" i="9"/>
  <c r="L660" i="9"/>
  <c r="M652" i="9"/>
  <c r="P629" i="9"/>
  <c r="N651" i="9"/>
  <c r="Q630" i="9"/>
  <c r="O665" i="9"/>
  <c r="O670" i="9" s="1"/>
  <c r="R645" i="9"/>
  <c r="Z630" i="9"/>
  <c r="Z629" i="9"/>
  <c r="P651" i="9"/>
  <c r="S630" i="9"/>
  <c r="O652" i="9"/>
  <c r="R629" i="9"/>
  <c r="W630" i="9"/>
  <c r="W629" i="9"/>
  <c r="K660" i="9"/>
  <c r="O630" i="9"/>
  <c r="O629" i="9"/>
  <c r="K650" i="9"/>
  <c r="K626" i="9"/>
  <c r="K640" i="9"/>
  <c r="K665" i="9" s="1"/>
  <c r="K678" i="9"/>
  <c r="K679" i="9" s="1"/>
  <c r="Y630" i="9"/>
  <c r="Y629" i="9"/>
  <c r="M651" i="9"/>
  <c r="P630" i="9"/>
  <c r="N665" i="9"/>
  <c r="N670" i="9" s="1"/>
  <c r="Q645" i="9"/>
  <c r="T630" i="9"/>
  <c r="T629" i="9"/>
  <c r="J650" i="9"/>
  <c r="P665" i="9"/>
  <c r="P670" i="9" s="1"/>
  <c r="S645" i="9"/>
  <c r="J670" i="9" l="1"/>
  <c r="K629" i="9"/>
  <c r="K654" i="9"/>
  <c r="L670" i="9"/>
  <c r="L629" i="9"/>
  <c r="L654" i="9"/>
  <c r="J654" i="9"/>
  <c r="L645" i="9"/>
  <c r="K651" i="9"/>
  <c r="K655" i="9" s="1"/>
  <c r="K630" i="9"/>
  <c r="N655" i="9"/>
  <c r="N654" i="9"/>
  <c r="L651" i="9"/>
  <c r="L655" i="9" s="1"/>
  <c r="L630" i="9"/>
  <c r="K645" i="9"/>
  <c r="K670" i="9"/>
  <c r="O655" i="9"/>
  <c r="O654" i="9"/>
  <c r="M655" i="9"/>
  <c r="M654" i="9"/>
  <c r="P655" i="9"/>
  <c r="P654" i="9"/>
  <c r="J651" i="9"/>
  <c r="J655" i="9" s="1"/>
  <c r="J630" i="9"/>
  <c r="J629" i="9"/>
</calcChain>
</file>

<file path=xl/comments1.xml><?xml version="1.0" encoding="utf-8"?>
<comments xmlns="http://schemas.openxmlformats.org/spreadsheetml/2006/main">
  <authors>
    <author>Julius Mergulhão</author>
    <author>FC</author>
  </authors>
  <commentList>
    <comment ref="W2" authorId="0" shapeId="0">
      <text>
        <r>
          <rPr>
            <b/>
            <sz val="9"/>
            <color indexed="81"/>
            <rFont val="Segoe UI"/>
            <charset val="1"/>
          </rPr>
          <t>Referência:</t>
        </r>
        <r>
          <rPr>
            <sz val="9"/>
            <color indexed="81"/>
            <rFont val="Segoe UI"/>
            <charset val="1"/>
          </rPr>
          <t xml:space="preserve">
C. Cowherd, Jr., and P. J. Englehart, Paved Road Particulate Emissions, EPA-600/7-84-077, U. S. Environmental Protection Agency, Cincinnati, OH, July 1984.</t>
        </r>
      </text>
    </comment>
    <comment ref="R622" authorId="1" shapeId="0">
      <text>
        <r>
          <rPr>
            <b/>
            <sz val="9"/>
            <color indexed="81"/>
            <rFont val="Segoe UI"/>
            <family val="2"/>
          </rPr>
          <t>Observação:</t>
        </r>
        <r>
          <rPr>
            <sz val="9"/>
            <color indexed="81"/>
            <rFont val="Segoe UI"/>
            <family val="2"/>
          </rPr>
          <t xml:space="preserve">
DMT das emissões globais calculadas pela metodologia do inventário nacional</t>
        </r>
      </text>
    </comment>
    <comment ref="R623" authorId="1" shapeId="0">
      <text>
        <r>
          <rPr>
            <b/>
            <sz val="9"/>
            <color indexed="81"/>
            <rFont val="Segoe UI"/>
            <family val="2"/>
          </rPr>
          <t>Observação:</t>
        </r>
        <r>
          <rPr>
            <sz val="9"/>
            <color indexed="81"/>
            <rFont val="Segoe UI"/>
            <family val="2"/>
          </rPr>
          <t xml:space="preserve">
DMT das vias industriais</t>
        </r>
      </text>
    </comment>
  </commentList>
</comments>
</file>

<file path=xl/comments2.xml><?xml version="1.0" encoding="utf-8"?>
<comments xmlns="http://schemas.openxmlformats.org/spreadsheetml/2006/main">
  <authors>
    <author>Julius Mergulhão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Observação:</t>
        </r>
        <r>
          <rPr>
            <sz val="9"/>
            <color indexed="81"/>
            <rFont val="Segoe UI"/>
            <family val="2"/>
          </rPr>
          <t xml:space="preserve">
1 = Segunda-Feira
7 = Domingo</t>
        </r>
      </text>
    </comment>
  </commentList>
</comments>
</file>

<file path=xl/comments3.xml><?xml version="1.0" encoding="utf-8"?>
<comments xmlns="http://schemas.openxmlformats.org/spreadsheetml/2006/main">
  <authors>
    <author>Julius Mergulhão</author>
  </authors>
  <commentList>
    <comment ref="D6" authorId="0" shapeId="0">
      <text>
        <r>
          <rPr>
            <b/>
            <sz val="9"/>
            <color indexed="81"/>
            <rFont val="Segoe UI"/>
            <family val="2"/>
          </rPr>
          <t>Obversvação:</t>
        </r>
        <r>
          <rPr>
            <sz val="9"/>
            <color indexed="81"/>
            <rFont val="Segoe UI"/>
            <family val="2"/>
          </rPr>
          <t xml:space="preserve">
Via sem contagem, então, foi mantida a classificação inicial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Obversvação:</t>
        </r>
        <r>
          <rPr>
            <sz val="9"/>
            <color indexed="81"/>
            <rFont val="Segoe UI"/>
            <family val="2"/>
          </rPr>
          <t xml:space="preserve">
Via sem contagem, então, foi mantida a classificação inicial</t>
        </r>
      </text>
    </comment>
    <comment ref="D13" authorId="0" shapeId="0">
      <text>
        <r>
          <rPr>
            <b/>
            <sz val="9"/>
            <color indexed="81"/>
            <rFont val="Segoe UI"/>
            <family val="2"/>
          </rPr>
          <t>Obversvação:</t>
        </r>
        <r>
          <rPr>
            <sz val="9"/>
            <color indexed="81"/>
            <rFont val="Segoe UI"/>
            <family val="2"/>
          </rPr>
          <t xml:space="preserve">
Via sem contagem, então, foi mantida a classificação inicial</t>
        </r>
      </text>
    </comment>
    <comment ref="D15" authorId="0" shapeId="0">
      <text>
        <r>
          <rPr>
            <b/>
            <sz val="9"/>
            <color indexed="81"/>
            <rFont val="Segoe UI"/>
            <family val="2"/>
          </rPr>
          <t>Obversvação:</t>
        </r>
        <r>
          <rPr>
            <sz val="9"/>
            <color indexed="81"/>
            <rFont val="Segoe UI"/>
            <family val="2"/>
          </rPr>
          <t xml:space="preserve">
Via sem contagem, então, foi mantida a classificação inicial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</rPr>
          <t>Obversvação:</t>
        </r>
        <r>
          <rPr>
            <sz val="9"/>
            <color indexed="81"/>
            <rFont val="Segoe UI"/>
            <family val="2"/>
          </rPr>
          <t xml:space="preserve">
Via sem contagem, então, foi mantida a classificação inicial</t>
        </r>
      </text>
    </comment>
    <comment ref="A27" authorId="0" shapeId="0">
      <text>
        <r>
          <rPr>
            <b/>
            <sz val="9"/>
            <color indexed="81"/>
            <rFont val="Segoe UI"/>
            <family val="2"/>
          </rPr>
          <t>Observação:</t>
        </r>
        <r>
          <rPr>
            <sz val="9"/>
            <color indexed="81"/>
            <rFont val="Segoe UI"/>
            <family val="2"/>
          </rPr>
          <t xml:space="preserve">
Campanhas na reta da penha para avaliar a variabilidade do silt. Foi usado o resultado médio desses valores</t>
        </r>
      </text>
    </comment>
  </commentList>
</comments>
</file>

<file path=xl/sharedStrings.xml><?xml version="1.0" encoding="utf-8"?>
<sst xmlns="http://schemas.openxmlformats.org/spreadsheetml/2006/main" count="2389" uniqueCount="795">
  <si>
    <t>Via de Tráfego</t>
  </si>
  <si>
    <t>Comprimento (m)</t>
  </si>
  <si>
    <t>Município</t>
  </si>
  <si>
    <t>Ponto</t>
  </si>
  <si>
    <t>Dia</t>
  </si>
  <si>
    <t>Hora</t>
  </si>
  <si>
    <t>Mês</t>
  </si>
  <si>
    <t>Função</t>
  </si>
  <si>
    <t>Carros</t>
  </si>
  <si>
    <t>Motos</t>
  </si>
  <si>
    <t>Ônibus e Caminhões</t>
  </si>
  <si>
    <t>Volume Médio (veículos/h)</t>
  </si>
  <si>
    <t>Contagem do Fluxo Veicular (veículos/h)</t>
  </si>
  <si>
    <t>Função de Tráfego</t>
  </si>
  <si>
    <t>Distância Média Trafegada - DMT (km/h)</t>
  </si>
  <si>
    <t>Viana</t>
  </si>
  <si>
    <t>Acesso Rua Santa Helena</t>
  </si>
  <si>
    <t>Av. Central</t>
  </si>
  <si>
    <t>Av. Vitória</t>
  </si>
  <si>
    <t>BR-101 (1)</t>
  </si>
  <si>
    <t>BR-101 (2)</t>
  </si>
  <si>
    <t>BR-101 (3)</t>
  </si>
  <si>
    <t>BR-101 (4)</t>
  </si>
  <si>
    <t>BR-101 (5)</t>
  </si>
  <si>
    <t>BR-262 (1)</t>
  </si>
  <si>
    <t>BR-262 (2)</t>
  </si>
  <si>
    <t>ES-476</t>
  </si>
  <si>
    <t>Estrada A</t>
  </si>
  <si>
    <t>Estrada Areinha</t>
  </si>
  <si>
    <t>Estrada Banhia Nova</t>
  </si>
  <si>
    <t>Rua Elisio Neves</t>
  </si>
  <si>
    <t>Rua Espírito Santo (1)</t>
  </si>
  <si>
    <t>Rua Espírito Santo (2)</t>
  </si>
  <si>
    <t>Rua Espírito Santo (3)</t>
  </si>
  <si>
    <t>Rua Luzia Cazoti</t>
  </si>
  <si>
    <t>Rua Maceió</t>
  </si>
  <si>
    <t>Rua Minas Gerais</t>
  </si>
  <si>
    <t>Rua Tonoleiro</t>
  </si>
  <si>
    <t>Rua Principal (1)</t>
  </si>
  <si>
    <t>Rua Principal (2)</t>
  </si>
  <si>
    <t>Rua Rio de Janeiro (1)</t>
  </si>
  <si>
    <t>Rua Rio de Janeiro (2)</t>
  </si>
  <si>
    <t>Rua Santa Helena (1)</t>
  </si>
  <si>
    <t>Rua Santa Helena (2)</t>
  </si>
  <si>
    <t>Rua Santa Helena (3)</t>
  </si>
  <si>
    <t>Rua Santa Helena (4)</t>
  </si>
  <si>
    <t>Sentido Fazenda Incaper</t>
  </si>
  <si>
    <t>Via Projetada</t>
  </si>
  <si>
    <t>Cariacica</t>
  </si>
  <si>
    <t>Av. Brasil</t>
  </si>
  <si>
    <t>Av. Cariacica</t>
  </si>
  <si>
    <t>Av. Espírito Santo (1)</t>
  </si>
  <si>
    <t>Av. Espírito Santo (2)</t>
  </si>
  <si>
    <t>Av. Espírito Santo (3)</t>
  </si>
  <si>
    <t>Av. Espírito Santo (4)</t>
  </si>
  <si>
    <t>Av. Espírito Santo (5)</t>
  </si>
  <si>
    <t>Av. Expedito Garcia (1)</t>
  </si>
  <si>
    <t>Av. Expedito Garcia (2)</t>
  </si>
  <si>
    <t>Av. Expedito Garcia (3)</t>
  </si>
  <si>
    <t>Av. Expedito Garcia (4)</t>
  </si>
  <si>
    <t>Av. Florentino Avidos</t>
  </si>
  <si>
    <t>Av. Mariano Firme (1)</t>
  </si>
  <si>
    <t>Av. Mariano Firme (2)</t>
  </si>
  <si>
    <t>Av. Min. Eurico Sales de Aguiar</t>
  </si>
  <si>
    <t>Av. Vale do Rio Doce (1)</t>
  </si>
  <si>
    <t>Av. Vale do Rio Doce (3)</t>
  </si>
  <si>
    <t>Av. Vale do Rio Doce (2)</t>
  </si>
  <si>
    <t>BR-101 Rodovia do Contorno (1)</t>
  </si>
  <si>
    <t>BR-101 Rodovia do Contorno (2)</t>
  </si>
  <si>
    <t>BR-101 Rodovia do Contorno (3)</t>
  </si>
  <si>
    <t>BR-101 Rodovia do Contorno (4)</t>
  </si>
  <si>
    <t>BR-262 (3)</t>
  </si>
  <si>
    <t>BR-262 (4)</t>
  </si>
  <si>
    <t>BR-262 (5)</t>
  </si>
  <si>
    <t>BR-262 (6)</t>
  </si>
  <si>
    <t>BR-262 (7)</t>
  </si>
  <si>
    <t>BR-262 (8)</t>
  </si>
  <si>
    <t>BR-262 (9)</t>
  </si>
  <si>
    <t>BR-262 (10)</t>
  </si>
  <si>
    <t>ES-080 (1)</t>
  </si>
  <si>
    <t>ES-080 (2)</t>
  </si>
  <si>
    <t>ES-080 (3)</t>
  </si>
  <si>
    <t>ES-080 (4)</t>
  </si>
  <si>
    <t>ES-080 (5)</t>
  </si>
  <si>
    <t>ES-080 (6)</t>
  </si>
  <si>
    <t>ES-080 (7)</t>
  </si>
  <si>
    <t>ES-080 (8)</t>
  </si>
  <si>
    <t>ES-080 (9)</t>
  </si>
  <si>
    <t>Estrada Boca do Mato</t>
  </si>
  <si>
    <t>Rua Alfredo Alcure</t>
  </si>
  <si>
    <t>Rua Antônio Peixoto</t>
  </si>
  <si>
    <t>Rua Argeu Pinheiro</t>
  </si>
  <si>
    <t>Rua B</t>
  </si>
  <si>
    <t>Rua Bolivar de Abreu</t>
  </si>
  <si>
    <t>Rua Castelo Branco (1)</t>
  </si>
  <si>
    <t>Rua Castelo Branco (2)</t>
  </si>
  <si>
    <t>Rua Chile</t>
  </si>
  <si>
    <t>Rua Clarício Alves Ribeiro (1)</t>
  </si>
  <si>
    <t>Rua Clarício Alves Ribeiro (2)</t>
  </si>
  <si>
    <t>Rua Dom Bosco</t>
  </si>
  <si>
    <t>Rua Dom Luís Scortegagna</t>
  </si>
  <si>
    <t>Rua Dom Pedro II (1)</t>
  </si>
  <si>
    <t>Rua Dom Pedro II (2)</t>
  </si>
  <si>
    <t>Rua Duckla Coutinho</t>
  </si>
  <si>
    <t>Rua Eng. José Himério Silva Oliveira</t>
  </si>
  <si>
    <t>Rua Eng. José Sertã</t>
  </si>
  <si>
    <t>Rua Getúlio Vargas</t>
  </si>
  <si>
    <t>Rua Humaitá</t>
  </si>
  <si>
    <t>Rua Leopoldina</t>
  </si>
  <si>
    <t>Rua Manoel Freire Correa</t>
  </si>
  <si>
    <t>Rua Manoel Joaquim dos Santos (1)</t>
  </si>
  <si>
    <t>Rua Manoel Joaquim dos Santos (4)</t>
  </si>
  <si>
    <t>Rua Manoel Joaquim dos Santos (3)</t>
  </si>
  <si>
    <t>Rua Manoel Joaquim dos Santos (2)</t>
  </si>
  <si>
    <t>Rua Padre Osorio</t>
  </si>
  <si>
    <t>Rua Palestina</t>
  </si>
  <si>
    <t>Rua Paraguai</t>
  </si>
  <si>
    <t>Rua Pedro Nolasco (1)</t>
  </si>
  <si>
    <t>Rua Pedro Nolasco (2)</t>
  </si>
  <si>
    <t>Rua Peregrino</t>
  </si>
  <si>
    <t>Rua Pres. Getulio Vargas</t>
  </si>
  <si>
    <t>Rua Pres. Venceslau Braz</t>
  </si>
  <si>
    <t>Rua Quinze de Novembro</t>
  </si>
  <si>
    <t>Rua Santo Antonio</t>
  </si>
  <si>
    <t>Rua São José</t>
  </si>
  <si>
    <t>Rua São João</t>
  </si>
  <si>
    <t>Rua Tito Olímpio Santana</t>
  </si>
  <si>
    <t>Rua Valfredo Ferreira Paiva</t>
  </si>
  <si>
    <t>Rod. dos Imigrantes</t>
  </si>
  <si>
    <t>Rua Principal</t>
  </si>
  <si>
    <t>Via de Ligação BR-101 / ES-080</t>
  </si>
  <si>
    <t>Via de Ligação ES-080 / Rua Pedro Nolasco (1)</t>
  </si>
  <si>
    <t>Via de Ligação ES-080 / Rua Pedro Nolasco (2)</t>
  </si>
  <si>
    <t>Serra</t>
  </si>
  <si>
    <t>Acesso a BR-101 (19)</t>
  </si>
  <si>
    <t>Acesso a Norte-Sul</t>
  </si>
  <si>
    <t>Acesso a Rod Norte-Sul (Cesan) (1)</t>
  </si>
  <si>
    <t>Acesso a Rod Norte-Sul (Cesan) (2)</t>
  </si>
  <si>
    <t>Alameda Jorge Monteiro de Carvalho</t>
  </si>
  <si>
    <t>Av. Colatinense</t>
  </si>
  <si>
    <t>BR-101 (10)</t>
  </si>
  <si>
    <t>BR-101 (11)</t>
  </si>
  <si>
    <t>BR-101 (12)</t>
  </si>
  <si>
    <t>BR-101 (13)</t>
  </si>
  <si>
    <t>BR-101 (14)</t>
  </si>
  <si>
    <t>BR-101 (15)</t>
  </si>
  <si>
    <t>BR-101 (16)</t>
  </si>
  <si>
    <t>BR-101 (17)</t>
  </si>
  <si>
    <t>BR-101 (18)</t>
  </si>
  <si>
    <t>BR-101 (19)</t>
  </si>
  <si>
    <t>BR-101 (20)</t>
  </si>
  <si>
    <t>BR-101 (21)</t>
  </si>
  <si>
    <t>BR-101 (22)</t>
  </si>
  <si>
    <t>BR-101 (23)</t>
  </si>
  <si>
    <t>BR-101 (24)</t>
  </si>
  <si>
    <t>BR-101 (25)</t>
  </si>
  <si>
    <t>BR-101 (26)</t>
  </si>
  <si>
    <t>BR-101 (27)</t>
  </si>
  <si>
    <t>BR-101 (28)</t>
  </si>
  <si>
    <t>BR-101 (29)</t>
  </si>
  <si>
    <t>BR-101 (30)</t>
  </si>
  <si>
    <t>BR-101 (31)</t>
  </si>
  <si>
    <t>BR-101 (32)</t>
  </si>
  <si>
    <t>BR-101 (33)</t>
  </si>
  <si>
    <t>BR-101 (6)</t>
  </si>
  <si>
    <t>BR-101 (7)</t>
  </si>
  <si>
    <t>BR-101 (8)</t>
  </si>
  <si>
    <t>BR-101 (9)</t>
  </si>
  <si>
    <t>ES-010 (1)</t>
  </si>
  <si>
    <t>ES-010 (10)</t>
  </si>
  <si>
    <t>ES-010 (11)</t>
  </si>
  <si>
    <t>ES-010 (12)</t>
  </si>
  <si>
    <t>ES-010 (13)</t>
  </si>
  <si>
    <t>ES-010 (14)</t>
  </si>
  <si>
    <t>ES-010 (15)</t>
  </si>
  <si>
    <t>ES-010 (16)</t>
  </si>
  <si>
    <t>ES-010 (17)</t>
  </si>
  <si>
    <t>ES-010 (2)</t>
  </si>
  <si>
    <t>ES-010 (18)</t>
  </si>
  <si>
    <t>ES-010 (3)</t>
  </si>
  <si>
    <t>ES-010 (4)</t>
  </si>
  <si>
    <t>ES-010 (5)</t>
  </si>
  <si>
    <t>ES-010 (6)</t>
  </si>
  <si>
    <t>ES-010 (7)</t>
  </si>
  <si>
    <t>ES-010 (8)</t>
  </si>
  <si>
    <t>ES-010 (9)</t>
  </si>
  <si>
    <t>Acesso a BR-101 (10)</t>
  </si>
  <si>
    <t>Rua 1A (1)</t>
  </si>
  <si>
    <t>Rua 1A (2)</t>
  </si>
  <si>
    <t>Rua 2</t>
  </si>
  <si>
    <t>Rua 7</t>
  </si>
  <si>
    <t>Rua Adão Bandeira (1)</t>
  </si>
  <si>
    <t>Rua Adão Bandeira (2)</t>
  </si>
  <si>
    <t>Rua Anchieta (1)</t>
  </si>
  <si>
    <t>Rua Anchieta (2)</t>
  </si>
  <si>
    <t>Rua Antônio Carom</t>
  </si>
  <si>
    <t>Rua Antônio Francisco</t>
  </si>
  <si>
    <t>Rua Atalides Moreira de Souza</t>
  </si>
  <si>
    <t>Rua Basílio da Gama</t>
  </si>
  <si>
    <t>Rua C</t>
  </si>
  <si>
    <t>Rua Carioca</t>
  </si>
  <si>
    <t>Rua Carlos Gomes</t>
  </si>
  <si>
    <t>Rua Cassiano Castelo</t>
  </si>
  <si>
    <t>Rua Ceciliano Abel de Almeida (1)</t>
  </si>
  <si>
    <t>Rua Ceciliano Abel de Almeida (2)</t>
  </si>
  <si>
    <t>Rua Comendador Alcides Simão Helou</t>
  </si>
  <si>
    <t>Rua Crisalida</t>
  </si>
  <si>
    <t>Rua da Magnólia</t>
  </si>
  <si>
    <t>Rua Dom Pedro II</t>
  </si>
  <si>
    <t>Rua Domineu Rody Santana</t>
  </si>
  <si>
    <t>Rua Domingos Martins</t>
  </si>
  <si>
    <t>Rua Edson Pompermayer</t>
  </si>
  <si>
    <t>Rua Elesbão Alexandre Miranda</t>
  </si>
  <si>
    <t>Rua Euclides da Cunha (1)</t>
  </si>
  <si>
    <t>Rua Euclides da Cunha (2)</t>
  </si>
  <si>
    <t>Rua Floriano Peixoto</t>
  </si>
  <si>
    <t>Rua Geraldo Del Pupo (1)</t>
  </si>
  <si>
    <t>Rua Geraldo Del Pupo (2)</t>
  </si>
  <si>
    <t>Rua Guarapari (1)</t>
  </si>
  <si>
    <t>Rua Guarapari (2)</t>
  </si>
  <si>
    <t>Rua Guarapari (3)</t>
  </si>
  <si>
    <t>Rua Herman Stern (1)</t>
  </si>
  <si>
    <t>Rua Herman Stern (2)</t>
  </si>
  <si>
    <t>Rua Holdercim</t>
  </si>
  <si>
    <t>Rua Humberto de Campos</t>
  </si>
  <si>
    <t>Rua Hélio Viana (1)</t>
  </si>
  <si>
    <t>Rua Hélio Viana (2)</t>
  </si>
  <si>
    <t>Rua Irene Teresinha Grechi Basílio</t>
  </si>
  <si>
    <t>Rua Jair Dessaune</t>
  </si>
  <si>
    <t>Rua José Bonifácio</t>
  </si>
  <si>
    <t>Rua João Evangelista de Souza</t>
  </si>
  <si>
    <t>Rua Maestro Manoel Xavier</t>
  </si>
  <si>
    <t>Rua Major Pissara</t>
  </si>
  <si>
    <t>Rua Pequiá</t>
  </si>
  <si>
    <t>Rua Princesa Isabel</t>
  </si>
  <si>
    <t>Rua Rômulo Castelo</t>
  </si>
  <si>
    <t>Rua Sabino Rosa</t>
  </si>
  <si>
    <t>Rua Santo Pinto</t>
  </si>
  <si>
    <t>Rua Severino Zanol Pome (1)</t>
  </si>
  <si>
    <t>Rua Severino Zanol Pome (2)</t>
  </si>
  <si>
    <t>Rua São Paulo</t>
  </si>
  <si>
    <t>Rod Contorno de Jacaraípe (1)</t>
  </si>
  <si>
    <t>Rod Contorno de Jacaraípe (2)</t>
  </si>
  <si>
    <t>Rod Norte-Sul (1)</t>
  </si>
  <si>
    <t>Rod Norte-Sul (10)</t>
  </si>
  <si>
    <t>Rod Norte-Sul (11)</t>
  </si>
  <si>
    <t>Rod Norte-Sul (12)</t>
  </si>
  <si>
    <t>Rod Norte-Sul (13)</t>
  </si>
  <si>
    <t>Rod Norte-Sul (14)</t>
  </si>
  <si>
    <t>Rod Norte-Sul (15)</t>
  </si>
  <si>
    <t>Rod Norte-Sul (16)</t>
  </si>
  <si>
    <t>Rod Norte-Sul (17)</t>
  </si>
  <si>
    <t>Rod Norte-Sul (18)</t>
  </si>
  <si>
    <t>Rod Norte-Sul (2)</t>
  </si>
  <si>
    <t>Rod Norte-Sul (3)</t>
  </si>
  <si>
    <t>Rod Norte-Sul (4)</t>
  </si>
  <si>
    <t>Rod Norte-Sul (5)</t>
  </si>
  <si>
    <t>Rod Norte-Sul (6)</t>
  </si>
  <si>
    <t>Rod Norte-Sul (7)</t>
  </si>
  <si>
    <t>Rod Norte-Sul (8)</t>
  </si>
  <si>
    <t>Rod Norte-Sul (9)</t>
  </si>
  <si>
    <t>Rod Serra-Jacaraípe (1)</t>
  </si>
  <si>
    <t>Rod Serra-Jacaraípe (2)</t>
  </si>
  <si>
    <t>Rod Serra-Jacaraípe (3)</t>
  </si>
  <si>
    <t>Rod Serra-Jacaraípe (4)</t>
  </si>
  <si>
    <t>Rod Serra-Jacaraípe (5)</t>
  </si>
  <si>
    <t>Av. Civit</t>
  </si>
  <si>
    <t>Vila Velha</t>
  </si>
  <si>
    <t>Av. Francisco Lacerda Aguiar</t>
  </si>
  <si>
    <t>Rua Magno Coutinho</t>
  </si>
  <si>
    <t>Av. Senador Robert Kennedy (2)</t>
  </si>
  <si>
    <t>Av. Senador Robert Kennedy (3)</t>
  </si>
  <si>
    <t>Av. Darly Santos (4)</t>
  </si>
  <si>
    <t>Av. Sérgio Cardoso (3)</t>
  </si>
  <si>
    <t>Av. Antonio Gil Veloso (2)</t>
  </si>
  <si>
    <t>Rua Erotides Pena Medina (1)</t>
  </si>
  <si>
    <t>Rua Erotides Pena Medina (2)</t>
  </si>
  <si>
    <t>Av. da Vala</t>
  </si>
  <si>
    <t>Av. Jerônimo Monteiro (2)</t>
  </si>
  <si>
    <t>Av. Jerônimo Monteiro (3)</t>
  </si>
  <si>
    <t>Av. Jerônimo Monteiro (4)</t>
  </si>
  <si>
    <t>Rua Sta. Teresinha</t>
  </si>
  <si>
    <t>Av. Capixaba</t>
  </si>
  <si>
    <t>Rua Cristóvão Colombo</t>
  </si>
  <si>
    <t>Rua Alan Kardec</t>
  </si>
  <si>
    <t>Rua Antônio Ataíde (1)</t>
  </si>
  <si>
    <t>Rua Antonio Ataíde (2)</t>
  </si>
  <si>
    <t>Av. Carioca (3)</t>
  </si>
  <si>
    <t>Rod. do Sol (1)</t>
  </si>
  <si>
    <t>Rod. do Sol (2)</t>
  </si>
  <si>
    <t>Av. José Júlio de Souza (1)</t>
  </si>
  <si>
    <t>Rua Natal</t>
  </si>
  <si>
    <t>Av. Antonio Gil Veloso (4)</t>
  </si>
  <si>
    <t>Av. Antonio Gil Veloso (3)</t>
  </si>
  <si>
    <t>Rua Dr. Jair de Andrade (1)</t>
  </si>
  <si>
    <t>Rua Dr. Jair de Andrade (2)</t>
  </si>
  <si>
    <t>Av. Hugo Musso (1)</t>
  </si>
  <si>
    <t>Av. Resplendor (1)</t>
  </si>
  <si>
    <t>Av. Hugo Musso (2)</t>
  </si>
  <si>
    <t>Av. Hugo Musso (3)</t>
  </si>
  <si>
    <t>Av. Luciano das Neves (3)</t>
  </si>
  <si>
    <t>Av. Luciano das Neves (2)</t>
  </si>
  <si>
    <t>Av. Henrique Moscoso (3)</t>
  </si>
  <si>
    <t>Av. Henrique Moscoso (4)</t>
  </si>
  <si>
    <t>Av. Luciano das Neves (1)</t>
  </si>
  <si>
    <t>Av. Jerônimo Monteiro (1)</t>
  </si>
  <si>
    <t>Av. Champagnat  (2)</t>
  </si>
  <si>
    <t>Rod. Carlos Lindemberg (6)</t>
  </si>
  <si>
    <t>Rod. Carlos Lindemberg (7)</t>
  </si>
  <si>
    <t>Rod. Carlos Lindemberg (8)</t>
  </si>
  <si>
    <t>Rod. Darly Santos (1)</t>
  </si>
  <si>
    <t>Rod. Darly Santos (2)</t>
  </si>
  <si>
    <t>Av. Leila Diniz (2)</t>
  </si>
  <si>
    <t>Av. São Gabriel da Palha</t>
  </si>
  <si>
    <t>Rod. Darly Santos (3)</t>
  </si>
  <si>
    <t>Rod. do Sol (9)</t>
  </si>
  <si>
    <t>Rod. do Sol (8)</t>
  </si>
  <si>
    <t>Av. Sérgio Cardoso (2)</t>
  </si>
  <si>
    <t>Av. Itapetinga</t>
  </si>
  <si>
    <t>Rua Maria de Oliveira Maresguia</t>
  </si>
  <si>
    <t>Rua Itagarça (2)</t>
  </si>
  <si>
    <t>Av. Vitória Régia (2)</t>
  </si>
  <si>
    <t>Rod. Carlos Lindemberg (3)</t>
  </si>
  <si>
    <t>Rod. Carlos Lindemberg (2)</t>
  </si>
  <si>
    <t>Rod. Carlos Lindemberg (1)</t>
  </si>
  <si>
    <t>Av. Champagnat (1)</t>
  </si>
  <si>
    <t>Av. Capuaba</t>
  </si>
  <si>
    <t>Av. Sérgio Cardoso (1)</t>
  </si>
  <si>
    <t>Rod. do Sol (7)</t>
  </si>
  <si>
    <t>Av. José Julio de Souza (5)</t>
  </si>
  <si>
    <t>Av. José Julio de Souza (4)</t>
  </si>
  <si>
    <t>Rua Itagarça (1)</t>
  </si>
  <si>
    <t>Rod. do Sol (6)</t>
  </si>
  <si>
    <t>Rua Itaiabaia (2)</t>
  </si>
  <si>
    <t>Rua Quatro</t>
  </si>
  <si>
    <t>Av. Sta. Leopoldina (1)</t>
  </si>
  <si>
    <t>Av. Sta. Leopoldina (2)</t>
  </si>
  <si>
    <t>Rua Itaiabaia (1)</t>
  </si>
  <si>
    <t>Rod. do Sol (5)</t>
  </si>
  <si>
    <t>Av. José Júlio de Souza (3)</t>
  </si>
  <si>
    <t>Av. Sta. Leopoldina (3)</t>
  </si>
  <si>
    <t>Av. Luciano das Neves (5)</t>
  </si>
  <si>
    <t>Av. Luciano das Neves (4)</t>
  </si>
  <si>
    <t>Rua Luís José</t>
  </si>
  <si>
    <t>Rod. Do Sol (3)</t>
  </si>
  <si>
    <t>Av. Resplendor (2)</t>
  </si>
  <si>
    <t>Rua Dr. Jair de Andrade (3)</t>
  </si>
  <si>
    <t>Av. José Júlio de Souza (2)</t>
  </si>
  <si>
    <t>Av. Ministro Salgado Filho (1)</t>
  </si>
  <si>
    <t>Av. Ministro Salgado Filho (2)</t>
  </si>
  <si>
    <t>Av. Rui Braga Ribeiro (3)</t>
  </si>
  <si>
    <t>Av. Rui Braga Ribeiro (2)</t>
  </si>
  <si>
    <t>Av. João Mendes (1)</t>
  </si>
  <si>
    <t>Av. Rui Braga Ribeiro (1)</t>
  </si>
  <si>
    <t>Rua Cravo</t>
  </si>
  <si>
    <t>Rua 19</t>
  </si>
  <si>
    <t>Av. Vitória Régia (1)</t>
  </si>
  <si>
    <t>Av. Ns. da Penha</t>
  </si>
  <si>
    <t>Rua Pres. John Kennedy</t>
  </si>
  <si>
    <t>Rua Santa Apolonia</t>
  </si>
  <si>
    <t>Rua Olagario Mariano</t>
  </si>
  <si>
    <t>Rua Guarajas</t>
  </si>
  <si>
    <t>Rua Alberto de Oliveira Santos</t>
  </si>
  <si>
    <t>Av. Henrique Moscoso (1)</t>
  </si>
  <si>
    <t>Av. Henrique Moscoso (2)</t>
  </si>
  <si>
    <t>Av. Antonio Gil Veloso (1)</t>
  </si>
  <si>
    <t>Av. Jeronimo Monteiro (5)</t>
  </si>
  <si>
    <t>Av. Jeronimo Monteiro (6)</t>
  </si>
  <si>
    <t>Av. Jeronimo Monteiro (7)</t>
  </si>
  <si>
    <t>Av. Capuaba (1)</t>
  </si>
  <si>
    <t>Av. Capuaba (2)</t>
  </si>
  <si>
    <t>Av. Fernando Antonio da Silveira</t>
  </si>
  <si>
    <t>Rua 3 Irmãos</t>
  </si>
  <si>
    <t>Rua Ana Siqueira (1)</t>
  </si>
  <si>
    <t>Rua Ana Siqueira (2)</t>
  </si>
  <si>
    <t>Rua Felicidade Siqueira</t>
  </si>
  <si>
    <t>Av. João Francisco Gonçalves</t>
  </si>
  <si>
    <t>Rua Papa João XXIII</t>
  </si>
  <si>
    <t>Av. São Paulo (1)</t>
  </si>
  <si>
    <t>Av. São Paulo (2)</t>
  </si>
  <si>
    <t>Av. São Paulo (3)</t>
  </si>
  <si>
    <t>Av. Carioca (1)</t>
  </si>
  <si>
    <t>Av. Carioca (2)</t>
  </si>
  <si>
    <t>Rua Inacio Higino (1)</t>
  </si>
  <si>
    <t>Rua Inacio Higino (2)</t>
  </si>
  <si>
    <t>Rua Inacio Higino (3)</t>
  </si>
  <si>
    <t>Rua Des. Augusto Botelho (1)</t>
  </si>
  <si>
    <t>Rua Des. Augusto Botelho (2)</t>
  </si>
  <si>
    <t>Av. Leila Diniz (1)</t>
  </si>
  <si>
    <t>Rua Curitiba (1)</t>
  </si>
  <si>
    <t>Rua Curitiba (2)</t>
  </si>
  <si>
    <t>Rua Crisântemo</t>
  </si>
  <si>
    <t>Av. Cel. Pedro Maia de Carvalho</t>
  </si>
  <si>
    <t>Rua João Cipreste Filho</t>
  </si>
  <si>
    <t>Av. João Mendes (2)</t>
  </si>
  <si>
    <t>Av. Délio Silva Britto</t>
  </si>
  <si>
    <t>Av. José Ribeiro</t>
  </si>
  <si>
    <t>Av. Cel. José Gabriel Marquês Filho</t>
  </si>
  <si>
    <t>Rua Dr. Moacir Gonçalves</t>
  </si>
  <si>
    <t>Av. Senador Robert Kennedy (1)</t>
  </si>
  <si>
    <t>Rua Castelo Branco</t>
  </si>
  <si>
    <t>Rod. do Sol (4)</t>
  </si>
  <si>
    <t>ES-060 (Rod Sol)</t>
  </si>
  <si>
    <t>Av. Ana Meroto Stefanon (1)</t>
  </si>
  <si>
    <t>Rua Guaraná</t>
  </si>
  <si>
    <t>Rua Valério Coser</t>
  </si>
  <si>
    <t>Av. Ana Meroto Stefanon (2)</t>
  </si>
  <si>
    <t>Rua Fernando Antônio</t>
  </si>
  <si>
    <t>Rua Santa Catarina</t>
  </si>
  <si>
    <t>Rua Maranhão</t>
  </si>
  <si>
    <t>Rua Humberto Serrano</t>
  </si>
  <si>
    <t>Rua Itaquari</t>
  </si>
  <si>
    <t>Vitória</t>
  </si>
  <si>
    <t>Av. Adalberto Simão Nader (1)</t>
  </si>
  <si>
    <t>Av. Adalberto Simão Nader (2)</t>
  </si>
  <si>
    <t>Av. Adalberto Simão Nader (3)</t>
  </si>
  <si>
    <t>Av. Alexandre Buaiz</t>
  </si>
  <si>
    <t>Av. Anísio Fernandes Coelho</t>
  </si>
  <si>
    <t>Av. Armando Duarte Rabelo</t>
  </si>
  <si>
    <t>Av. Carlos Gomes de Sá</t>
  </si>
  <si>
    <t>Av. Carlos Martins</t>
  </si>
  <si>
    <t>Av. Cesar Hilal (1)</t>
  </si>
  <si>
    <t>Av. Cesar Hilal (2)</t>
  </si>
  <si>
    <t>Av. Cleto Nunes</t>
  </si>
  <si>
    <t>Av. Dante Michelini (5)</t>
  </si>
  <si>
    <t>Av. Dante Michelini (6)</t>
  </si>
  <si>
    <t>Av. Dante Michelini (3)</t>
  </si>
  <si>
    <t>Av. Dante Michelini (2)</t>
  </si>
  <si>
    <t>Av. Dante Michelini (1)</t>
  </si>
  <si>
    <t>Av. Dante Michelini (4)</t>
  </si>
  <si>
    <t>Av. Des. Dermeval Lirio</t>
  </si>
  <si>
    <t>Av. Des. Santos Neves (1)</t>
  </si>
  <si>
    <t>Av. Des. Santos Neves (2)</t>
  </si>
  <si>
    <t>Av. Dário Lourenço de Souza</t>
  </si>
  <si>
    <t>Av. Elias Miguel</t>
  </si>
  <si>
    <t>Av. Fernando Duarte Rabello</t>
  </si>
  <si>
    <t>Av. Fernando Ferrari (1)</t>
  </si>
  <si>
    <t>Av. Fernando Ferrari (2)</t>
  </si>
  <si>
    <t>Av. Fernando Ferrari (3)</t>
  </si>
  <si>
    <t>Av. Fernando Ferrari (4)</t>
  </si>
  <si>
    <t>Av. Francisco Generoso da Fonseca</t>
  </si>
  <si>
    <t>Av. Governador Blei</t>
  </si>
  <si>
    <t>Av. Hugo Viola (1)</t>
  </si>
  <si>
    <t>Av. Hugo Viola (2)</t>
  </si>
  <si>
    <t>Av. Italina Pereira Mota</t>
  </si>
  <si>
    <t>Av. Jerônimo Monteiro</t>
  </si>
  <si>
    <t>Av. Jerônimo Vervloet</t>
  </si>
  <si>
    <t>Av. José Celso Cláudio (1)</t>
  </si>
  <si>
    <t>Av. José Celso Cláudio (2)</t>
  </si>
  <si>
    <t>Av. José Rato</t>
  </si>
  <si>
    <t>Av. João Batista Parra</t>
  </si>
  <si>
    <t>Av. Leitão da Silva (1)</t>
  </si>
  <si>
    <t>Av. Leitão da Silva (2)</t>
  </si>
  <si>
    <t>Av. Leitão da Silva (4)</t>
  </si>
  <si>
    <t>Av. Leitão da Silva (3)</t>
  </si>
  <si>
    <t>Av. Luiz Manoel Vellozo</t>
  </si>
  <si>
    <t>Av. Marechal Campos (1)</t>
  </si>
  <si>
    <t>Av. Marechal Campos (2)</t>
  </si>
  <si>
    <t>Av. Marechal Mascarenhas de Moraes (1)</t>
  </si>
  <si>
    <t>Av. Marechal Mascarenhas de Morais (2)</t>
  </si>
  <si>
    <t>Av. Maruípe (1)</t>
  </si>
  <si>
    <t>Av. Maruípe (2)</t>
  </si>
  <si>
    <t>Av. Maruípe (3)</t>
  </si>
  <si>
    <t>Av. Maruípe (4)</t>
  </si>
  <si>
    <t>Av. Maruípe (5)</t>
  </si>
  <si>
    <t>Av. Maruípe (6)</t>
  </si>
  <si>
    <t>Av. Marília Rezende Scarton Coutinho</t>
  </si>
  <si>
    <t>Av. Nair Azevedo Silva</t>
  </si>
  <si>
    <t>Av. Norte Sul (2)</t>
  </si>
  <si>
    <t>Av. Ns. da Penha (1)</t>
  </si>
  <si>
    <t>Av. Ns. da Penha (2)</t>
  </si>
  <si>
    <t>Av. Ns. da Penha (3)</t>
  </si>
  <si>
    <t>Av. Ns. da Penha (4)</t>
  </si>
  <si>
    <t>Av. Ns. da Penha (5)</t>
  </si>
  <si>
    <t>Av. Paulino Muller (1)</t>
  </si>
  <si>
    <t>Av. Paulino Muller (2)</t>
  </si>
  <si>
    <t>Av. Pres. Costa e Silva</t>
  </si>
  <si>
    <t>Av. Rio Branco (1)</t>
  </si>
  <si>
    <t>Av. Rio Branco (2)</t>
  </si>
  <si>
    <t>Av. Rosendo Serapião de Souza Filho</t>
  </si>
  <si>
    <t>Av. Santo Antônio (1)</t>
  </si>
  <si>
    <t>Av. Saturnino de Brito</t>
  </si>
  <si>
    <t>Av. Saturnino Rangel Mauro</t>
  </si>
  <si>
    <t>Av. Santo Antônio (2)</t>
  </si>
  <si>
    <t>Av. Vitória (1)</t>
  </si>
  <si>
    <t>Av. Vitória (2)</t>
  </si>
  <si>
    <t>Av. Vitória (3)</t>
  </si>
  <si>
    <t>Av. Norte Sul (1)</t>
  </si>
  <si>
    <t>Rua Aristóbulo Barbosa Leão</t>
  </si>
  <si>
    <t>Rua Ciro Vieira da Cunha</t>
  </si>
  <si>
    <t>Rua Clóvis Machado</t>
  </si>
  <si>
    <t>Rua Comissário Otávio Queiroz</t>
  </si>
  <si>
    <t>Rua das Palmeiras</t>
  </si>
  <si>
    <t>Rua Dona Maria Rosa</t>
  </si>
  <si>
    <t>Rua Dr. João Carlos de Souza</t>
  </si>
  <si>
    <t>Rua Filogônio Mota</t>
  </si>
  <si>
    <t>Rua José Farias</t>
  </si>
  <si>
    <t>Rua Renato Nascimento Daher Carneiro</t>
  </si>
  <si>
    <t>Rod. Serafim Derenzi (1)</t>
  </si>
  <si>
    <t>Rod. Serafim Derenzi (2)</t>
  </si>
  <si>
    <t>Rod. Serafim Derenzi (3)</t>
  </si>
  <si>
    <t>Rod. Serafim Derenzi (4)</t>
  </si>
  <si>
    <t>Rod. Serafim Derenzi (5)</t>
  </si>
  <si>
    <t>Rod. Serafim Derenzi (6)</t>
  </si>
  <si>
    <t>Rua Carlos Martins</t>
  </si>
  <si>
    <t>Rua Aleixo Neto</t>
  </si>
  <si>
    <t>Rua Chapot Presvot</t>
  </si>
  <si>
    <t>Av. Entrada Aeroporto</t>
  </si>
  <si>
    <t>Rua Amélia da Cunha Ornelas</t>
  </si>
  <si>
    <t>Rua João da Cruz</t>
  </si>
  <si>
    <t>Rua Eugênio Neto</t>
  </si>
  <si>
    <t>Av. Carlos Moreira Lima</t>
  </si>
  <si>
    <t>Av. João Santos Filho</t>
  </si>
  <si>
    <t>Rua Joaquim Lírio</t>
  </si>
  <si>
    <t>Rua Constante Sodré</t>
  </si>
  <si>
    <t>Avenida 1 (1)</t>
  </si>
  <si>
    <t>Avenida 1 (2)</t>
  </si>
  <si>
    <t>Avenida América (1)</t>
  </si>
  <si>
    <t>Avenida América (2)</t>
  </si>
  <si>
    <t>Avenida América (3)</t>
  </si>
  <si>
    <t>Avenida Doutor Milton David (2)</t>
  </si>
  <si>
    <t>Avenida Doutor Milton David (1)</t>
  </si>
  <si>
    <t>Avenida Guarapari</t>
  </si>
  <si>
    <t>Rua Graça Aranha</t>
  </si>
  <si>
    <t>Rua Monte Negro</t>
  </si>
  <si>
    <t>Avenida Principal</t>
  </si>
  <si>
    <t>Rua Vesúvio</t>
  </si>
  <si>
    <t>Rua Antônio Freire</t>
  </si>
  <si>
    <t>Rua São Jorge</t>
  </si>
  <si>
    <t>Av. Leopoldina</t>
  </si>
  <si>
    <t>Rua das Caiúnas</t>
  </si>
  <si>
    <t>Av. Gov. Gérson Camata</t>
  </si>
  <si>
    <t>Rua São Luís</t>
  </si>
  <si>
    <t>Rua Vasco da Gama</t>
  </si>
  <si>
    <t>Rua Onório Fraga</t>
  </si>
  <si>
    <t>Rua Sabino Vieira</t>
  </si>
  <si>
    <t>Av. Bahia</t>
  </si>
  <si>
    <t>Acesso BR-101 e ES-264</t>
  </si>
  <si>
    <t>Av. BNH</t>
  </si>
  <si>
    <t>Av. August Saint Hilare (1)</t>
  </si>
  <si>
    <t>Av. August Saint Hilare (2)</t>
  </si>
  <si>
    <t>Av. Belo Horizonte</t>
  </si>
  <si>
    <t>Av. Bicanga</t>
  </si>
  <si>
    <t>Av. Brasilia (2)</t>
  </si>
  <si>
    <t>Av. Brasília (1)</t>
  </si>
  <si>
    <t>Av. Braúna</t>
  </si>
  <si>
    <t>Av. Brigadeiro Eduardo Gomes (1)</t>
  </si>
  <si>
    <t>Av. Brigadeiro Eduardo Gomes (2)</t>
  </si>
  <si>
    <t>Av. Carapebus (1)</t>
  </si>
  <si>
    <t>Av. Carapebus (2)</t>
  </si>
  <si>
    <t>Av. Carapebus (3)</t>
  </si>
  <si>
    <t>Av. Central (1)</t>
  </si>
  <si>
    <t>Av. Central (2)</t>
  </si>
  <si>
    <t>Av. Central (3)</t>
  </si>
  <si>
    <t>Av. Central (4)</t>
  </si>
  <si>
    <t>Av. Central (5)</t>
  </si>
  <si>
    <t>Av. Central B (1)</t>
  </si>
  <si>
    <t>Av. Central B (2)</t>
  </si>
  <si>
    <t>Av. Civit (1)</t>
  </si>
  <si>
    <t>Av. Civit (2)</t>
  </si>
  <si>
    <t>Av. Civit (3)</t>
  </si>
  <si>
    <t>Av. Civit (4)</t>
  </si>
  <si>
    <t>Av. Colares Júnior</t>
  </si>
  <si>
    <t>Av. Copacabana (1)</t>
  </si>
  <si>
    <t>Av. Copacabana (2)</t>
  </si>
  <si>
    <t>Av. Copacabana (3)</t>
  </si>
  <si>
    <t>Av. Des. José Antônio Miguel Feu Rosa (1)</t>
  </si>
  <si>
    <t>Av. Des. José Antônio Miguel Feu Rosa (2)</t>
  </si>
  <si>
    <t>Av. Dona Teresa Cristina</t>
  </si>
  <si>
    <t>Av. dos Metalúrgicos</t>
  </si>
  <si>
    <t>Av. Eldes Scherrer Souza (1)</t>
  </si>
  <si>
    <t>Av. Eldes Scherrer Souza (2)</t>
  </si>
  <si>
    <t>Av. Eldes Scherrer Souza (3)</t>
  </si>
  <si>
    <t>Av. Eldes Scherrer Souza (4)</t>
  </si>
  <si>
    <t>Av. Getúlio Vargas (1)</t>
  </si>
  <si>
    <t>Av. Getúlio Vargas (2)</t>
  </si>
  <si>
    <t>Av. Industrial</t>
  </si>
  <si>
    <t>Av. Iriri</t>
  </si>
  <si>
    <t>Av. Jones dos Santos Neves</t>
  </si>
  <si>
    <t>Av. João Palácio (1)</t>
  </si>
  <si>
    <t>Av. João Palácio (2)</t>
  </si>
  <si>
    <t>Av. Laranjeiras x Yahoo (1)</t>
  </si>
  <si>
    <t>Av. Laranjeiras x Yahoo (2)</t>
  </si>
  <si>
    <t xml:space="preserve">Av. Martin Pescador </t>
  </si>
  <si>
    <t>Av. Minas Gerais</t>
  </si>
  <si>
    <t>Av. Porto Canoa</t>
  </si>
  <si>
    <t>Av. Raul Leão Castelo (1)</t>
  </si>
  <si>
    <t>Av. Raul Leão Castelo (2)</t>
  </si>
  <si>
    <t>Av. Região Sudeste (1)</t>
  </si>
  <si>
    <t>Av. Região Sudeste (2)</t>
  </si>
  <si>
    <t>Av. São Pedro</t>
  </si>
  <si>
    <t>Av. Talma Rodrigues Ribeiro (1)</t>
  </si>
  <si>
    <t>Av. Talma Rodrigues Ribeiro (2)</t>
  </si>
  <si>
    <t>Av. Talma Rodrigues Ribeiro (3)</t>
  </si>
  <si>
    <t>Av. Talma Rodrigues Ribeiro (4)</t>
  </si>
  <si>
    <t>Av. Talma Rodrigues Ribeiro (5)</t>
  </si>
  <si>
    <t>Av. Talma Rodrigues Ribeiro (6)</t>
  </si>
  <si>
    <t>Av. Ártica</t>
  </si>
  <si>
    <t>Av. Desembargador Alfredo Cabral</t>
  </si>
  <si>
    <t>Av. Nossa Senhora dos Navegantes</t>
  </si>
  <si>
    <t>114_Det4-6</t>
  </si>
  <si>
    <t>133_Det4-5</t>
  </si>
  <si>
    <t>603_Det1-8</t>
  </si>
  <si>
    <t>400_Det1-3</t>
  </si>
  <si>
    <t>400_Det7-8</t>
  </si>
  <si>
    <t>600_Det4-5</t>
  </si>
  <si>
    <t>600_Det8</t>
  </si>
  <si>
    <t>601_Det1-3</t>
  </si>
  <si>
    <t>601_Det6-8</t>
  </si>
  <si>
    <t>620_Det1-3</t>
  </si>
  <si>
    <t>620_Det9-11</t>
  </si>
  <si>
    <t>621_Det1</t>
  </si>
  <si>
    <t>621_Det2-3</t>
  </si>
  <si>
    <t>621_Det4-6</t>
  </si>
  <si>
    <t>621_Det7-8</t>
  </si>
  <si>
    <t>622_Det1-2</t>
  </si>
  <si>
    <t>622_Det5-7</t>
  </si>
  <si>
    <t>623_Det1</t>
  </si>
  <si>
    <t>623_Det2-4</t>
  </si>
  <si>
    <t>623_Det5</t>
  </si>
  <si>
    <t>623_Det6-8</t>
  </si>
  <si>
    <t>624_Det1-3</t>
  </si>
  <si>
    <t>624_Det4</t>
  </si>
  <si>
    <t>625_Det1-3</t>
  </si>
  <si>
    <t>625_Det4-5</t>
  </si>
  <si>
    <t>625_Det6-7</t>
  </si>
  <si>
    <t>625_Det8</t>
  </si>
  <si>
    <t>626_Det1-2</t>
  </si>
  <si>
    <t>626_Det3-5</t>
  </si>
  <si>
    <t>626_Det6-8</t>
  </si>
  <si>
    <t>627_Det5-6</t>
  </si>
  <si>
    <t>627_Det7-8</t>
  </si>
  <si>
    <t>628_Det1</t>
  </si>
  <si>
    <t>628_Det5-7</t>
  </si>
  <si>
    <t>628_Det8</t>
  </si>
  <si>
    <t>Média</t>
  </si>
  <si>
    <t>Dia da Semana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</si>
  <si>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</si>
  <si>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</si>
  <si>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</si>
  <si>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</si>
  <si>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</si>
  <si>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</si>
  <si>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</si>
  <si>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</si>
  <si>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</si>
  <si>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</si>
  <si>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</si>
  <si>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</si>
  <si>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3Ponte_Total</t>
  </si>
  <si>
    <t>3Ponte_Leves</t>
  </si>
  <si>
    <t>3Ponte_Pesados</t>
  </si>
  <si>
    <t>3Ponte_Moto</t>
  </si>
  <si>
    <t>Av. Meridional</t>
  </si>
  <si>
    <t>Av. Hilário Sonegheti</t>
  </si>
  <si>
    <t>Rua Venceslau Brás</t>
  </si>
  <si>
    <t>Rua Alfredo Galeno</t>
  </si>
  <si>
    <t>Av. Ns. dos Navegantes (1)</t>
  </si>
  <si>
    <t>Av. Ns. dos Navegantes (2)</t>
  </si>
  <si>
    <t>Av. Pres. Florentino Avidos</t>
  </si>
  <si>
    <t>Rua Pedro Nolasco</t>
  </si>
  <si>
    <t>Rua Aterro da Comdusa (1)</t>
  </si>
  <si>
    <t>Rua Aterro da Comdusa (2)</t>
  </si>
  <si>
    <t>Terceira Ponte</t>
  </si>
  <si>
    <t>% 2ª</t>
  </si>
  <si>
    <t>% 1ª</t>
  </si>
  <si>
    <t>Vias</t>
  </si>
  <si>
    <t>Distância Média Trafegada - DMT (km/ano)</t>
  </si>
  <si>
    <t>ADT (veíc./dia)</t>
  </si>
  <si>
    <t>Classe da Via</t>
  </si>
  <si>
    <t>Freeway</t>
  </si>
  <si>
    <t>Collector</t>
  </si>
  <si>
    <t>Local</t>
  </si>
  <si>
    <t>Highway</t>
  </si>
  <si>
    <t>Rod. Carlos Lindemberg (5)</t>
  </si>
  <si>
    <t>Rod. Carlos Lindemberg (4)</t>
  </si>
  <si>
    <t>Silt (g/m²)</t>
  </si>
  <si>
    <t>Classe de Veículo</t>
  </si>
  <si>
    <t>Escapamento</t>
  </si>
  <si>
    <t>Evaporativa</t>
  </si>
  <si>
    <t>Desgaste Pneus e Freio</t>
  </si>
  <si>
    <t>Desgaste da Pista</t>
  </si>
  <si>
    <t>CO</t>
  </si>
  <si>
    <t>HCT</t>
  </si>
  <si>
    <t>Veículos Leves</t>
  </si>
  <si>
    <t>Veículos Pesados</t>
  </si>
  <si>
    <t>Motocicletas</t>
  </si>
  <si>
    <t>-</t>
  </si>
  <si>
    <t>Tipo de Via</t>
  </si>
  <si>
    <t>Veículo</t>
  </si>
  <si>
    <t>Leves</t>
  </si>
  <si>
    <t>Pesados</t>
  </si>
  <si>
    <t xml:space="preserve">Cidade </t>
  </si>
  <si>
    <t>Nome da Via</t>
  </si>
  <si>
    <t>FA - Chuva</t>
  </si>
  <si>
    <t>Peso Médio Veículos [t]</t>
  </si>
  <si>
    <t>Classificação</t>
  </si>
  <si>
    <t>Moto</t>
  </si>
  <si>
    <t>DMT [km/h]</t>
  </si>
  <si>
    <t xml:space="preserve">PM </t>
  </si>
  <si>
    <t xml:space="preserve">CO </t>
  </si>
  <si>
    <t xml:space="preserve">HCT </t>
  </si>
  <si>
    <t xml:space="preserve">HCTevap </t>
  </si>
  <si>
    <t>Ressuspensão (kg/h])</t>
  </si>
  <si>
    <r>
      <t>PM</t>
    </r>
    <r>
      <rPr>
        <vertAlign val="subscript"/>
        <sz val="8"/>
        <color theme="0"/>
        <rFont val="Arial"/>
        <family val="2"/>
      </rPr>
      <t>10</t>
    </r>
    <r>
      <rPr>
        <sz val="8"/>
        <color theme="0"/>
        <rFont val="Arial"/>
        <family val="2"/>
      </rPr>
      <t xml:space="preserve"> </t>
    </r>
  </si>
  <si>
    <r>
      <t>PM</t>
    </r>
    <r>
      <rPr>
        <vertAlign val="subscript"/>
        <sz val="8"/>
        <color theme="0"/>
        <rFont val="Arial"/>
        <family val="2"/>
      </rPr>
      <t xml:space="preserve">2.5 </t>
    </r>
  </si>
  <si>
    <r>
      <t>NO</t>
    </r>
    <r>
      <rPr>
        <vertAlign val="subscript"/>
        <sz val="8"/>
        <color theme="0"/>
        <rFont val="Arial"/>
        <family val="2"/>
      </rPr>
      <t>X</t>
    </r>
    <r>
      <rPr>
        <sz val="8"/>
        <color theme="0"/>
        <rFont val="Arial"/>
        <family val="2"/>
      </rPr>
      <t xml:space="preserve"> </t>
    </r>
  </si>
  <si>
    <r>
      <t>SO</t>
    </r>
    <r>
      <rPr>
        <vertAlign val="subscript"/>
        <sz val="8"/>
        <color theme="0"/>
        <rFont val="Arial"/>
        <family val="2"/>
      </rPr>
      <t>2</t>
    </r>
    <r>
      <rPr>
        <sz val="8"/>
        <color theme="0"/>
        <rFont val="Arial"/>
        <family val="2"/>
      </rPr>
      <t xml:space="preserve"> </t>
    </r>
  </si>
  <si>
    <t>Teor Silte [g/m²]</t>
  </si>
  <si>
    <t>Fonte: Estação INMET - ES_A612_Vitoria</t>
  </si>
  <si>
    <t>Ano 2015</t>
  </si>
  <si>
    <t xml:space="preserve">Mês </t>
  </si>
  <si>
    <t>Precipitação Acumulada (mm)</t>
  </si>
  <si>
    <t>Número de Horas com Precipitação &gt; 0,254 mm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</si>
  <si>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</si>
  <si>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</si>
  <si>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</si>
  <si>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</si>
  <si>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</si>
  <si>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</si>
  <si>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</si>
  <si>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</si>
  <si>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</si>
  <si>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</si>
  <si>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</si>
  <si>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</si>
  <si>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</si>
  <si>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Vias Secundárias - Viana</t>
  </si>
  <si>
    <t>Vias Secundárias - Cariacica</t>
  </si>
  <si>
    <t>Vias Secundárias - Serra</t>
  </si>
  <si>
    <t>Vias Secundárias - Vila Velha</t>
  </si>
  <si>
    <t>Vias Secundárias - Vitória</t>
  </si>
  <si>
    <t>Total</t>
  </si>
  <si>
    <t>Fator de emissão médio da frota veicular da RGV (g/km)</t>
  </si>
  <si>
    <t>Peso (t)</t>
  </si>
  <si>
    <t>Área (ha)</t>
  </si>
  <si>
    <t>% Área</t>
  </si>
  <si>
    <t>Vias 1ª</t>
  </si>
  <si>
    <t>Vias 2ª</t>
  </si>
  <si>
    <t>Ressuspensão de Partículas  (kg/h])</t>
  </si>
  <si>
    <t>Desgaste de Pneus e Freios (kg/h)</t>
  </si>
  <si>
    <t>Desgaste de Pista  (kg/h)</t>
  </si>
  <si>
    <t>Escapamento e Evaporativas (kg/h)</t>
  </si>
  <si>
    <t>Totalização [kg/h]</t>
  </si>
  <si>
    <t>Silt [g/m²]</t>
  </si>
  <si>
    <t>Data Coleta</t>
  </si>
  <si>
    <t>Campanha</t>
  </si>
  <si>
    <t>Massa de Silt [g]</t>
  </si>
  <si>
    <t>Área [m²]</t>
  </si>
  <si>
    <t>Número de Faixas</t>
  </si>
  <si>
    <t>Coletas</t>
  </si>
  <si>
    <t>Quantidade de Silt [g/m²]</t>
  </si>
  <si>
    <t xml:space="preserve">Rodovia Carlos Lindemberg </t>
  </si>
  <si>
    <t xml:space="preserve">Av. Santa Leolpodina </t>
  </si>
  <si>
    <t xml:space="preserve">Av. Luciano das Neves </t>
  </si>
  <si>
    <t xml:space="preserve">Rua Manaus </t>
  </si>
  <si>
    <t xml:space="preserve">Rodovia do Sol </t>
  </si>
  <si>
    <t xml:space="preserve">Av. Eldes Scherrer Souza </t>
  </si>
  <si>
    <t xml:space="preserve">Av. das Laranjeiras </t>
  </si>
  <si>
    <t xml:space="preserve">Av. Copacabana </t>
  </si>
  <si>
    <t xml:space="preserve">BR-101 Contorno </t>
  </si>
  <si>
    <t xml:space="preserve">Reta da Penha (P1) </t>
  </si>
  <si>
    <t xml:space="preserve">Reta da Penha (P2) </t>
  </si>
  <si>
    <t xml:space="preserve">Av. Rio Branco </t>
  </si>
  <si>
    <t xml:space="preserve">Av. José Guilherme Nefa </t>
  </si>
  <si>
    <t xml:space="preserve">Reta do Aeroporto </t>
  </si>
  <si>
    <t xml:space="preserve">Rua México </t>
  </si>
  <si>
    <t xml:space="preserve">Rua José Sete </t>
  </si>
  <si>
    <t xml:space="preserve">BR-262 </t>
  </si>
  <si>
    <t xml:space="preserve">Rua Florentino Avidos </t>
  </si>
  <si>
    <t xml:space="preserve">Rua Nossa Senhora Auxiliadora </t>
  </si>
  <si>
    <t xml:space="preserve">BR-101 </t>
  </si>
  <si>
    <t>Reta da Penha (P1)</t>
  </si>
  <si>
    <t>Reta da Penha (P2)</t>
  </si>
  <si>
    <t>Campanhas na Reta da Penha</t>
  </si>
  <si>
    <t>Contagem Desconsiderada</t>
  </si>
  <si>
    <t>Reta da Penha Média</t>
  </si>
  <si>
    <t>Collector + Local</t>
  </si>
  <si>
    <r>
      <t>NO</t>
    </r>
    <r>
      <rPr>
        <vertAlign val="subscript"/>
        <sz val="8"/>
        <color theme="0"/>
        <rFont val="Arial"/>
        <family val="2"/>
      </rPr>
      <t>X</t>
    </r>
  </si>
  <si>
    <r>
      <t>SO</t>
    </r>
    <r>
      <rPr>
        <vertAlign val="subscript"/>
        <sz val="8"/>
        <color theme="0"/>
        <rFont val="Arial"/>
        <family val="2"/>
      </rPr>
      <t>2</t>
    </r>
  </si>
  <si>
    <t>Dados de entrada para os cálculos</t>
  </si>
  <si>
    <t>highway</t>
  </si>
  <si>
    <t>Nº vias</t>
  </si>
  <si>
    <t>Total Industriais</t>
  </si>
  <si>
    <t>Classificação da Via</t>
  </si>
  <si>
    <t>Área urbana para dividir as emissões das vias 2ª</t>
  </si>
  <si>
    <t>Total Global (1ª+2ª)</t>
  </si>
  <si>
    <t>Total Vias 1ª</t>
  </si>
  <si>
    <t>Total Vias 2ª</t>
  </si>
  <si>
    <t>Nº Vias</t>
  </si>
  <si>
    <t>Função de Tráfego Horária</t>
  </si>
  <si>
    <t>Função de Tráfego Diária</t>
  </si>
  <si>
    <t>Função de Tráfego Mensal</t>
  </si>
  <si>
    <t>FT Disponíveis</t>
  </si>
  <si>
    <t>Função construída com os dados de contagem de veículos da prefeitura municipal de Vitória (PMV) e da Rodosol (3ª Ponte). Os nomes da função representam os lastros do monitoramento da PMV. No caso da Rodosol, utilizou-se o nome da 3ª Ponte.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</si>
</sst>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0"/>
    <numFmt numFmtId="167" formatCode="0.00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vertical="center"/>
    </xf>
    <xf numFmtId="165" fontId="1" fillId="0" borderId="0" xfId="1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165" fontId="1" fillId="2" borderId="0" xfId="1" applyNumberFormat="1" applyFont="1" applyFill="1" applyAlignment="1">
      <alignment vertical="center"/>
    </xf>
    <xf numFmtId="165" fontId="1" fillId="2" borderId="0" xfId="1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9" fontId="1" fillId="0" borderId="0" xfId="2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vertical="center"/>
    </xf>
    <xf numFmtId="166" fontId="1" fillId="5" borderId="7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7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43" fontId="1" fillId="0" borderId="0" xfId="1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165" fontId="1" fillId="0" borderId="0" xfId="1" applyNumberFormat="1" applyFont="1"/>
    <xf numFmtId="9" fontId="1" fillId="0" borderId="0" xfId="2" applyFont="1"/>
    <xf numFmtId="9" fontId="1" fillId="0" borderId="0" xfId="2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5" borderId="0" xfId="0" applyFont="1" applyFill="1"/>
    <xf numFmtId="165" fontId="1" fillId="5" borderId="0" xfId="1" applyNumberFormat="1" applyFont="1" applyFill="1"/>
    <xf numFmtId="9" fontId="1" fillId="5" borderId="0" xfId="2" applyFont="1" applyFill="1"/>
    <xf numFmtId="2" fontId="1" fillId="5" borderId="0" xfId="0" applyNumberFormat="1" applyFont="1" applyFill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167" fontId="6" fillId="0" borderId="7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167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5" borderId="7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2" fontId="6" fillId="0" borderId="0" xfId="0" applyNumberFormat="1" applyFont="1" applyFill="1" applyAlignment="1">
      <alignment horizontal="right" vertical="center"/>
    </xf>
    <xf numFmtId="0" fontId="6" fillId="0" borderId="7" xfId="0" applyFont="1" applyFill="1" applyBorder="1" applyAlignment="1">
      <alignment horizontal="left" vertical="center"/>
    </xf>
    <xf numFmtId="2" fontId="6" fillId="0" borderId="0" xfId="0" applyNumberFormat="1" applyFont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5" fillId="4" borderId="13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2" fontId="6" fillId="0" borderId="7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14" fontId="6" fillId="0" borderId="7" xfId="0" applyNumberFormat="1" applyFont="1" applyFill="1" applyBorder="1" applyAlignment="1">
      <alignment horizontal="left" vertical="center"/>
    </xf>
    <xf numFmtId="14" fontId="6" fillId="0" borderId="7" xfId="0" applyNumberFormat="1" applyFont="1" applyFill="1" applyBorder="1" applyAlignment="1">
      <alignment vertical="center"/>
    </xf>
    <xf numFmtId="14" fontId="8" fillId="0" borderId="7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633"/>
  <sheetViews>
    <sheetView zoomScaleNormal="100" workbookViewId="0">
      <pane ySplit="3" topLeftCell="A593" activePane="bottomLeft" state="frozen"/>
      <selection pane="bottomLeft" activeCell="D618" sqref="D618"/>
    </sheetView>
  </sheetViews>
  <sheetFormatPr defaultRowHeight="15" customHeight="1" x14ac:dyDescent="0.25"/>
  <cols>
    <col min="1" max="1" width="4.5703125" style="1" customWidth="1"/>
    <col min="2" max="2" width="9.28515625" style="1" customWidth="1"/>
    <col min="3" max="3" width="34.42578125" style="1" bestFit="1" customWidth="1"/>
    <col min="4" max="4" width="10.5703125" style="13" customWidth="1"/>
    <col min="5" max="11" width="9.28515625" style="1" customWidth="1"/>
    <col min="12" max="12" width="10.5703125" style="14" customWidth="1"/>
    <col min="13" max="17" width="9.28515625" style="1" customWidth="1"/>
    <col min="18" max="18" width="14.42578125" style="1" bestFit="1" customWidth="1"/>
    <col min="19" max="21" width="12" style="1" customWidth="1"/>
    <col min="22" max="22" width="9.85546875" style="1" customWidth="1"/>
    <col min="23" max="23" width="12.5703125" style="1" customWidth="1"/>
    <col min="24" max="16384" width="9.140625" style="1"/>
  </cols>
  <sheetData>
    <row r="2" spans="1:26" ht="15" customHeight="1" x14ac:dyDescent="0.25">
      <c r="B2" s="76"/>
      <c r="C2" s="76"/>
      <c r="D2" s="15"/>
      <c r="E2" s="94" t="s">
        <v>12</v>
      </c>
      <c r="F2" s="94"/>
      <c r="G2" s="94"/>
      <c r="H2" s="94"/>
      <c r="I2" s="94"/>
      <c r="J2" s="94"/>
      <c r="K2" s="94"/>
      <c r="L2" s="96" t="s">
        <v>13</v>
      </c>
      <c r="M2" s="96"/>
      <c r="N2" s="96"/>
      <c r="O2" s="96"/>
      <c r="P2" s="96" t="s">
        <v>11</v>
      </c>
      <c r="Q2" s="96"/>
      <c r="R2" s="96"/>
      <c r="S2" s="96" t="s">
        <v>14</v>
      </c>
      <c r="T2" s="96"/>
      <c r="U2" s="96"/>
      <c r="V2" s="95" t="s">
        <v>668</v>
      </c>
      <c r="W2" s="95" t="s">
        <v>669</v>
      </c>
    </row>
    <row r="3" spans="1:26" s="2" customFormat="1" ht="26.25" customHeight="1" x14ac:dyDescent="0.25">
      <c r="A3" s="85"/>
      <c r="B3" s="76" t="s">
        <v>2</v>
      </c>
      <c r="C3" s="76" t="s">
        <v>0</v>
      </c>
      <c r="D3" s="16" t="s">
        <v>1</v>
      </c>
      <c r="E3" s="4" t="s">
        <v>3</v>
      </c>
      <c r="F3" s="4" t="s">
        <v>5</v>
      </c>
      <c r="G3" s="4" t="s">
        <v>4</v>
      </c>
      <c r="H3" s="4" t="s">
        <v>6</v>
      </c>
      <c r="I3" s="4" t="s">
        <v>8</v>
      </c>
      <c r="J3" s="4" t="s">
        <v>9</v>
      </c>
      <c r="K3" s="4" t="s">
        <v>10</v>
      </c>
      <c r="L3" s="84" t="s">
        <v>7</v>
      </c>
      <c r="M3" s="84" t="s">
        <v>5</v>
      </c>
      <c r="N3" s="84" t="s">
        <v>4</v>
      </c>
      <c r="O3" s="84" t="s">
        <v>6</v>
      </c>
      <c r="P3" s="84" t="s">
        <v>8</v>
      </c>
      <c r="Q3" s="84" t="s">
        <v>9</v>
      </c>
      <c r="R3" s="84" t="s">
        <v>10</v>
      </c>
      <c r="S3" s="84" t="s">
        <v>8</v>
      </c>
      <c r="T3" s="84" t="s">
        <v>9</v>
      </c>
      <c r="U3" s="84" t="s">
        <v>10</v>
      </c>
      <c r="V3" s="95"/>
      <c r="W3" s="95"/>
    </row>
    <row r="4" spans="1:26" s="86" customFormat="1" ht="15" customHeight="1" x14ac:dyDescent="0.2">
      <c r="B4" s="86" t="s">
        <v>15</v>
      </c>
      <c r="C4" s="86" t="s">
        <v>16</v>
      </c>
      <c r="D4" s="86">
        <v>1709</v>
      </c>
      <c r="E4" s="86">
        <v>1</v>
      </c>
      <c r="F4" s="87">
        <v>13</v>
      </c>
      <c r="G4" s="87">
        <v>2</v>
      </c>
      <c r="H4" s="87">
        <v>10</v>
      </c>
      <c r="I4" s="86">
        <v>200</v>
      </c>
      <c r="J4" s="86">
        <v>40</v>
      </c>
      <c r="K4" s="86">
        <v>28</v>
      </c>
      <c r="L4" s="88" t="s">
        <v>649</v>
      </c>
      <c r="M4" s="89">
        <f>HLOOKUP(L4,FT_H!$B$1:$AS$25,2+F4,FALSE)</f>
        <v>1.4476386330637334</v>
      </c>
      <c r="N4" s="89">
        <f>HLOOKUP(L4,FT_D!$B$1:$AS$8,1+G4,FALSE)</f>
        <v>1.077078268692844</v>
      </c>
      <c r="O4" s="89">
        <f>HLOOKUP(L4,FT_M!$B$1:$AS$13,1+H4,FALSE)</f>
        <v>1.040643020787243</v>
      </c>
      <c r="P4" s="90">
        <f>I4/($M4*$N4*$O4)</f>
        <v>123.25961065595129</v>
      </c>
      <c r="Q4" s="90">
        <f>J4/($M4*$N4*$O4)</f>
        <v>24.651922131190261</v>
      </c>
      <c r="R4" s="90">
        <f>K4/($M4*$N4*$O4)</f>
        <v>17.25634549183318</v>
      </c>
      <c r="S4" s="91">
        <f>P4*$D4/1000</f>
        <v>210.65067461102075</v>
      </c>
      <c r="T4" s="91">
        <f t="shared" ref="T4" si="0">Q4*$D4/1000</f>
        <v>42.130134922204157</v>
      </c>
      <c r="U4" s="91">
        <f>R4*$D4/1000</f>
        <v>29.491094445542906</v>
      </c>
      <c r="V4" s="92">
        <f>SUM(P4:R4)*24</f>
        <v>3964.0290786953929</v>
      </c>
      <c r="W4" s="86" t="str">
        <f>IF(V4&gt;50000,"Freeway",IF(V4&gt;10000,"Highway",IF(V4&gt;500,"Collector","Local")))</f>
        <v>Collector</v>
      </c>
      <c r="Z4" s="92"/>
    </row>
    <row r="5" spans="1:26" s="86" customFormat="1" ht="15" customHeight="1" x14ac:dyDescent="0.25">
      <c r="B5" s="86" t="s">
        <v>15</v>
      </c>
      <c r="C5" s="86" t="s">
        <v>17</v>
      </c>
      <c r="D5" s="86">
        <v>793</v>
      </c>
      <c r="E5" s="86">
        <v>2</v>
      </c>
      <c r="F5" s="86">
        <v>14</v>
      </c>
      <c r="G5" s="86">
        <v>3</v>
      </c>
      <c r="H5" s="86">
        <v>10</v>
      </c>
      <c r="I5" s="86">
        <v>76</v>
      </c>
      <c r="J5" s="86">
        <v>52</v>
      </c>
      <c r="K5" s="86">
        <v>28</v>
      </c>
      <c r="L5" s="88" t="s">
        <v>649</v>
      </c>
      <c r="M5" s="89">
        <f>HLOOKUP(L5,FT_H!$B$1:$AS$25,2+F5,FALSE)</f>
        <v>1.4139103726546229</v>
      </c>
      <c r="N5" s="89">
        <f>HLOOKUP(L5,FT_D!$B$1:$AS$8,1+G5,FALSE)</f>
        <v>1.1062082689467894</v>
      </c>
      <c r="O5" s="89">
        <f>HLOOKUP(L5,FT_M!$B$1:$AS$13,1+H5,FALSE)</f>
        <v>1.040643020787243</v>
      </c>
      <c r="P5" s="90">
        <f t="shared" ref="P5:P68" si="1">I5/($M5*$N5*$O5)</f>
        <v>46.69313517821076</v>
      </c>
      <c r="Q5" s="90">
        <f t="shared" ref="Q5:Q68" si="2">J5/($M5*$N5*$O5)</f>
        <v>31.947934595617891</v>
      </c>
      <c r="R5" s="90">
        <f t="shared" ref="R5:R68" si="3">K5/($M5*$N5*$O5)</f>
        <v>17.202734013025019</v>
      </c>
      <c r="S5" s="91">
        <f t="shared" ref="S5:S68" si="4">P5*$D5/1000</f>
        <v>37.027656196321132</v>
      </c>
      <c r="T5" s="91">
        <f t="shared" ref="T5:T68" si="5">Q5*$D5/1000</f>
        <v>25.334712134324988</v>
      </c>
      <c r="U5" s="91">
        <f t="shared" ref="U5:U68" si="6">R5*$D5/1000</f>
        <v>13.641768072328839</v>
      </c>
      <c r="V5" s="92">
        <f t="shared" ref="V5:V68" si="7">SUM(P5:R5)*24</f>
        <v>2300.2512908844883</v>
      </c>
      <c r="W5" s="86" t="str">
        <f t="shared" ref="W5:W68" si="8">IF(V5&gt;50000,"Freeway",IF(V5&gt;10000,"Highway",IF(V5&gt;500,"Collector","Local")))</f>
        <v>Collector</v>
      </c>
      <c r="Z5" s="92"/>
    </row>
    <row r="6" spans="1:26" s="86" customFormat="1" ht="15" customHeight="1" x14ac:dyDescent="0.25">
      <c r="B6" s="86" t="s">
        <v>15</v>
      </c>
      <c r="C6" s="86" t="s">
        <v>18</v>
      </c>
      <c r="D6" s="86">
        <v>969</v>
      </c>
      <c r="E6" s="86">
        <v>3</v>
      </c>
      <c r="F6" s="86">
        <v>10</v>
      </c>
      <c r="G6" s="86">
        <v>2</v>
      </c>
      <c r="H6" s="86">
        <v>10</v>
      </c>
      <c r="I6" s="86">
        <v>300</v>
      </c>
      <c r="J6" s="86">
        <v>140</v>
      </c>
      <c r="K6" s="86">
        <v>40</v>
      </c>
      <c r="L6" s="88" t="s">
        <v>649</v>
      </c>
      <c r="M6" s="89">
        <f>HLOOKUP(L6,FT_H!$B$1:$AS$25,2+F6,FALSE)</f>
        <v>1.3269815703972134</v>
      </c>
      <c r="N6" s="89">
        <f>HLOOKUP(L6,FT_D!$B$1:$AS$8,1+G6,FALSE)</f>
        <v>1.077078268692844</v>
      </c>
      <c r="O6" s="89">
        <f>HLOOKUP(L6,FT_M!$B$1:$AS$13,1+H6,FALSE)</f>
        <v>1.040643020787243</v>
      </c>
      <c r="P6" s="90">
        <f t="shared" si="1"/>
        <v>201.7006621597659</v>
      </c>
      <c r="Q6" s="90">
        <f t="shared" si="2"/>
        <v>94.126975674557414</v>
      </c>
      <c r="R6" s="90">
        <f t="shared" si="3"/>
        <v>26.893421621302121</v>
      </c>
      <c r="S6" s="91">
        <f t="shared" si="4"/>
        <v>195.44794163281315</v>
      </c>
      <c r="T6" s="91">
        <f t="shared" si="5"/>
        <v>91.209039428646136</v>
      </c>
      <c r="U6" s="91">
        <f t="shared" si="6"/>
        <v>26.059725551041755</v>
      </c>
      <c r="V6" s="92">
        <f t="shared" si="7"/>
        <v>7745.3054269350105</v>
      </c>
      <c r="W6" s="86" t="str">
        <f t="shared" si="8"/>
        <v>Collector</v>
      </c>
      <c r="Z6" s="92"/>
    </row>
    <row r="7" spans="1:26" s="86" customFormat="1" ht="15" customHeight="1" x14ac:dyDescent="0.25">
      <c r="B7" s="86" t="s">
        <v>15</v>
      </c>
      <c r="C7" s="86" t="s">
        <v>19</v>
      </c>
      <c r="D7" s="86">
        <v>901</v>
      </c>
      <c r="E7" s="86">
        <v>4</v>
      </c>
      <c r="F7" s="86">
        <v>11</v>
      </c>
      <c r="G7" s="86">
        <v>2</v>
      </c>
      <c r="H7" s="86">
        <v>10</v>
      </c>
      <c r="I7" s="93">
        <v>2456</v>
      </c>
      <c r="J7" s="93">
        <v>480</v>
      </c>
      <c r="K7" s="93">
        <v>940</v>
      </c>
      <c r="L7" s="88" t="s">
        <v>649</v>
      </c>
      <c r="M7" s="89">
        <f>HLOOKUP(L7,FT_H!$B$1:$AS$25,2+F7,FALSE)</f>
        <v>1.3867754645117158</v>
      </c>
      <c r="N7" s="89">
        <f>HLOOKUP(L7,FT_D!$B$1:$AS$8,1+G7,FALSE)</f>
        <v>1.077078268692844</v>
      </c>
      <c r="O7" s="89">
        <f>HLOOKUP(L7,FT_M!$B$1:$AS$13,1+H7,FALSE)</f>
        <v>1.040643020787243</v>
      </c>
      <c r="P7" s="90">
        <f t="shared" si="1"/>
        <v>1580.0585258795702</v>
      </c>
      <c r="Q7" s="90">
        <f t="shared" si="2"/>
        <v>308.80622655626775</v>
      </c>
      <c r="R7" s="90">
        <f t="shared" si="3"/>
        <v>604.74552700602442</v>
      </c>
      <c r="S7" s="91">
        <f t="shared" si="4"/>
        <v>1423.6327318174926</v>
      </c>
      <c r="T7" s="91">
        <f t="shared" si="5"/>
        <v>278.23441012719724</v>
      </c>
      <c r="U7" s="91">
        <f t="shared" si="6"/>
        <v>544.87571983242799</v>
      </c>
      <c r="V7" s="92">
        <f t="shared" si="7"/>
        <v>59846.646706604704</v>
      </c>
      <c r="W7" s="86" t="str">
        <f t="shared" si="8"/>
        <v>Freeway</v>
      </c>
      <c r="Z7" s="92"/>
    </row>
    <row r="8" spans="1:26" s="86" customFormat="1" ht="15" customHeight="1" x14ac:dyDescent="0.25">
      <c r="B8" s="86" t="s">
        <v>15</v>
      </c>
      <c r="C8" s="86" t="s">
        <v>20</v>
      </c>
      <c r="D8" s="86">
        <v>3067</v>
      </c>
      <c r="E8" s="86">
        <v>5</v>
      </c>
      <c r="F8" s="86">
        <v>15</v>
      </c>
      <c r="G8" s="86">
        <v>2</v>
      </c>
      <c r="H8" s="86">
        <v>10</v>
      </c>
      <c r="I8" s="93">
        <v>2828</v>
      </c>
      <c r="J8" s="93">
        <v>488</v>
      </c>
      <c r="K8" s="93">
        <v>1080</v>
      </c>
      <c r="L8" s="88" t="s">
        <v>649</v>
      </c>
      <c r="M8" s="89">
        <f>HLOOKUP(L8,FT_H!$B$1:$AS$25,2+F8,FALSE)</f>
        <v>1.4316370171210975</v>
      </c>
      <c r="N8" s="89">
        <f>HLOOKUP(L8,FT_D!$B$1:$AS$8,1+G8,FALSE)</f>
        <v>1.077078268692844</v>
      </c>
      <c r="O8" s="89">
        <f>HLOOKUP(L8,FT_M!$B$1:$AS$13,1+H8,FALSE)</f>
        <v>1.040643020787243</v>
      </c>
      <c r="P8" s="90">
        <f t="shared" si="1"/>
        <v>1762.3714406466374</v>
      </c>
      <c r="Q8" s="90">
        <f t="shared" si="2"/>
        <v>304.11501521766587</v>
      </c>
      <c r="R8" s="90">
        <f t="shared" si="3"/>
        <v>673.04142712106386</v>
      </c>
      <c r="S8" s="91">
        <f t="shared" si="4"/>
        <v>5405.1932084632363</v>
      </c>
      <c r="T8" s="91">
        <f t="shared" si="5"/>
        <v>932.72075167258117</v>
      </c>
      <c r="U8" s="91">
        <f t="shared" si="6"/>
        <v>2064.2180569803027</v>
      </c>
      <c r="V8" s="92">
        <f t="shared" si="7"/>
        <v>65748.66919164882</v>
      </c>
      <c r="W8" s="86" t="str">
        <f t="shared" si="8"/>
        <v>Freeway</v>
      </c>
      <c r="Z8" s="92"/>
    </row>
    <row r="9" spans="1:26" s="86" customFormat="1" ht="15" customHeight="1" x14ac:dyDescent="0.25">
      <c r="B9" s="86" t="s">
        <v>15</v>
      </c>
      <c r="C9" s="86" t="s">
        <v>21</v>
      </c>
      <c r="D9" s="86">
        <v>3750</v>
      </c>
      <c r="E9" s="86">
        <v>6</v>
      </c>
      <c r="F9" s="86">
        <v>16</v>
      </c>
      <c r="G9" s="86">
        <v>2</v>
      </c>
      <c r="H9" s="86">
        <v>10</v>
      </c>
      <c r="I9" s="93">
        <v>1251.25</v>
      </c>
      <c r="J9" s="93">
        <v>237.75</v>
      </c>
      <c r="K9" s="93">
        <v>735.5</v>
      </c>
      <c r="L9" s="88" t="s">
        <v>649</v>
      </c>
      <c r="M9" s="89">
        <f>HLOOKUP(L9,FT_H!$B$1:$AS$25,2+F9,FALSE)</f>
        <v>1.5344023988084332</v>
      </c>
      <c r="N9" s="89">
        <f>HLOOKUP(L9,FT_D!$B$1:$AS$8,1+G9,FALSE)</f>
        <v>1.077078268692844</v>
      </c>
      <c r="O9" s="89">
        <f>HLOOKUP(L9,FT_M!$B$1:$AS$13,1+H9,FALSE)</f>
        <v>1.040643020787243</v>
      </c>
      <c r="P9" s="90">
        <f t="shared" si="1"/>
        <v>727.53816809616296</v>
      </c>
      <c r="Q9" s="90">
        <f t="shared" si="2"/>
        <v>138.23952005183835</v>
      </c>
      <c r="R9" s="90">
        <f t="shared" si="3"/>
        <v>427.65580230547681</v>
      </c>
      <c r="S9" s="91">
        <f t="shared" si="4"/>
        <v>2728.2681303606114</v>
      </c>
      <c r="T9" s="91">
        <f t="shared" si="5"/>
        <v>518.39820019439378</v>
      </c>
      <c r="U9" s="91">
        <f t="shared" si="6"/>
        <v>1603.7092586455381</v>
      </c>
      <c r="V9" s="92">
        <f t="shared" si="7"/>
        <v>31042.403770883473</v>
      </c>
      <c r="W9" s="86" t="str">
        <f t="shared" si="8"/>
        <v>Highway</v>
      </c>
      <c r="Z9" s="92"/>
    </row>
    <row r="10" spans="1:26" s="86" customFormat="1" ht="15" customHeight="1" x14ac:dyDescent="0.25">
      <c r="B10" s="86" t="s">
        <v>15</v>
      </c>
      <c r="C10" s="86" t="s">
        <v>22</v>
      </c>
      <c r="D10" s="86">
        <v>4241</v>
      </c>
      <c r="E10" s="86">
        <v>7</v>
      </c>
      <c r="F10" s="86">
        <v>10</v>
      </c>
      <c r="G10" s="86">
        <v>3</v>
      </c>
      <c r="H10" s="86">
        <v>10</v>
      </c>
      <c r="I10" s="86">
        <v>712</v>
      </c>
      <c r="J10" s="86">
        <v>72</v>
      </c>
      <c r="K10" s="86">
        <v>492</v>
      </c>
      <c r="L10" s="88" t="s">
        <v>649</v>
      </c>
      <c r="M10" s="89">
        <f>HLOOKUP(L10,FT_H!$B$1:$AS$25,2+F10,FALSE)</f>
        <v>1.3269815703972134</v>
      </c>
      <c r="N10" s="89">
        <f>HLOOKUP(L10,FT_D!$B$1:$AS$8,1+G10,FALSE)</f>
        <v>1.1062082689467894</v>
      </c>
      <c r="O10" s="89">
        <f>HLOOKUP(L10,FT_M!$B$1:$AS$13,1+H10,FALSE)</f>
        <v>1.040643020787243</v>
      </c>
      <c r="P10" s="90">
        <f t="shared" si="1"/>
        <v>466.09712696765217</v>
      </c>
      <c r="Q10" s="90">
        <f t="shared" si="2"/>
        <v>47.133417333807522</v>
      </c>
      <c r="R10" s="90">
        <f t="shared" si="3"/>
        <v>322.07835178101811</v>
      </c>
      <c r="S10" s="91">
        <f t="shared" si="4"/>
        <v>1976.7179154698129</v>
      </c>
      <c r="T10" s="91">
        <f t="shared" si="5"/>
        <v>199.89282291267767</v>
      </c>
      <c r="U10" s="91">
        <f t="shared" si="6"/>
        <v>1365.9342899032979</v>
      </c>
      <c r="V10" s="92">
        <f t="shared" si="7"/>
        <v>20047.413505979464</v>
      </c>
      <c r="W10" s="86" t="str">
        <f t="shared" si="8"/>
        <v>Highway</v>
      </c>
      <c r="Z10" s="92"/>
    </row>
    <row r="11" spans="1:26" s="86" customFormat="1" ht="15" customHeight="1" x14ac:dyDescent="0.25">
      <c r="B11" s="86" t="s">
        <v>15</v>
      </c>
      <c r="C11" s="86" t="s">
        <v>23</v>
      </c>
      <c r="D11" s="86">
        <v>9957</v>
      </c>
      <c r="E11" s="86">
        <v>8</v>
      </c>
      <c r="F11" s="86">
        <v>10</v>
      </c>
      <c r="G11" s="86">
        <v>3</v>
      </c>
      <c r="H11" s="86">
        <v>10</v>
      </c>
      <c r="I11" s="86">
        <v>440</v>
      </c>
      <c r="J11" s="86">
        <v>56</v>
      </c>
      <c r="K11" s="86">
        <v>392</v>
      </c>
      <c r="L11" s="88" t="s">
        <v>649</v>
      </c>
      <c r="M11" s="89">
        <f>HLOOKUP(L11,FT_H!$B$1:$AS$25,2+F11,FALSE)</f>
        <v>1.3269815703972134</v>
      </c>
      <c r="N11" s="89">
        <f>HLOOKUP(L11,FT_D!$B$1:$AS$8,1+G11,FALSE)</f>
        <v>1.1062082689467894</v>
      </c>
      <c r="O11" s="89">
        <f>HLOOKUP(L11,FT_M!$B$1:$AS$13,1+H11,FALSE)</f>
        <v>1.040643020787243</v>
      </c>
      <c r="P11" s="90">
        <f t="shared" si="1"/>
        <v>288.03755037326823</v>
      </c>
      <c r="Q11" s="90">
        <f t="shared" si="2"/>
        <v>36.659324592961411</v>
      </c>
      <c r="R11" s="90">
        <f t="shared" si="3"/>
        <v>256.61527215072988</v>
      </c>
      <c r="S11" s="91">
        <f t="shared" si="4"/>
        <v>2867.9898890666318</v>
      </c>
      <c r="T11" s="91">
        <f t="shared" si="5"/>
        <v>365.01689497211675</v>
      </c>
      <c r="U11" s="91">
        <f t="shared" si="6"/>
        <v>2555.118264804817</v>
      </c>
      <c r="V11" s="92">
        <f t="shared" si="7"/>
        <v>13951.491530807029</v>
      </c>
      <c r="W11" s="86" t="str">
        <f t="shared" si="8"/>
        <v>Highway</v>
      </c>
      <c r="Z11" s="92"/>
    </row>
    <row r="12" spans="1:26" s="86" customFormat="1" ht="15" customHeight="1" x14ac:dyDescent="0.25">
      <c r="B12" s="86" t="s">
        <v>15</v>
      </c>
      <c r="C12" s="86" t="s">
        <v>24</v>
      </c>
      <c r="D12" s="86">
        <v>3439</v>
      </c>
      <c r="E12" s="86">
        <v>9</v>
      </c>
      <c r="F12" s="86">
        <v>11</v>
      </c>
      <c r="G12" s="86">
        <v>3</v>
      </c>
      <c r="H12" s="86">
        <v>10</v>
      </c>
      <c r="I12" s="86">
        <v>644</v>
      </c>
      <c r="J12" s="86">
        <v>120</v>
      </c>
      <c r="K12" s="86">
        <v>212</v>
      </c>
      <c r="L12" s="88" t="s">
        <v>649</v>
      </c>
      <c r="M12" s="89">
        <f>HLOOKUP(L12,FT_H!$B$1:$AS$25,2+F12,FALSE)</f>
        <v>1.3867754645117158</v>
      </c>
      <c r="N12" s="89">
        <f>HLOOKUP(L12,FT_D!$B$1:$AS$8,1+G12,FALSE)</f>
        <v>1.1062082689467894</v>
      </c>
      <c r="O12" s="89">
        <f>HLOOKUP(L12,FT_M!$B$1:$AS$13,1+H12,FALSE)</f>
        <v>1.040643020787243</v>
      </c>
      <c r="P12" s="90">
        <f t="shared" si="1"/>
        <v>403.40478157707457</v>
      </c>
      <c r="Q12" s="90">
        <f t="shared" si="2"/>
        <v>75.168592840448682</v>
      </c>
      <c r="R12" s="90">
        <f t="shared" si="3"/>
        <v>132.79784735145932</v>
      </c>
      <c r="S12" s="91">
        <f t="shared" si="4"/>
        <v>1387.3090438435595</v>
      </c>
      <c r="T12" s="91">
        <f t="shared" si="5"/>
        <v>258.504790778303</v>
      </c>
      <c r="U12" s="91">
        <f t="shared" si="6"/>
        <v>456.69179704166862</v>
      </c>
      <c r="V12" s="92">
        <f t="shared" si="7"/>
        <v>14672.909322455584</v>
      </c>
      <c r="W12" s="86" t="str">
        <f t="shared" si="8"/>
        <v>Highway</v>
      </c>
      <c r="Z12" s="92"/>
    </row>
    <row r="13" spans="1:26" s="86" customFormat="1" ht="15" customHeight="1" x14ac:dyDescent="0.25">
      <c r="B13" s="86" t="s">
        <v>15</v>
      </c>
      <c r="C13" s="86" t="s">
        <v>25</v>
      </c>
      <c r="D13" s="86">
        <v>4274</v>
      </c>
      <c r="E13" s="86">
        <v>10</v>
      </c>
      <c r="F13" s="86">
        <v>11</v>
      </c>
      <c r="G13" s="86">
        <v>3</v>
      </c>
      <c r="H13" s="86">
        <v>10</v>
      </c>
      <c r="I13" s="86">
        <v>424</v>
      </c>
      <c r="J13" s="86">
        <v>20</v>
      </c>
      <c r="K13" s="86">
        <v>188</v>
      </c>
      <c r="L13" s="88" t="s">
        <v>649</v>
      </c>
      <c r="M13" s="89">
        <f>HLOOKUP(L13,FT_H!$B$1:$AS$25,2+F13,FALSE)</f>
        <v>1.3867754645117158</v>
      </c>
      <c r="N13" s="89">
        <f>HLOOKUP(L13,FT_D!$B$1:$AS$8,1+G13,FALSE)</f>
        <v>1.1062082689467894</v>
      </c>
      <c r="O13" s="89">
        <f>HLOOKUP(L13,FT_M!$B$1:$AS$13,1+H13,FALSE)</f>
        <v>1.040643020787243</v>
      </c>
      <c r="P13" s="90">
        <f t="shared" si="1"/>
        <v>265.59569470291865</v>
      </c>
      <c r="Q13" s="90">
        <f t="shared" si="2"/>
        <v>12.528098806741447</v>
      </c>
      <c r="R13" s="90">
        <f t="shared" si="3"/>
        <v>117.7641287833696</v>
      </c>
      <c r="S13" s="91">
        <f t="shared" si="4"/>
        <v>1135.1559991602744</v>
      </c>
      <c r="T13" s="91">
        <f t="shared" si="5"/>
        <v>53.545094300012941</v>
      </c>
      <c r="U13" s="91">
        <f t="shared" si="6"/>
        <v>503.32388642012165</v>
      </c>
      <c r="V13" s="92">
        <f t="shared" si="7"/>
        <v>9501.3101350327124</v>
      </c>
      <c r="W13" s="86" t="str">
        <f t="shared" si="8"/>
        <v>Collector</v>
      </c>
      <c r="Z13" s="92"/>
    </row>
    <row r="14" spans="1:26" s="86" customFormat="1" ht="15" customHeight="1" x14ac:dyDescent="0.25">
      <c r="B14" s="86" t="s">
        <v>15</v>
      </c>
      <c r="C14" s="86" t="s">
        <v>26</v>
      </c>
      <c r="D14" s="86">
        <v>5389</v>
      </c>
      <c r="E14" s="86">
        <v>11</v>
      </c>
      <c r="F14" s="86">
        <v>11</v>
      </c>
      <c r="G14" s="86">
        <v>3</v>
      </c>
      <c r="H14" s="86">
        <v>10</v>
      </c>
      <c r="I14" s="86">
        <v>424</v>
      </c>
      <c r="J14" s="86">
        <v>20</v>
      </c>
      <c r="K14" s="86">
        <v>188</v>
      </c>
      <c r="L14" s="88" t="s">
        <v>649</v>
      </c>
      <c r="M14" s="89">
        <f>HLOOKUP(L14,FT_H!$B$1:$AS$25,2+F14,FALSE)</f>
        <v>1.3867754645117158</v>
      </c>
      <c r="N14" s="89">
        <f>HLOOKUP(L14,FT_D!$B$1:$AS$8,1+G14,FALSE)</f>
        <v>1.1062082689467894</v>
      </c>
      <c r="O14" s="89">
        <f>HLOOKUP(L14,FT_M!$B$1:$AS$13,1+H14,FALSE)</f>
        <v>1.040643020787243</v>
      </c>
      <c r="P14" s="90">
        <f t="shared" si="1"/>
        <v>265.59569470291865</v>
      </c>
      <c r="Q14" s="90">
        <f t="shared" si="2"/>
        <v>12.528098806741447</v>
      </c>
      <c r="R14" s="90">
        <f t="shared" si="3"/>
        <v>117.7641287833696</v>
      </c>
      <c r="S14" s="91">
        <f t="shared" si="4"/>
        <v>1431.2951987540287</v>
      </c>
      <c r="T14" s="91">
        <f t="shared" si="5"/>
        <v>67.513924469529655</v>
      </c>
      <c r="U14" s="91">
        <f t="shared" si="6"/>
        <v>634.63089001357878</v>
      </c>
      <c r="V14" s="92">
        <f t="shared" si="7"/>
        <v>9501.3101350327124</v>
      </c>
      <c r="W14" s="86" t="str">
        <f t="shared" si="8"/>
        <v>Collector</v>
      </c>
      <c r="Z14" s="92"/>
    </row>
    <row r="15" spans="1:26" s="86" customFormat="1" ht="15" customHeight="1" x14ac:dyDescent="0.25">
      <c r="B15" s="86" t="s">
        <v>15</v>
      </c>
      <c r="C15" s="86" t="s">
        <v>27</v>
      </c>
      <c r="D15" s="86">
        <v>929</v>
      </c>
      <c r="E15" s="86">
        <v>12</v>
      </c>
      <c r="F15" s="86">
        <v>10</v>
      </c>
      <c r="G15" s="86">
        <v>2</v>
      </c>
      <c r="H15" s="86">
        <v>10</v>
      </c>
      <c r="I15" s="86">
        <v>252</v>
      </c>
      <c r="J15" s="86">
        <v>84</v>
      </c>
      <c r="K15" s="86">
        <v>44</v>
      </c>
      <c r="L15" s="88" t="s">
        <v>649</v>
      </c>
      <c r="M15" s="89">
        <f>HLOOKUP(L15,FT_H!$B$1:$AS$25,2+F15,FALSE)</f>
        <v>1.3269815703972134</v>
      </c>
      <c r="N15" s="89">
        <f>HLOOKUP(L15,FT_D!$B$1:$AS$8,1+G15,FALSE)</f>
        <v>1.077078268692844</v>
      </c>
      <c r="O15" s="89">
        <f>HLOOKUP(L15,FT_M!$B$1:$AS$13,1+H15,FALSE)</f>
        <v>1.040643020787243</v>
      </c>
      <c r="P15" s="90">
        <f t="shared" si="1"/>
        <v>169.42855621420335</v>
      </c>
      <c r="Q15" s="90">
        <f t="shared" si="2"/>
        <v>56.476185404734451</v>
      </c>
      <c r="R15" s="90">
        <f t="shared" si="3"/>
        <v>29.58276378343233</v>
      </c>
      <c r="S15" s="91">
        <f t="shared" si="4"/>
        <v>157.3991287229949</v>
      </c>
      <c r="T15" s="91">
        <f t="shared" si="5"/>
        <v>52.466376240998301</v>
      </c>
      <c r="U15" s="91">
        <f t="shared" si="6"/>
        <v>27.482387554808636</v>
      </c>
      <c r="V15" s="92">
        <f t="shared" si="7"/>
        <v>6131.7001296568833</v>
      </c>
      <c r="W15" s="86" t="str">
        <f t="shared" si="8"/>
        <v>Collector</v>
      </c>
      <c r="Z15" s="92"/>
    </row>
    <row r="16" spans="1:26" s="86" customFormat="1" ht="15" customHeight="1" x14ac:dyDescent="0.25">
      <c r="B16" s="86" t="s">
        <v>15</v>
      </c>
      <c r="C16" s="86" t="s">
        <v>28</v>
      </c>
      <c r="D16" s="86">
        <v>3903</v>
      </c>
      <c r="E16" s="86">
        <v>13</v>
      </c>
      <c r="F16" s="86">
        <v>13</v>
      </c>
      <c r="G16" s="86">
        <v>3</v>
      </c>
      <c r="H16" s="86">
        <v>10</v>
      </c>
      <c r="I16" s="86">
        <v>4</v>
      </c>
      <c r="J16" s="86">
        <v>4</v>
      </c>
      <c r="K16" s="86">
        <v>4</v>
      </c>
      <c r="L16" s="88" t="s">
        <v>649</v>
      </c>
      <c r="M16" s="89">
        <f>HLOOKUP(L16,FT_H!$B$1:$AS$25,2+F16,FALSE)</f>
        <v>1.4476386330637334</v>
      </c>
      <c r="N16" s="89">
        <f>HLOOKUP(L16,FT_D!$B$1:$AS$8,1+G16,FALSE)</f>
        <v>1.1062082689467894</v>
      </c>
      <c r="O16" s="89">
        <f>HLOOKUP(L16,FT_M!$B$1:$AS$13,1+H16,FALSE)</f>
        <v>1.040643020787243</v>
      </c>
      <c r="P16" s="90">
        <f t="shared" si="1"/>
        <v>2.4002758209621025</v>
      </c>
      <c r="Q16" s="90">
        <f t="shared" si="2"/>
        <v>2.4002758209621025</v>
      </c>
      <c r="R16" s="90">
        <f t="shared" si="3"/>
        <v>2.4002758209621025</v>
      </c>
      <c r="S16" s="91">
        <f t="shared" si="4"/>
        <v>9.3682765292150858</v>
      </c>
      <c r="T16" s="91">
        <f t="shared" si="5"/>
        <v>9.3682765292150858</v>
      </c>
      <c r="U16" s="91">
        <f t="shared" si="6"/>
        <v>9.3682765292150858</v>
      </c>
      <c r="V16" s="92">
        <f t="shared" si="7"/>
        <v>172.81985910927136</v>
      </c>
      <c r="W16" s="86" t="str">
        <f t="shared" si="8"/>
        <v>Local</v>
      </c>
      <c r="Z16" s="92"/>
    </row>
    <row r="17" spans="2:26" s="86" customFormat="1" ht="15" customHeight="1" x14ac:dyDescent="0.25">
      <c r="B17" s="86" t="s">
        <v>15</v>
      </c>
      <c r="C17" s="86" t="s">
        <v>29</v>
      </c>
      <c r="D17" s="86">
        <v>2089</v>
      </c>
      <c r="E17" s="86">
        <v>14</v>
      </c>
      <c r="F17" s="86">
        <v>10</v>
      </c>
      <c r="G17" s="86">
        <v>3</v>
      </c>
      <c r="H17" s="86">
        <v>10</v>
      </c>
      <c r="I17" s="86">
        <v>56</v>
      </c>
      <c r="J17" s="86">
        <v>16</v>
      </c>
      <c r="K17" s="86">
        <v>28</v>
      </c>
      <c r="L17" s="88" t="s">
        <v>649</v>
      </c>
      <c r="M17" s="89">
        <f>HLOOKUP(L17,FT_H!$B$1:$AS$25,2+F17,FALSE)</f>
        <v>1.3269815703972134</v>
      </c>
      <c r="N17" s="89">
        <f>HLOOKUP(L17,FT_D!$B$1:$AS$8,1+G17,FALSE)</f>
        <v>1.1062082689467894</v>
      </c>
      <c r="O17" s="89">
        <f>HLOOKUP(L17,FT_M!$B$1:$AS$13,1+H17,FALSE)</f>
        <v>1.040643020787243</v>
      </c>
      <c r="P17" s="90">
        <f t="shared" si="1"/>
        <v>36.659324592961411</v>
      </c>
      <c r="Q17" s="90">
        <f t="shared" si="2"/>
        <v>10.474092740846116</v>
      </c>
      <c r="R17" s="90">
        <f t="shared" si="3"/>
        <v>18.329662296480706</v>
      </c>
      <c r="S17" s="91">
        <f t="shared" si="4"/>
        <v>76.581329074696384</v>
      </c>
      <c r="T17" s="91">
        <f t="shared" si="5"/>
        <v>21.880379735627535</v>
      </c>
      <c r="U17" s="91">
        <f t="shared" si="6"/>
        <v>38.290664537348192</v>
      </c>
      <c r="V17" s="92">
        <f t="shared" si="7"/>
        <v>1571.1139111269176</v>
      </c>
      <c r="W17" s="86" t="str">
        <f t="shared" si="8"/>
        <v>Collector</v>
      </c>
      <c r="Z17" s="92"/>
    </row>
    <row r="18" spans="2:26" s="86" customFormat="1" ht="15" customHeight="1" x14ac:dyDescent="0.25">
      <c r="B18" s="86" t="s">
        <v>15</v>
      </c>
      <c r="C18" s="86" t="s">
        <v>30</v>
      </c>
      <c r="D18" s="86">
        <v>1383</v>
      </c>
      <c r="E18" s="86">
        <v>15</v>
      </c>
      <c r="F18" s="86">
        <v>15</v>
      </c>
      <c r="G18" s="86">
        <v>2</v>
      </c>
      <c r="H18" s="86">
        <v>10</v>
      </c>
      <c r="I18" s="86">
        <v>16</v>
      </c>
      <c r="J18" s="86">
        <v>8</v>
      </c>
      <c r="K18" s="86">
        <v>4</v>
      </c>
      <c r="L18" s="88" t="s">
        <v>649</v>
      </c>
      <c r="M18" s="89">
        <f>HLOOKUP(L18,FT_H!$B$1:$AS$25,2+F18,FALSE)</f>
        <v>1.4316370171210975</v>
      </c>
      <c r="N18" s="89">
        <f>HLOOKUP(L18,FT_D!$B$1:$AS$8,1+G18,FALSE)</f>
        <v>1.077078268692844</v>
      </c>
      <c r="O18" s="89">
        <f>HLOOKUP(L18,FT_M!$B$1:$AS$13,1+H18,FALSE)</f>
        <v>1.040643020787243</v>
      </c>
      <c r="P18" s="90">
        <f t="shared" si="1"/>
        <v>9.9709841054972426</v>
      </c>
      <c r="Q18" s="90">
        <f t="shared" si="2"/>
        <v>4.9854920527486213</v>
      </c>
      <c r="R18" s="90">
        <f t="shared" si="3"/>
        <v>2.4927460263743106</v>
      </c>
      <c r="S18" s="91">
        <f t="shared" si="4"/>
        <v>13.789871017902685</v>
      </c>
      <c r="T18" s="91">
        <f t="shared" si="5"/>
        <v>6.8949355089513427</v>
      </c>
      <c r="U18" s="91">
        <f t="shared" si="6"/>
        <v>3.4474677544756713</v>
      </c>
      <c r="V18" s="92">
        <f t="shared" si="7"/>
        <v>418.78133243088416</v>
      </c>
      <c r="W18" s="86" t="str">
        <f t="shared" si="8"/>
        <v>Local</v>
      </c>
      <c r="Z18" s="92"/>
    </row>
    <row r="19" spans="2:26" s="86" customFormat="1" ht="15" customHeight="1" x14ac:dyDescent="0.25">
      <c r="B19" s="86" t="s">
        <v>15</v>
      </c>
      <c r="C19" s="86" t="s">
        <v>31</v>
      </c>
      <c r="D19" s="86">
        <v>686</v>
      </c>
      <c r="E19" s="86">
        <v>16</v>
      </c>
      <c r="F19" s="86">
        <v>14</v>
      </c>
      <c r="G19" s="86">
        <v>2</v>
      </c>
      <c r="H19" s="86">
        <v>10</v>
      </c>
      <c r="I19" s="86">
        <v>116</v>
      </c>
      <c r="J19" s="86">
        <v>40</v>
      </c>
      <c r="K19" s="86">
        <v>32</v>
      </c>
      <c r="L19" s="88" t="s">
        <v>649</v>
      </c>
      <c r="M19" s="89">
        <f>HLOOKUP(L19,FT_H!$B$1:$AS$25,2+F19,FALSE)</f>
        <v>1.4139103726546229</v>
      </c>
      <c r="N19" s="89">
        <f>HLOOKUP(L19,FT_D!$B$1:$AS$8,1+G19,FALSE)</f>
        <v>1.077078268692844</v>
      </c>
      <c r="O19" s="89">
        <f>HLOOKUP(L19,FT_M!$B$1:$AS$13,1+H19,FALSE)</f>
        <v>1.040643020787243</v>
      </c>
      <c r="P19" s="90">
        <f t="shared" si="1"/>
        <v>73.195952929620958</v>
      </c>
      <c r="Q19" s="90">
        <f t="shared" si="2"/>
        <v>25.239983768834815</v>
      </c>
      <c r="R19" s="90">
        <f t="shared" si="3"/>
        <v>20.191987015067852</v>
      </c>
      <c r="S19" s="91">
        <f t="shared" si="4"/>
        <v>50.212423709719978</v>
      </c>
      <c r="T19" s="91">
        <f t="shared" si="5"/>
        <v>17.314628865420683</v>
      </c>
      <c r="U19" s="91">
        <f t="shared" si="6"/>
        <v>13.851703092336548</v>
      </c>
      <c r="V19" s="92">
        <f t="shared" si="7"/>
        <v>2847.0701691245672</v>
      </c>
      <c r="W19" s="86" t="str">
        <f t="shared" si="8"/>
        <v>Collector</v>
      </c>
      <c r="Z19" s="92"/>
    </row>
    <row r="20" spans="2:26" s="86" customFormat="1" ht="15" customHeight="1" x14ac:dyDescent="0.25">
      <c r="B20" s="86" t="s">
        <v>15</v>
      </c>
      <c r="C20" s="86" t="s">
        <v>32</v>
      </c>
      <c r="D20" s="86">
        <v>794</v>
      </c>
      <c r="E20" s="86">
        <v>17</v>
      </c>
      <c r="F20" s="86">
        <v>10</v>
      </c>
      <c r="G20" s="86">
        <v>2</v>
      </c>
      <c r="H20" s="86">
        <v>10</v>
      </c>
      <c r="I20" s="86">
        <v>336</v>
      </c>
      <c r="J20" s="86">
        <v>104</v>
      </c>
      <c r="K20" s="86">
        <v>56</v>
      </c>
      <c r="L20" s="88" t="s">
        <v>649</v>
      </c>
      <c r="M20" s="89">
        <f>HLOOKUP(L20,FT_H!$B$1:$AS$25,2+F20,FALSE)</f>
        <v>1.3269815703972134</v>
      </c>
      <c r="N20" s="89">
        <f>HLOOKUP(L20,FT_D!$B$1:$AS$8,1+G20,FALSE)</f>
        <v>1.077078268692844</v>
      </c>
      <c r="O20" s="89">
        <f>HLOOKUP(L20,FT_M!$B$1:$AS$13,1+H20,FALSE)</f>
        <v>1.040643020787243</v>
      </c>
      <c r="P20" s="90">
        <f t="shared" si="1"/>
        <v>225.90474161893781</v>
      </c>
      <c r="Q20" s="90">
        <f t="shared" si="2"/>
        <v>69.922896215385506</v>
      </c>
      <c r="R20" s="90">
        <f t="shared" si="3"/>
        <v>37.65079026982297</v>
      </c>
      <c r="S20" s="91">
        <f t="shared" si="4"/>
        <v>179.36836484543662</v>
      </c>
      <c r="T20" s="91">
        <f t="shared" si="5"/>
        <v>55.518779595016092</v>
      </c>
      <c r="U20" s="91">
        <f t="shared" si="6"/>
        <v>29.894727474239435</v>
      </c>
      <c r="V20" s="92">
        <f t="shared" si="7"/>
        <v>8003.4822744995099</v>
      </c>
      <c r="W20" s="86" t="str">
        <f t="shared" si="8"/>
        <v>Collector</v>
      </c>
      <c r="Z20" s="92"/>
    </row>
    <row r="21" spans="2:26" s="86" customFormat="1" ht="15" customHeight="1" x14ac:dyDescent="0.25">
      <c r="B21" s="86" t="s">
        <v>15</v>
      </c>
      <c r="C21" s="86" t="s">
        <v>33</v>
      </c>
      <c r="D21" s="86">
        <v>1183</v>
      </c>
      <c r="E21" s="86">
        <v>18</v>
      </c>
      <c r="F21" s="86">
        <v>11</v>
      </c>
      <c r="G21" s="86">
        <v>2</v>
      </c>
      <c r="H21" s="86">
        <v>10</v>
      </c>
      <c r="I21" s="86">
        <v>340</v>
      </c>
      <c r="J21" s="86">
        <v>144</v>
      </c>
      <c r="K21" s="86">
        <v>44</v>
      </c>
      <c r="L21" s="88" t="s">
        <v>649</v>
      </c>
      <c r="M21" s="89">
        <f>HLOOKUP(L21,FT_H!$B$1:$AS$25,2+F21,FALSE)</f>
        <v>1.3867754645117158</v>
      </c>
      <c r="N21" s="89">
        <f>HLOOKUP(L21,FT_D!$B$1:$AS$8,1+G21,FALSE)</f>
        <v>1.077078268692844</v>
      </c>
      <c r="O21" s="89">
        <f>HLOOKUP(L21,FT_M!$B$1:$AS$13,1+H21,FALSE)</f>
        <v>1.040643020787243</v>
      </c>
      <c r="P21" s="90">
        <f t="shared" si="1"/>
        <v>218.73774381068966</v>
      </c>
      <c r="Q21" s="90">
        <f t="shared" si="2"/>
        <v>92.641867966880326</v>
      </c>
      <c r="R21" s="90">
        <f t="shared" si="3"/>
        <v>28.307237434324545</v>
      </c>
      <c r="S21" s="91">
        <f t="shared" si="4"/>
        <v>258.76675092804584</v>
      </c>
      <c r="T21" s="91">
        <f t="shared" si="5"/>
        <v>109.59532980481943</v>
      </c>
      <c r="U21" s="91">
        <f t="shared" si="6"/>
        <v>33.487461884805938</v>
      </c>
      <c r="V21" s="92">
        <f t="shared" si="7"/>
        <v>8152.4843810854691</v>
      </c>
      <c r="W21" s="86" t="str">
        <f t="shared" si="8"/>
        <v>Collector</v>
      </c>
      <c r="Z21" s="92"/>
    </row>
    <row r="22" spans="2:26" s="86" customFormat="1" ht="15" customHeight="1" x14ac:dyDescent="0.25">
      <c r="B22" s="86" t="s">
        <v>15</v>
      </c>
      <c r="C22" s="86" t="s">
        <v>34</v>
      </c>
      <c r="D22" s="86">
        <v>1235</v>
      </c>
      <c r="E22" s="86">
        <v>19</v>
      </c>
      <c r="F22" s="86">
        <v>12</v>
      </c>
      <c r="G22" s="86">
        <v>2</v>
      </c>
      <c r="H22" s="86">
        <v>10</v>
      </c>
      <c r="I22" s="86">
        <v>140</v>
      </c>
      <c r="J22" s="86">
        <v>40</v>
      </c>
      <c r="K22" s="86">
        <v>32</v>
      </c>
      <c r="L22" s="88" t="s">
        <v>649</v>
      </c>
      <c r="M22" s="89">
        <f>HLOOKUP(L22,FT_H!$B$1:$AS$25,2+F22,FALSE)</f>
        <v>1.4731638862121577</v>
      </c>
      <c r="N22" s="89">
        <f>HLOOKUP(L22,FT_D!$B$1:$AS$8,1+G22,FALSE)</f>
        <v>1.077078268692844</v>
      </c>
      <c r="O22" s="89">
        <f>HLOOKUP(L22,FT_M!$B$1:$AS$13,1+H22,FALSE)</f>
        <v>1.040643020787243</v>
      </c>
      <c r="P22" s="90">
        <f t="shared" si="1"/>
        <v>84.786739049464018</v>
      </c>
      <c r="Q22" s="90">
        <f t="shared" si="2"/>
        <v>24.224782585561147</v>
      </c>
      <c r="R22" s="90">
        <f t="shared" si="3"/>
        <v>19.379826068448921</v>
      </c>
      <c r="S22" s="91">
        <f t="shared" si="4"/>
        <v>104.71162272608805</v>
      </c>
      <c r="T22" s="91">
        <f t="shared" si="5"/>
        <v>29.917606493168016</v>
      </c>
      <c r="U22" s="91">
        <f t="shared" si="6"/>
        <v>23.934085194534418</v>
      </c>
      <c r="V22" s="92">
        <f t="shared" si="7"/>
        <v>3081.392344883378</v>
      </c>
      <c r="W22" s="86" t="str">
        <f t="shared" si="8"/>
        <v>Collector</v>
      </c>
      <c r="Z22" s="92"/>
    </row>
    <row r="23" spans="2:26" s="86" customFormat="1" ht="15" customHeight="1" x14ac:dyDescent="0.25">
      <c r="B23" s="86" t="s">
        <v>15</v>
      </c>
      <c r="C23" s="86" t="s">
        <v>35</v>
      </c>
      <c r="D23" s="86">
        <v>1274</v>
      </c>
      <c r="E23" s="86">
        <v>20</v>
      </c>
      <c r="F23" s="86">
        <v>14</v>
      </c>
      <c r="G23" s="86">
        <v>2</v>
      </c>
      <c r="H23" s="86">
        <v>10</v>
      </c>
      <c r="I23" s="86">
        <v>340</v>
      </c>
      <c r="J23" s="86">
        <v>128</v>
      </c>
      <c r="K23" s="86">
        <v>68</v>
      </c>
      <c r="L23" s="88" t="s">
        <v>649</v>
      </c>
      <c r="M23" s="89">
        <f>HLOOKUP(L23,FT_H!$B$1:$AS$25,2+F23,FALSE)</f>
        <v>1.4139103726546229</v>
      </c>
      <c r="N23" s="89">
        <f>HLOOKUP(L23,FT_D!$B$1:$AS$8,1+G23,FALSE)</f>
        <v>1.077078268692844</v>
      </c>
      <c r="O23" s="89">
        <f>HLOOKUP(L23,FT_M!$B$1:$AS$13,1+H23,FALSE)</f>
        <v>1.040643020787243</v>
      </c>
      <c r="P23" s="90">
        <f t="shared" si="1"/>
        <v>214.53986203509592</v>
      </c>
      <c r="Q23" s="90">
        <f t="shared" si="2"/>
        <v>80.767948060271408</v>
      </c>
      <c r="R23" s="90">
        <f t="shared" si="3"/>
        <v>42.90797240701918</v>
      </c>
      <c r="S23" s="91">
        <f t="shared" si="4"/>
        <v>273.32378423271217</v>
      </c>
      <c r="T23" s="91">
        <f t="shared" si="5"/>
        <v>102.89836582878577</v>
      </c>
      <c r="U23" s="91">
        <f t="shared" si="6"/>
        <v>54.664756846542431</v>
      </c>
      <c r="V23" s="92">
        <f t="shared" si="7"/>
        <v>8117.1787800572774</v>
      </c>
      <c r="W23" s="86" t="str">
        <f t="shared" si="8"/>
        <v>Collector</v>
      </c>
      <c r="Z23" s="92"/>
    </row>
    <row r="24" spans="2:26" s="86" customFormat="1" ht="15" customHeight="1" x14ac:dyDescent="0.25">
      <c r="B24" s="86" t="s">
        <v>15</v>
      </c>
      <c r="C24" s="86" t="s">
        <v>36</v>
      </c>
      <c r="D24" s="86">
        <v>563</v>
      </c>
      <c r="E24" s="86">
        <v>21</v>
      </c>
      <c r="F24" s="86">
        <v>10</v>
      </c>
      <c r="G24" s="86">
        <v>2</v>
      </c>
      <c r="H24" s="86">
        <v>10</v>
      </c>
      <c r="I24" s="86">
        <v>88</v>
      </c>
      <c r="J24" s="86">
        <v>68</v>
      </c>
      <c r="K24" s="86">
        <v>44</v>
      </c>
      <c r="L24" s="88" t="s">
        <v>649</v>
      </c>
      <c r="M24" s="89">
        <f>HLOOKUP(L24,FT_H!$B$1:$AS$25,2+F24,FALSE)</f>
        <v>1.3269815703972134</v>
      </c>
      <c r="N24" s="89">
        <f>HLOOKUP(L24,FT_D!$B$1:$AS$8,1+G24,FALSE)</f>
        <v>1.077078268692844</v>
      </c>
      <c r="O24" s="89">
        <f>HLOOKUP(L24,FT_M!$B$1:$AS$13,1+H24,FALSE)</f>
        <v>1.040643020787243</v>
      </c>
      <c r="P24" s="90">
        <f t="shared" si="1"/>
        <v>59.165527566864661</v>
      </c>
      <c r="Q24" s="90">
        <f t="shared" si="2"/>
        <v>45.718816756213606</v>
      </c>
      <c r="R24" s="90">
        <f t="shared" si="3"/>
        <v>29.58276378343233</v>
      </c>
      <c r="S24" s="91">
        <f t="shared" si="4"/>
        <v>33.310192020144804</v>
      </c>
      <c r="T24" s="91">
        <f t="shared" si="5"/>
        <v>25.739693833748262</v>
      </c>
      <c r="U24" s="91">
        <f t="shared" si="6"/>
        <v>16.655096010072402</v>
      </c>
      <c r="V24" s="92">
        <f t="shared" si="7"/>
        <v>3227.2105945562544</v>
      </c>
      <c r="W24" s="86" t="str">
        <f t="shared" si="8"/>
        <v>Collector</v>
      </c>
      <c r="Z24" s="92"/>
    </row>
    <row r="25" spans="2:26" s="86" customFormat="1" ht="15" customHeight="1" x14ac:dyDescent="0.25">
      <c r="B25" s="86" t="s">
        <v>15</v>
      </c>
      <c r="C25" s="86" t="s">
        <v>37</v>
      </c>
      <c r="D25" s="86">
        <v>647</v>
      </c>
      <c r="E25" s="86">
        <v>22</v>
      </c>
      <c r="F25" s="86">
        <v>14</v>
      </c>
      <c r="G25" s="86">
        <v>3</v>
      </c>
      <c r="H25" s="86">
        <v>10</v>
      </c>
      <c r="I25" s="86">
        <v>72</v>
      </c>
      <c r="J25" s="86">
        <v>44</v>
      </c>
      <c r="K25" s="86">
        <v>32</v>
      </c>
      <c r="L25" s="88" t="s">
        <v>649</v>
      </c>
      <c r="M25" s="89">
        <f>HLOOKUP(L25,FT_H!$B$1:$AS$25,2+F25,FALSE)</f>
        <v>1.4139103726546229</v>
      </c>
      <c r="N25" s="89">
        <f>HLOOKUP(L25,FT_D!$B$1:$AS$8,1+G25,FALSE)</f>
        <v>1.1062082689467894</v>
      </c>
      <c r="O25" s="89">
        <f>HLOOKUP(L25,FT_M!$B$1:$AS$13,1+H25,FALSE)</f>
        <v>1.040643020787243</v>
      </c>
      <c r="P25" s="90">
        <f t="shared" si="1"/>
        <v>44.235601747778617</v>
      </c>
      <c r="Q25" s="90">
        <f t="shared" si="2"/>
        <v>27.032867734753598</v>
      </c>
      <c r="R25" s="90">
        <f t="shared" si="3"/>
        <v>19.660267443457162</v>
      </c>
      <c r="S25" s="91">
        <f t="shared" si="4"/>
        <v>28.620434330812763</v>
      </c>
      <c r="T25" s="91">
        <f t="shared" si="5"/>
        <v>17.49026542438558</v>
      </c>
      <c r="U25" s="91">
        <f t="shared" si="6"/>
        <v>12.720193035916784</v>
      </c>
      <c r="V25" s="92">
        <f t="shared" si="7"/>
        <v>2182.2896862237449</v>
      </c>
      <c r="W25" s="86" t="str">
        <f t="shared" si="8"/>
        <v>Collector</v>
      </c>
      <c r="Z25" s="92"/>
    </row>
    <row r="26" spans="2:26" s="86" customFormat="1" ht="15" customHeight="1" x14ac:dyDescent="0.25">
      <c r="B26" s="86" t="s">
        <v>15</v>
      </c>
      <c r="C26" s="86" t="s">
        <v>38</v>
      </c>
      <c r="D26" s="86">
        <v>561</v>
      </c>
      <c r="E26" s="86">
        <v>23</v>
      </c>
      <c r="F26" s="86">
        <v>13</v>
      </c>
      <c r="G26" s="86">
        <v>2</v>
      </c>
      <c r="H26" s="86">
        <v>10</v>
      </c>
      <c r="I26" s="86">
        <v>116</v>
      </c>
      <c r="J26" s="86">
        <v>45</v>
      </c>
      <c r="K26" s="86">
        <v>30</v>
      </c>
      <c r="L26" s="88" t="s">
        <v>649</v>
      </c>
      <c r="M26" s="89">
        <f>HLOOKUP(L26,FT_H!$B$1:$AS$25,2+F26,FALSE)</f>
        <v>1.4476386330637334</v>
      </c>
      <c r="N26" s="89">
        <f>HLOOKUP(L26,FT_D!$B$1:$AS$8,1+G26,FALSE)</f>
        <v>1.077078268692844</v>
      </c>
      <c r="O26" s="89">
        <f>HLOOKUP(L26,FT_M!$B$1:$AS$13,1+H26,FALSE)</f>
        <v>1.040643020787243</v>
      </c>
      <c r="P26" s="90">
        <f t="shared" si="1"/>
        <v>71.490574180451759</v>
      </c>
      <c r="Q26" s="90">
        <f t="shared" si="2"/>
        <v>27.733412397589042</v>
      </c>
      <c r="R26" s="90">
        <f t="shared" si="3"/>
        <v>18.488941598392696</v>
      </c>
      <c r="S26" s="91">
        <f t="shared" si="4"/>
        <v>40.10621211523344</v>
      </c>
      <c r="T26" s="91">
        <f t="shared" si="5"/>
        <v>15.558444355047454</v>
      </c>
      <c r="U26" s="91">
        <f t="shared" si="6"/>
        <v>10.372296236698302</v>
      </c>
      <c r="V26" s="92">
        <f t="shared" si="7"/>
        <v>2825.1102762344044</v>
      </c>
      <c r="W26" s="86" t="str">
        <f t="shared" si="8"/>
        <v>Collector</v>
      </c>
      <c r="Z26" s="92"/>
    </row>
    <row r="27" spans="2:26" s="86" customFormat="1" ht="15" customHeight="1" x14ac:dyDescent="0.25">
      <c r="B27" s="86" t="s">
        <v>15</v>
      </c>
      <c r="C27" s="86" t="s">
        <v>39</v>
      </c>
      <c r="D27" s="86">
        <v>885</v>
      </c>
      <c r="E27" s="86">
        <v>24</v>
      </c>
      <c r="F27" s="86">
        <v>11</v>
      </c>
      <c r="G27" s="86">
        <v>2</v>
      </c>
      <c r="H27" s="86">
        <v>10</v>
      </c>
      <c r="I27" s="86">
        <v>244</v>
      </c>
      <c r="J27" s="86">
        <v>92</v>
      </c>
      <c r="K27" s="86">
        <v>104</v>
      </c>
      <c r="L27" s="88" t="s">
        <v>649</v>
      </c>
      <c r="M27" s="89">
        <f>HLOOKUP(L27,FT_H!$B$1:$AS$25,2+F27,FALSE)</f>
        <v>1.3867754645117158</v>
      </c>
      <c r="N27" s="89">
        <f>HLOOKUP(L27,FT_D!$B$1:$AS$8,1+G27,FALSE)</f>
        <v>1.077078268692844</v>
      </c>
      <c r="O27" s="89">
        <f>HLOOKUP(L27,FT_M!$B$1:$AS$13,1+H27,FALSE)</f>
        <v>1.040643020787243</v>
      </c>
      <c r="P27" s="90">
        <f t="shared" si="1"/>
        <v>156.9764984994361</v>
      </c>
      <c r="Q27" s="90">
        <f t="shared" si="2"/>
        <v>59.187860089951322</v>
      </c>
      <c r="R27" s="90">
        <f t="shared" si="3"/>
        <v>66.908015753858024</v>
      </c>
      <c r="S27" s="91">
        <f t="shared" si="4"/>
        <v>138.92420117200095</v>
      </c>
      <c r="T27" s="91">
        <f t="shared" si="5"/>
        <v>52.381256179606922</v>
      </c>
      <c r="U27" s="91">
        <f t="shared" si="6"/>
        <v>59.213593942164351</v>
      </c>
      <c r="V27" s="92">
        <f t="shared" si="7"/>
        <v>6793.7369842378903</v>
      </c>
      <c r="W27" s="86" t="str">
        <f t="shared" si="8"/>
        <v>Collector</v>
      </c>
      <c r="Z27" s="92"/>
    </row>
    <row r="28" spans="2:26" s="86" customFormat="1" ht="15" customHeight="1" x14ac:dyDescent="0.25">
      <c r="B28" s="86" t="s">
        <v>15</v>
      </c>
      <c r="C28" s="86" t="s">
        <v>40</v>
      </c>
      <c r="D28" s="86">
        <v>793</v>
      </c>
      <c r="E28" s="86">
        <v>25</v>
      </c>
      <c r="F28" s="86">
        <v>14</v>
      </c>
      <c r="G28" s="86">
        <v>2</v>
      </c>
      <c r="H28" s="86">
        <v>10</v>
      </c>
      <c r="I28" s="86">
        <v>56</v>
      </c>
      <c r="J28" s="86">
        <v>4</v>
      </c>
      <c r="K28" s="86">
        <v>4</v>
      </c>
      <c r="L28" s="88" t="s">
        <v>649</v>
      </c>
      <c r="M28" s="89">
        <f>HLOOKUP(L28,FT_H!$B$1:$AS$25,2+F28,FALSE)</f>
        <v>1.4139103726546229</v>
      </c>
      <c r="N28" s="89">
        <f>HLOOKUP(L28,FT_D!$B$1:$AS$8,1+G28,FALSE)</f>
        <v>1.077078268692844</v>
      </c>
      <c r="O28" s="89">
        <f>HLOOKUP(L28,FT_M!$B$1:$AS$13,1+H28,FALSE)</f>
        <v>1.040643020787243</v>
      </c>
      <c r="P28" s="90">
        <f t="shared" si="1"/>
        <v>35.335977276368737</v>
      </c>
      <c r="Q28" s="90">
        <f t="shared" si="2"/>
        <v>2.5239983768834815</v>
      </c>
      <c r="R28" s="90">
        <f t="shared" si="3"/>
        <v>2.5239983768834815</v>
      </c>
      <c r="S28" s="91">
        <f t="shared" si="4"/>
        <v>28.021429980160409</v>
      </c>
      <c r="T28" s="91">
        <f t="shared" si="5"/>
        <v>2.0015307128686008</v>
      </c>
      <c r="U28" s="91">
        <f t="shared" si="6"/>
        <v>2.0015307128686008</v>
      </c>
      <c r="V28" s="92">
        <f t="shared" si="7"/>
        <v>969.2153767232569</v>
      </c>
      <c r="W28" s="86" t="str">
        <f t="shared" si="8"/>
        <v>Collector</v>
      </c>
      <c r="Z28" s="92"/>
    </row>
    <row r="29" spans="2:26" s="86" customFormat="1" ht="15" customHeight="1" x14ac:dyDescent="0.25">
      <c r="B29" s="86" t="s">
        <v>15</v>
      </c>
      <c r="C29" s="86" t="s">
        <v>41</v>
      </c>
      <c r="D29" s="86">
        <v>804</v>
      </c>
      <c r="E29" s="86">
        <v>26</v>
      </c>
      <c r="F29" s="86">
        <v>14</v>
      </c>
      <c r="G29" s="86">
        <v>2</v>
      </c>
      <c r="H29" s="86">
        <v>10</v>
      </c>
      <c r="I29" s="86">
        <v>12</v>
      </c>
      <c r="J29" s="86">
        <v>12</v>
      </c>
      <c r="K29" s="86">
        <v>8</v>
      </c>
      <c r="L29" s="88" t="s">
        <v>649</v>
      </c>
      <c r="M29" s="89">
        <f>HLOOKUP(L29,FT_H!$B$1:$AS$25,2+F29,FALSE)</f>
        <v>1.4139103726546229</v>
      </c>
      <c r="N29" s="89">
        <f>HLOOKUP(L29,FT_D!$B$1:$AS$8,1+G29,FALSE)</f>
        <v>1.077078268692844</v>
      </c>
      <c r="O29" s="89">
        <f>HLOOKUP(L29,FT_M!$B$1:$AS$13,1+H29,FALSE)</f>
        <v>1.040643020787243</v>
      </c>
      <c r="P29" s="90">
        <f t="shared" si="1"/>
        <v>7.5719951306504445</v>
      </c>
      <c r="Q29" s="90">
        <f t="shared" si="2"/>
        <v>7.5719951306504445</v>
      </c>
      <c r="R29" s="90">
        <f t="shared" si="3"/>
        <v>5.047996753766963</v>
      </c>
      <c r="S29" s="91">
        <f t="shared" si="4"/>
        <v>6.0878840850429565</v>
      </c>
      <c r="T29" s="91">
        <f t="shared" si="5"/>
        <v>6.0878840850429565</v>
      </c>
      <c r="U29" s="91">
        <f t="shared" si="6"/>
        <v>4.0585893900286383</v>
      </c>
      <c r="V29" s="92">
        <f t="shared" si="7"/>
        <v>484.60768836162845</v>
      </c>
      <c r="W29" s="86" t="str">
        <f t="shared" si="8"/>
        <v>Local</v>
      </c>
      <c r="Z29" s="92"/>
    </row>
    <row r="30" spans="2:26" s="86" customFormat="1" ht="15" customHeight="1" x14ac:dyDescent="0.25">
      <c r="B30" s="86" t="s">
        <v>15</v>
      </c>
      <c r="C30" s="86" t="s">
        <v>42</v>
      </c>
      <c r="D30" s="86">
        <v>303</v>
      </c>
      <c r="E30" s="86">
        <v>27</v>
      </c>
      <c r="F30" s="86">
        <v>14</v>
      </c>
      <c r="G30" s="86">
        <v>2</v>
      </c>
      <c r="H30" s="86">
        <v>10</v>
      </c>
      <c r="I30" s="86">
        <v>172</v>
      </c>
      <c r="J30" s="86">
        <v>96</v>
      </c>
      <c r="K30" s="86">
        <v>24</v>
      </c>
      <c r="L30" s="88" t="s">
        <v>649</v>
      </c>
      <c r="M30" s="89">
        <f>HLOOKUP(L30,FT_H!$B$1:$AS$25,2+F30,FALSE)</f>
        <v>1.4139103726546229</v>
      </c>
      <c r="N30" s="89">
        <f>HLOOKUP(L30,FT_D!$B$1:$AS$8,1+G30,FALSE)</f>
        <v>1.077078268692844</v>
      </c>
      <c r="O30" s="89">
        <f>HLOOKUP(L30,FT_M!$B$1:$AS$13,1+H30,FALSE)</f>
        <v>1.040643020787243</v>
      </c>
      <c r="P30" s="90">
        <f t="shared" si="1"/>
        <v>108.5319302059897</v>
      </c>
      <c r="Q30" s="90">
        <f t="shared" si="2"/>
        <v>60.575961045203556</v>
      </c>
      <c r="R30" s="90">
        <f t="shared" si="3"/>
        <v>15.143990261300889</v>
      </c>
      <c r="S30" s="91">
        <f t="shared" si="4"/>
        <v>32.885174852414877</v>
      </c>
      <c r="T30" s="91">
        <f t="shared" si="5"/>
        <v>18.354516196696679</v>
      </c>
      <c r="U30" s="91">
        <f t="shared" si="6"/>
        <v>4.5886290491741697</v>
      </c>
      <c r="V30" s="92">
        <f t="shared" si="7"/>
        <v>4422.0451562998596</v>
      </c>
      <c r="W30" s="86" t="str">
        <f t="shared" si="8"/>
        <v>Collector</v>
      </c>
      <c r="Z30" s="92"/>
    </row>
    <row r="31" spans="2:26" s="86" customFormat="1" ht="15" customHeight="1" x14ac:dyDescent="0.25">
      <c r="B31" s="86" t="s">
        <v>15</v>
      </c>
      <c r="C31" s="86" t="s">
        <v>43</v>
      </c>
      <c r="D31" s="86">
        <v>1815</v>
      </c>
      <c r="E31" s="86">
        <v>28</v>
      </c>
      <c r="F31" s="86">
        <v>14</v>
      </c>
      <c r="G31" s="86">
        <v>2</v>
      </c>
      <c r="H31" s="86">
        <v>10</v>
      </c>
      <c r="I31" s="86">
        <v>120</v>
      </c>
      <c r="J31" s="86">
        <v>76</v>
      </c>
      <c r="K31" s="86">
        <v>40</v>
      </c>
      <c r="L31" s="88" t="s">
        <v>649</v>
      </c>
      <c r="M31" s="89">
        <f>HLOOKUP(L31,FT_H!$B$1:$AS$25,2+F31,FALSE)</f>
        <v>1.4139103726546229</v>
      </c>
      <c r="N31" s="89">
        <f>HLOOKUP(L31,FT_D!$B$1:$AS$8,1+G31,FALSE)</f>
        <v>1.077078268692844</v>
      </c>
      <c r="O31" s="89">
        <f>HLOOKUP(L31,FT_M!$B$1:$AS$13,1+H31,FALSE)</f>
        <v>1.040643020787243</v>
      </c>
      <c r="P31" s="90">
        <f t="shared" si="1"/>
        <v>75.719951306504441</v>
      </c>
      <c r="Q31" s="90">
        <f t="shared" si="2"/>
        <v>47.955969160786147</v>
      </c>
      <c r="R31" s="90">
        <f t="shared" si="3"/>
        <v>25.239983768834815</v>
      </c>
      <c r="S31" s="91">
        <f t="shared" si="4"/>
        <v>137.43171162130557</v>
      </c>
      <c r="T31" s="91">
        <f t="shared" si="5"/>
        <v>87.040084026826847</v>
      </c>
      <c r="U31" s="91">
        <f t="shared" si="6"/>
        <v>45.810570540435194</v>
      </c>
      <c r="V31" s="92">
        <f t="shared" si="7"/>
        <v>3573.9817016670095</v>
      </c>
      <c r="W31" s="86" t="str">
        <f t="shared" si="8"/>
        <v>Collector</v>
      </c>
      <c r="Z31" s="92"/>
    </row>
    <row r="32" spans="2:26" s="86" customFormat="1" ht="15" customHeight="1" x14ac:dyDescent="0.25">
      <c r="B32" s="86" t="s">
        <v>15</v>
      </c>
      <c r="C32" s="86" t="s">
        <v>44</v>
      </c>
      <c r="D32" s="86">
        <v>631</v>
      </c>
      <c r="E32" s="86">
        <v>29</v>
      </c>
      <c r="F32" s="86">
        <v>13</v>
      </c>
      <c r="G32" s="86">
        <v>2</v>
      </c>
      <c r="H32" s="86">
        <v>10</v>
      </c>
      <c r="I32" s="86">
        <v>344</v>
      </c>
      <c r="J32" s="86">
        <v>140</v>
      </c>
      <c r="K32" s="86">
        <v>76</v>
      </c>
      <c r="L32" s="88" t="s">
        <v>649</v>
      </c>
      <c r="M32" s="89">
        <f>HLOOKUP(L32,FT_H!$B$1:$AS$25,2+F32,FALSE)</f>
        <v>1.4476386330637334</v>
      </c>
      <c r="N32" s="89">
        <f>HLOOKUP(L32,FT_D!$B$1:$AS$8,1+G32,FALSE)</f>
        <v>1.077078268692844</v>
      </c>
      <c r="O32" s="89">
        <f>HLOOKUP(L32,FT_M!$B$1:$AS$13,1+H32,FALSE)</f>
        <v>1.040643020787243</v>
      </c>
      <c r="P32" s="90">
        <f t="shared" si="1"/>
        <v>212.00653032823624</v>
      </c>
      <c r="Q32" s="90">
        <f t="shared" si="2"/>
        <v>86.281727459165907</v>
      </c>
      <c r="R32" s="90">
        <f t="shared" si="3"/>
        <v>46.838652049261491</v>
      </c>
      <c r="S32" s="91">
        <f t="shared" si="4"/>
        <v>133.77612063711706</v>
      </c>
      <c r="T32" s="91">
        <f t="shared" si="5"/>
        <v>54.443770026733681</v>
      </c>
      <c r="U32" s="91">
        <f t="shared" si="6"/>
        <v>29.555189443084</v>
      </c>
      <c r="V32" s="92">
        <f t="shared" si="7"/>
        <v>8283.0458360799275</v>
      </c>
      <c r="W32" s="86" t="str">
        <f t="shared" si="8"/>
        <v>Collector</v>
      </c>
      <c r="Z32" s="92"/>
    </row>
    <row r="33" spans="2:26" s="86" customFormat="1" ht="15" customHeight="1" x14ac:dyDescent="0.25">
      <c r="B33" s="86" t="s">
        <v>15</v>
      </c>
      <c r="C33" s="86" t="s">
        <v>45</v>
      </c>
      <c r="D33" s="86">
        <v>803</v>
      </c>
      <c r="E33" s="86">
        <v>30</v>
      </c>
      <c r="F33" s="86">
        <v>13</v>
      </c>
      <c r="G33" s="86">
        <v>2</v>
      </c>
      <c r="H33" s="86">
        <v>10</v>
      </c>
      <c r="I33" s="86">
        <v>140</v>
      </c>
      <c r="J33" s="86">
        <v>44</v>
      </c>
      <c r="K33" s="86">
        <v>24</v>
      </c>
      <c r="L33" s="88" t="s">
        <v>649</v>
      </c>
      <c r="M33" s="89">
        <f>HLOOKUP(L33,FT_H!$B$1:$AS$25,2+F33,FALSE)</f>
        <v>1.4476386330637334</v>
      </c>
      <c r="N33" s="89">
        <f>HLOOKUP(L33,FT_D!$B$1:$AS$8,1+G33,FALSE)</f>
        <v>1.077078268692844</v>
      </c>
      <c r="O33" s="89">
        <f>HLOOKUP(L33,FT_M!$B$1:$AS$13,1+H33,FALSE)</f>
        <v>1.040643020787243</v>
      </c>
      <c r="P33" s="90">
        <f t="shared" si="1"/>
        <v>86.281727459165907</v>
      </c>
      <c r="Q33" s="90">
        <f t="shared" si="2"/>
        <v>27.117114344309286</v>
      </c>
      <c r="R33" s="90">
        <f t="shared" si="3"/>
        <v>14.791153278714155</v>
      </c>
      <c r="S33" s="91">
        <f t="shared" si="4"/>
        <v>69.284227149710219</v>
      </c>
      <c r="T33" s="91">
        <f t="shared" si="5"/>
        <v>21.775042818480358</v>
      </c>
      <c r="U33" s="91">
        <f t="shared" si="6"/>
        <v>11.877296082807467</v>
      </c>
      <c r="V33" s="92">
        <f t="shared" si="7"/>
        <v>3076.5598819725442</v>
      </c>
      <c r="W33" s="86" t="str">
        <f t="shared" si="8"/>
        <v>Collector</v>
      </c>
      <c r="Z33" s="92"/>
    </row>
    <row r="34" spans="2:26" s="86" customFormat="1" ht="15" customHeight="1" x14ac:dyDescent="0.25">
      <c r="B34" s="86" t="s">
        <v>15</v>
      </c>
      <c r="C34" s="86" t="s">
        <v>46</v>
      </c>
      <c r="D34" s="86">
        <v>1916</v>
      </c>
      <c r="E34" s="86">
        <v>31</v>
      </c>
      <c r="F34" s="86">
        <v>11</v>
      </c>
      <c r="G34" s="86">
        <v>3</v>
      </c>
      <c r="H34" s="86">
        <v>10</v>
      </c>
      <c r="I34" s="86">
        <v>36</v>
      </c>
      <c r="J34" s="86">
        <v>12</v>
      </c>
      <c r="K34" s="86">
        <v>20</v>
      </c>
      <c r="L34" s="88" t="s">
        <v>649</v>
      </c>
      <c r="M34" s="89">
        <f>HLOOKUP(L34,FT_H!$B$1:$AS$25,2+F34,FALSE)</f>
        <v>1.3867754645117158</v>
      </c>
      <c r="N34" s="89">
        <f>HLOOKUP(L34,FT_D!$B$1:$AS$8,1+G34,FALSE)</f>
        <v>1.1062082689467894</v>
      </c>
      <c r="O34" s="89">
        <f>HLOOKUP(L34,FT_M!$B$1:$AS$13,1+H34,FALSE)</f>
        <v>1.040643020787243</v>
      </c>
      <c r="P34" s="90">
        <f t="shared" si="1"/>
        <v>22.550577852134605</v>
      </c>
      <c r="Q34" s="90">
        <f t="shared" si="2"/>
        <v>7.5168592840448678</v>
      </c>
      <c r="R34" s="90">
        <f t="shared" si="3"/>
        <v>12.528098806741447</v>
      </c>
      <c r="S34" s="91">
        <f t="shared" si="4"/>
        <v>43.206907164689902</v>
      </c>
      <c r="T34" s="91">
        <f t="shared" si="5"/>
        <v>14.402302388229968</v>
      </c>
      <c r="U34" s="91">
        <f t="shared" si="6"/>
        <v>24.003837313716613</v>
      </c>
      <c r="V34" s="92">
        <f t="shared" si="7"/>
        <v>1022.292862630102</v>
      </c>
      <c r="W34" s="86" t="str">
        <f t="shared" si="8"/>
        <v>Collector</v>
      </c>
      <c r="Z34" s="92"/>
    </row>
    <row r="35" spans="2:26" s="86" customFormat="1" ht="15" customHeight="1" x14ac:dyDescent="0.25">
      <c r="B35" s="86" t="s">
        <v>15</v>
      </c>
      <c r="C35" s="86" t="s">
        <v>47</v>
      </c>
      <c r="D35" s="86">
        <v>406</v>
      </c>
      <c r="E35" s="86">
        <v>32</v>
      </c>
      <c r="F35" s="86">
        <v>12</v>
      </c>
      <c r="G35" s="86">
        <v>3</v>
      </c>
      <c r="H35" s="86">
        <v>10</v>
      </c>
      <c r="I35" s="86">
        <v>320</v>
      </c>
      <c r="J35" s="86">
        <v>72</v>
      </c>
      <c r="K35" s="86">
        <v>44</v>
      </c>
      <c r="L35" s="88" t="s">
        <v>649</v>
      </c>
      <c r="M35" s="89">
        <f>HLOOKUP(L35,FT_H!$B$1:$AS$25,2+F35,FALSE)</f>
        <v>1.4731638862121577</v>
      </c>
      <c r="N35" s="89">
        <f>HLOOKUP(L35,FT_D!$B$1:$AS$8,1+G35,FALSE)</f>
        <v>1.1062082689467894</v>
      </c>
      <c r="O35" s="89">
        <f>HLOOKUP(L35,FT_M!$B$1:$AS$13,1+H35,FALSE)</f>
        <v>1.040643020787243</v>
      </c>
      <c r="P35" s="90">
        <f t="shared" si="1"/>
        <v>188.69493291030051</v>
      </c>
      <c r="Q35" s="90">
        <f t="shared" si="2"/>
        <v>42.45635990481761</v>
      </c>
      <c r="R35" s="90">
        <f t="shared" si="3"/>
        <v>25.945553275166318</v>
      </c>
      <c r="S35" s="91">
        <f t="shared" si="4"/>
        <v>76.610142761581997</v>
      </c>
      <c r="T35" s="91">
        <f t="shared" si="5"/>
        <v>17.23728212135595</v>
      </c>
      <c r="U35" s="91">
        <f t="shared" si="6"/>
        <v>10.533894629717526</v>
      </c>
      <c r="V35" s="92">
        <f t="shared" si="7"/>
        <v>6170.3243061668263</v>
      </c>
      <c r="W35" s="86" t="str">
        <f t="shared" si="8"/>
        <v>Collector</v>
      </c>
      <c r="Z35" s="92"/>
    </row>
    <row r="36" spans="2:26" s="86" customFormat="1" ht="15" customHeight="1" x14ac:dyDescent="0.25">
      <c r="B36" s="86" t="s">
        <v>15</v>
      </c>
      <c r="C36" s="86" t="s">
        <v>522</v>
      </c>
      <c r="D36" s="86">
        <v>2085</v>
      </c>
      <c r="E36" s="86">
        <v>22</v>
      </c>
      <c r="F36" s="86">
        <v>14</v>
      </c>
      <c r="G36" s="86">
        <v>3</v>
      </c>
      <c r="H36" s="86">
        <v>10</v>
      </c>
      <c r="I36" s="86">
        <v>72</v>
      </c>
      <c r="J36" s="86">
        <v>44</v>
      </c>
      <c r="K36" s="86">
        <v>32</v>
      </c>
      <c r="L36" s="88" t="s">
        <v>649</v>
      </c>
      <c r="M36" s="89">
        <f>HLOOKUP(L36,FT_H!$B$1:$AS$25,2+F36,FALSE)</f>
        <v>1.4139103726546229</v>
      </c>
      <c r="N36" s="89">
        <f>HLOOKUP(L36,FT_D!$B$1:$AS$8,1+G36,FALSE)</f>
        <v>1.1062082689467894</v>
      </c>
      <c r="O36" s="89">
        <f>HLOOKUP(L36,FT_M!$B$1:$AS$13,1+H36,FALSE)</f>
        <v>1.040643020787243</v>
      </c>
      <c r="P36" s="90">
        <f t="shared" si="1"/>
        <v>44.235601747778617</v>
      </c>
      <c r="Q36" s="90">
        <f t="shared" si="2"/>
        <v>27.032867734753598</v>
      </c>
      <c r="R36" s="90">
        <f t="shared" si="3"/>
        <v>19.660267443457162</v>
      </c>
      <c r="S36" s="91">
        <f t="shared" si="4"/>
        <v>92.231229644118415</v>
      </c>
      <c r="T36" s="91">
        <f t="shared" si="5"/>
        <v>56.363529226961255</v>
      </c>
      <c r="U36" s="91">
        <f t="shared" si="6"/>
        <v>40.991657619608183</v>
      </c>
      <c r="V36" s="92">
        <f t="shared" si="7"/>
        <v>2182.2896862237449</v>
      </c>
      <c r="W36" s="86" t="str">
        <f t="shared" si="8"/>
        <v>Collector</v>
      </c>
      <c r="Z36" s="92"/>
    </row>
    <row r="37" spans="2:26" s="86" customFormat="1" ht="15" customHeight="1" x14ac:dyDescent="0.25">
      <c r="B37" s="86" t="s">
        <v>15</v>
      </c>
      <c r="C37" s="86" t="s">
        <v>523</v>
      </c>
      <c r="D37" s="86">
        <v>209</v>
      </c>
      <c r="E37" s="86">
        <v>26</v>
      </c>
      <c r="F37" s="86">
        <v>14</v>
      </c>
      <c r="G37" s="86">
        <v>2</v>
      </c>
      <c r="H37" s="86">
        <v>10</v>
      </c>
      <c r="I37" s="86">
        <v>12</v>
      </c>
      <c r="J37" s="86">
        <v>12</v>
      </c>
      <c r="K37" s="86">
        <v>8</v>
      </c>
      <c r="L37" s="88" t="s">
        <v>649</v>
      </c>
      <c r="M37" s="89">
        <f>HLOOKUP(L37,FT_H!$B$1:$AS$25,2+F37,FALSE)</f>
        <v>1.4139103726546229</v>
      </c>
      <c r="N37" s="89">
        <f>HLOOKUP(L37,FT_D!$B$1:$AS$8,1+G37,FALSE)</f>
        <v>1.077078268692844</v>
      </c>
      <c r="O37" s="89">
        <f>HLOOKUP(L37,FT_M!$B$1:$AS$13,1+H37,FALSE)</f>
        <v>1.040643020787243</v>
      </c>
      <c r="P37" s="90">
        <f t="shared" si="1"/>
        <v>7.5719951306504445</v>
      </c>
      <c r="Q37" s="90">
        <f t="shared" si="2"/>
        <v>7.5719951306504445</v>
      </c>
      <c r="R37" s="90">
        <f t="shared" si="3"/>
        <v>5.047996753766963</v>
      </c>
      <c r="S37" s="91">
        <f t="shared" si="4"/>
        <v>1.582546982305943</v>
      </c>
      <c r="T37" s="91">
        <f t="shared" si="5"/>
        <v>1.582546982305943</v>
      </c>
      <c r="U37" s="91">
        <f t="shared" si="6"/>
        <v>1.0550313215372953</v>
      </c>
      <c r="V37" s="92">
        <f t="shared" si="7"/>
        <v>484.60768836162845</v>
      </c>
      <c r="W37" s="86" t="str">
        <f t="shared" si="8"/>
        <v>Local</v>
      </c>
      <c r="Z37" s="92"/>
    </row>
    <row r="38" spans="2:26" s="86" customFormat="1" ht="15" customHeight="1" x14ac:dyDescent="0.25">
      <c r="B38" s="86" t="s">
        <v>15</v>
      </c>
      <c r="C38" s="86" t="s">
        <v>524</v>
      </c>
      <c r="D38" s="86">
        <v>184</v>
      </c>
      <c r="E38" s="86">
        <v>26</v>
      </c>
      <c r="F38" s="86">
        <v>14</v>
      </c>
      <c r="G38" s="86">
        <v>2</v>
      </c>
      <c r="H38" s="86">
        <v>10</v>
      </c>
      <c r="I38" s="86">
        <v>12</v>
      </c>
      <c r="J38" s="86">
        <v>12</v>
      </c>
      <c r="K38" s="86">
        <v>8</v>
      </c>
      <c r="L38" s="88" t="s">
        <v>649</v>
      </c>
      <c r="M38" s="89">
        <f>HLOOKUP(L38,FT_H!$B$1:$AS$25,2+F38,FALSE)</f>
        <v>1.4139103726546229</v>
      </c>
      <c r="N38" s="89">
        <f>HLOOKUP(L38,FT_D!$B$1:$AS$8,1+G38,FALSE)</f>
        <v>1.077078268692844</v>
      </c>
      <c r="O38" s="89">
        <f>HLOOKUP(L38,FT_M!$B$1:$AS$13,1+H38,FALSE)</f>
        <v>1.040643020787243</v>
      </c>
      <c r="P38" s="90">
        <f t="shared" si="1"/>
        <v>7.5719951306504445</v>
      </c>
      <c r="Q38" s="90">
        <f t="shared" si="2"/>
        <v>7.5719951306504445</v>
      </c>
      <c r="R38" s="90">
        <f t="shared" si="3"/>
        <v>5.047996753766963</v>
      </c>
      <c r="S38" s="91">
        <f t="shared" si="4"/>
        <v>1.3932471040396817</v>
      </c>
      <c r="T38" s="91">
        <f t="shared" si="5"/>
        <v>1.3932471040396817</v>
      </c>
      <c r="U38" s="91">
        <f t="shared" si="6"/>
        <v>0.92883140269312114</v>
      </c>
      <c r="V38" s="92">
        <f t="shared" si="7"/>
        <v>484.60768836162845</v>
      </c>
      <c r="W38" s="86" t="str">
        <f t="shared" si="8"/>
        <v>Local</v>
      </c>
      <c r="Z38" s="92"/>
    </row>
    <row r="39" spans="2:26" s="86" customFormat="1" ht="15" customHeight="1" x14ac:dyDescent="0.25">
      <c r="B39" s="86" t="s">
        <v>15</v>
      </c>
      <c r="C39" s="86" t="s">
        <v>525</v>
      </c>
      <c r="D39" s="86">
        <v>521</v>
      </c>
      <c r="E39" s="86">
        <v>27</v>
      </c>
      <c r="F39" s="86">
        <v>14</v>
      </c>
      <c r="G39" s="86">
        <v>2</v>
      </c>
      <c r="H39" s="86">
        <v>10</v>
      </c>
      <c r="I39" s="86">
        <v>172</v>
      </c>
      <c r="J39" s="86">
        <v>96</v>
      </c>
      <c r="K39" s="86">
        <v>24</v>
      </c>
      <c r="L39" s="88" t="s">
        <v>649</v>
      </c>
      <c r="M39" s="89">
        <f>HLOOKUP(L39,FT_H!$B$1:$AS$25,2+F39,FALSE)</f>
        <v>1.4139103726546229</v>
      </c>
      <c r="N39" s="89">
        <f>HLOOKUP(L39,FT_D!$B$1:$AS$8,1+G39,FALSE)</f>
        <v>1.077078268692844</v>
      </c>
      <c r="O39" s="89">
        <f>HLOOKUP(L39,FT_M!$B$1:$AS$13,1+H39,FALSE)</f>
        <v>1.040643020787243</v>
      </c>
      <c r="P39" s="90">
        <f t="shared" si="1"/>
        <v>108.5319302059897</v>
      </c>
      <c r="Q39" s="90">
        <f t="shared" si="2"/>
        <v>60.575961045203556</v>
      </c>
      <c r="R39" s="90">
        <f t="shared" si="3"/>
        <v>15.143990261300889</v>
      </c>
      <c r="S39" s="91">
        <f t="shared" si="4"/>
        <v>56.545135637320627</v>
      </c>
      <c r="T39" s="91">
        <f t="shared" si="5"/>
        <v>31.56007570455105</v>
      </c>
      <c r="U39" s="91">
        <f t="shared" si="6"/>
        <v>7.8900189261377625</v>
      </c>
      <c r="V39" s="92">
        <f t="shared" si="7"/>
        <v>4422.0451562998596</v>
      </c>
      <c r="W39" s="86" t="str">
        <f t="shared" si="8"/>
        <v>Collector</v>
      </c>
      <c r="Z39" s="92"/>
    </row>
    <row r="40" spans="2:26" s="86" customFormat="1" ht="15" customHeight="1" x14ac:dyDescent="0.25">
      <c r="B40" s="86" t="s">
        <v>15</v>
      </c>
      <c r="C40" s="86" t="s">
        <v>526</v>
      </c>
      <c r="D40" s="86">
        <v>181</v>
      </c>
      <c r="E40" s="86">
        <v>27</v>
      </c>
      <c r="F40" s="86">
        <v>14</v>
      </c>
      <c r="G40" s="86">
        <v>2</v>
      </c>
      <c r="H40" s="86">
        <v>10</v>
      </c>
      <c r="I40" s="86">
        <v>172</v>
      </c>
      <c r="J40" s="86">
        <v>96</v>
      </c>
      <c r="K40" s="86">
        <v>24</v>
      </c>
      <c r="L40" s="88" t="s">
        <v>649</v>
      </c>
      <c r="M40" s="89">
        <f>HLOOKUP(L40,FT_H!$B$1:$AS$25,2+F40,FALSE)</f>
        <v>1.4139103726546229</v>
      </c>
      <c r="N40" s="89">
        <f>HLOOKUP(L40,FT_D!$B$1:$AS$8,1+G40,FALSE)</f>
        <v>1.077078268692844</v>
      </c>
      <c r="O40" s="89">
        <f>HLOOKUP(L40,FT_M!$B$1:$AS$13,1+H40,FALSE)</f>
        <v>1.040643020787243</v>
      </c>
      <c r="P40" s="90">
        <f t="shared" si="1"/>
        <v>108.5319302059897</v>
      </c>
      <c r="Q40" s="90">
        <f t="shared" si="2"/>
        <v>60.575961045203556</v>
      </c>
      <c r="R40" s="90">
        <f t="shared" si="3"/>
        <v>15.143990261300889</v>
      </c>
      <c r="S40" s="91">
        <f t="shared" si="4"/>
        <v>19.644279367284135</v>
      </c>
      <c r="T40" s="91">
        <f t="shared" si="5"/>
        <v>10.964248949181844</v>
      </c>
      <c r="U40" s="91">
        <f t="shared" si="6"/>
        <v>2.7410622372954609</v>
      </c>
      <c r="V40" s="92">
        <f t="shared" si="7"/>
        <v>4422.0451562998596</v>
      </c>
      <c r="W40" s="86" t="str">
        <f t="shared" si="8"/>
        <v>Collector</v>
      </c>
      <c r="Z40" s="92"/>
    </row>
    <row r="41" spans="2:26" s="86" customFormat="1" ht="15" customHeight="1" x14ac:dyDescent="0.25">
      <c r="B41" s="86" t="s">
        <v>15</v>
      </c>
      <c r="C41" s="86" t="s">
        <v>527</v>
      </c>
      <c r="D41" s="86">
        <v>788</v>
      </c>
      <c r="E41" s="86">
        <v>21</v>
      </c>
      <c r="F41" s="86">
        <v>10</v>
      </c>
      <c r="G41" s="86">
        <v>2</v>
      </c>
      <c r="H41" s="86">
        <v>10</v>
      </c>
      <c r="I41" s="86">
        <v>88</v>
      </c>
      <c r="J41" s="86">
        <v>68</v>
      </c>
      <c r="K41" s="86">
        <v>44</v>
      </c>
      <c r="L41" s="88" t="s">
        <v>649</v>
      </c>
      <c r="M41" s="89">
        <f>HLOOKUP(L41,FT_H!$B$1:$AS$25,2+F41,FALSE)</f>
        <v>1.3269815703972134</v>
      </c>
      <c r="N41" s="89">
        <f>HLOOKUP(L41,FT_D!$B$1:$AS$8,1+G41,FALSE)</f>
        <v>1.077078268692844</v>
      </c>
      <c r="O41" s="89">
        <f>HLOOKUP(L41,FT_M!$B$1:$AS$13,1+H41,FALSE)</f>
        <v>1.040643020787243</v>
      </c>
      <c r="P41" s="90">
        <f t="shared" si="1"/>
        <v>59.165527566864661</v>
      </c>
      <c r="Q41" s="90">
        <f t="shared" si="2"/>
        <v>45.718816756213606</v>
      </c>
      <c r="R41" s="90">
        <f t="shared" si="3"/>
        <v>29.58276378343233</v>
      </c>
      <c r="S41" s="91">
        <f t="shared" si="4"/>
        <v>46.622435722689353</v>
      </c>
      <c r="T41" s="91">
        <f t="shared" si="5"/>
        <v>36.026427603896323</v>
      </c>
      <c r="U41" s="91">
        <f t="shared" si="6"/>
        <v>23.311217861344677</v>
      </c>
      <c r="V41" s="92">
        <f t="shared" si="7"/>
        <v>3227.2105945562544</v>
      </c>
      <c r="W41" s="86" t="str">
        <f t="shared" si="8"/>
        <v>Collector</v>
      </c>
      <c r="Z41" s="92"/>
    </row>
    <row r="42" spans="2:26" s="86" customFormat="1" ht="15" customHeight="1" x14ac:dyDescent="0.25">
      <c r="B42" s="86" t="s">
        <v>15</v>
      </c>
      <c r="C42" s="86" t="s">
        <v>106</v>
      </c>
      <c r="D42" s="86">
        <v>238</v>
      </c>
      <c r="E42" s="86">
        <v>16</v>
      </c>
      <c r="F42" s="86">
        <v>14</v>
      </c>
      <c r="G42" s="86">
        <v>2</v>
      </c>
      <c r="H42" s="86">
        <v>10</v>
      </c>
      <c r="I42" s="86">
        <v>116</v>
      </c>
      <c r="J42" s="86">
        <v>40</v>
      </c>
      <c r="K42" s="86">
        <v>32</v>
      </c>
      <c r="L42" s="88" t="s">
        <v>649</v>
      </c>
      <c r="M42" s="89">
        <f>HLOOKUP(L42,FT_H!$B$1:$AS$25,2+F42,FALSE)</f>
        <v>1.4139103726546229</v>
      </c>
      <c r="N42" s="89">
        <f>HLOOKUP(L42,FT_D!$B$1:$AS$8,1+G42,FALSE)</f>
        <v>1.077078268692844</v>
      </c>
      <c r="O42" s="89">
        <f>HLOOKUP(L42,FT_M!$B$1:$AS$13,1+H42,FALSE)</f>
        <v>1.040643020787243</v>
      </c>
      <c r="P42" s="90">
        <f t="shared" si="1"/>
        <v>73.195952929620958</v>
      </c>
      <c r="Q42" s="90">
        <f t="shared" si="2"/>
        <v>25.239983768834815</v>
      </c>
      <c r="R42" s="90">
        <f t="shared" si="3"/>
        <v>20.191987015067852</v>
      </c>
      <c r="S42" s="91">
        <f t="shared" si="4"/>
        <v>17.420636797249788</v>
      </c>
      <c r="T42" s="91">
        <f t="shared" si="5"/>
        <v>6.0071161369826855</v>
      </c>
      <c r="U42" s="91">
        <f t="shared" si="6"/>
        <v>4.8056929095861491</v>
      </c>
      <c r="V42" s="92">
        <f t="shared" si="7"/>
        <v>2847.0701691245672</v>
      </c>
      <c r="W42" s="86" t="str">
        <f t="shared" si="8"/>
        <v>Collector</v>
      </c>
      <c r="Z42" s="92"/>
    </row>
    <row r="43" spans="2:26" s="86" customFormat="1" ht="15" customHeight="1" x14ac:dyDescent="0.25">
      <c r="B43" s="86" t="s">
        <v>48</v>
      </c>
      <c r="C43" s="86" t="s">
        <v>515</v>
      </c>
      <c r="D43" s="86">
        <v>348</v>
      </c>
      <c r="E43" s="86">
        <v>33</v>
      </c>
      <c r="F43" s="86">
        <v>13</v>
      </c>
      <c r="G43" s="86">
        <v>1</v>
      </c>
      <c r="H43" s="86">
        <v>10</v>
      </c>
      <c r="I43" s="86">
        <v>960</v>
      </c>
      <c r="J43" s="86">
        <v>252</v>
      </c>
      <c r="K43" s="86">
        <v>148</v>
      </c>
      <c r="L43" s="88" t="s">
        <v>649</v>
      </c>
      <c r="M43" s="89">
        <f>HLOOKUP(L43,FT_H!$B$1:$AS$25,2+F43,FALSE)</f>
        <v>1.4476386330637334</v>
      </c>
      <c r="N43" s="89">
        <f>HLOOKUP(L43,FT_D!$B$1:$AS$8,1+G43,FALSE)</f>
        <v>1.0416670342277996</v>
      </c>
      <c r="O43" s="89">
        <f>HLOOKUP(L43,FT_M!$B$1:$AS$13,1+H43,FALSE)</f>
        <v>1.040643020787243</v>
      </c>
      <c r="P43" s="90">
        <f t="shared" si="1"/>
        <v>611.75900712718385</v>
      </c>
      <c r="Q43" s="90">
        <f t="shared" si="2"/>
        <v>160.58673937088577</v>
      </c>
      <c r="R43" s="90">
        <f t="shared" si="3"/>
        <v>94.312846932107519</v>
      </c>
      <c r="S43" s="91">
        <f t="shared" si="4"/>
        <v>212.89213448025998</v>
      </c>
      <c r="T43" s="91">
        <f t="shared" si="5"/>
        <v>55.884185301068243</v>
      </c>
      <c r="U43" s="91">
        <f t="shared" si="6"/>
        <v>32.820870732373422</v>
      </c>
      <c r="V43" s="92">
        <f t="shared" si="7"/>
        <v>20799.806242324252</v>
      </c>
      <c r="W43" s="86" t="str">
        <f t="shared" si="8"/>
        <v>Highway</v>
      </c>
      <c r="Z43" s="92"/>
    </row>
    <row r="44" spans="2:26" s="86" customFormat="1" ht="15" customHeight="1" x14ac:dyDescent="0.25">
      <c r="B44" s="86" t="s">
        <v>48</v>
      </c>
      <c r="C44" s="86" t="s">
        <v>516</v>
      </c>
      <c r="D44" s="86">
        <v>862</v>
      </c>
      <c r="E44" s="86">
        <v>34</v>
      </c>
      <c r="F44" s="86">
        <v>13</v>
      </c>
      <c r="G44" s="86">
        <v>1</v>
      </c>
      <c r="H44" s="86">
        <v>10</v>
      </c>
      <c r="I44" s="86">
        <v>744</v>
      </c>
      <c r="J44" s="86">
        <v>180</v>
      </c>
      <c r="K44" s="86">
        <v>128</v>
      </c>
      <c r="L44" s="88" t="s">
        <v>649</v>
      </c>
      <c r="M44" s="89">
        <f>HLOOKUP(L44,FT_H!$B$1:$AS$25,2+F44,FALSE)</f>
        <v>1.4476386330637334</v>
      </c>
      <c r="N44" s="89">
        <f>HLOOKUP(L44,FT_D!$B$1:$AS$8,1+G44,FALSE)</f>
        <v>1.0416670342277996</v>
      </c>
      <c r="O44" s="89">
        <f>HLOOKUP(L44,FT_M!$B$1:$AS$13,1+H44,FALSE)</f>
        <v>1.040643020787243</v>
      </c>
      <c r="P44" s="90">
        <f t="shared" si="1"/>
        <v>474.11323052356749</v>
      </c>
      <c r="Q44" s="90">
        <f t="shared" si="2"/>
        <v>114.70481383634699</v>
      </c>
      <c r="R44" s="90">
        <f t="shared" si="3"/>
        <v>81.567867616957855</v>
      </c>
      <c r="S44" s="91">
        <f t="shared" si="4"/>
        <v>408.68560471131519</v>
      </c>
      <c r="T44" s="91">
        <f t="shared" si="5"/>
        <v>98.87554952693111</v>
      </c>
      <c r="U44" s="91">
        <f t="shared" si="6"/>
        <v>70.311501885817677</v>
      </c>
      <c r="V44" s="92">
        <f t="shared" si="7"/>
        <v>16089.261887444936</v>
      </c>
      <c r="W44" s="86" t="str">
        <f t="shared" si="8"/>
        <v>Highway</v>
      </c>
      <c r="Z44" s="92"/>
    </row>
    <row r="45" spans="2:26" s="86" customFormat="1" ht="15" customHeight="1" x14ac:dyDescent="0.25">
      <c r="B45" s="86" t="s">
        <v>48</v>
      </c>
      <c r="C45" s="86" t="s">
        <v>517</v>
      </c>
      <c r="D45" s="86">
        <v>183</v>
      </c>
      <c r="E45" s="86">
        <v>35</v>
      </c>
      <c r="F45" s="86">
        <v>10</v>
      </c>
      <c r="G45" s="86">
        <v>4</v>
      </c>
      <c r="H45" s="86">
        <v>10</v>
      </c>
      <c r="I45" s="86">
        <v>704</v>
      </c>
      <c r="J45" s="86">
        <v>84</v>
      </c>
      <c r="K45" s="86">
        <v>44</v>
      </c>
      <c r="L45" s="88" t="s">
        <v>649</v>
      </c>
      <c r="M45" s="89">
        <f>HLOOKUP(L45,FT_H!$B$1:$AS$25,2+F45,FALSE)</f>
        <v>1.3269815703972134</v>
      </c>
      <c r="N45" s="89">
        <f>HLOOKUP(L45,FT_D!$B$1:$AS$8,1+G45,FALSE)</f>
        <v>1.0964980553638661</v>
      </c>
      <c r="O45" s="89">
        <f>HLOOKUP(L45,FT_M!$B$1:$AS$13,1+H45,FALSE)</f>
        <v>1.040643020787243</v>
      </c>
      <c r="P45" s="90">
        <f t="shared" si="1"/>
        <v>464.94130061631733</v>
      </c>
      <c r="Q45" s="90">
        <f t="shared" si="2"/>
        <v>55.475950641719677</v>
      </c>
      <c r="R45" s="90">
        <f t="shared" si="3"/>
        <v>29.058831288519833</v>
      </c>
      <c r="S45" s="91">
        <f t="shared" si="4"/>
        <v>85.084258012786066</v>
      </c>
      <c r="T45" s="91">
        <f t="shared" si="5"/>
        <v>10.1520989674347</v>
      </c>
      <c r="U45" s="91">
        <f t="shared" si="6"/>
        <v>5.3177661257991291</v>
      </c>
      <c r="V45" s="92">
        <f t="shared" si="7"/>
        <v>13187.425981117365</v>
      </c>
      <c r="W45" s="86" t="str">
        <f t="shared" si="8"/>
        <v>Highway</v>
      </c>
      <c r="Z45" s="92"/>
    </row>
    <row r="46" spans="2:26" s="86" customFormat="1" ht="15" customHeight="1" x14ac:dyDescent="0.25">
      <c r="B46" s="86" t="s">
        <v>48</v>
      </c>
      <c r="C46" s="86" t="s">
        <v>518</v>
      </c>
      <c r="D46" s="86">
        <v>246</v>
      </c>
      <c r="E46" s="86">
        <v>36</v>
      </c>
      <c r="F46" s="86">
        <v>11</v>
      </c>
      <c r="G46" s="86">
        <v>4</v>
      </c>
      <c r="H46" s="86">
        <v>10</v>
      </c>
      <c r="I46" s="86">
        <v>436</v>
      </c>
      <c r="J46" s="86">
        <v>100</v>
      </c>
      <c r="K46" s="86">
        <v>72</v>
      </c>
      <c r="L46" s="88" t="s">
        <v>649</v>
      </c>
      <c r="M46" s="89">
        <f>HLOOKUP(L46,FT_H!$B$1:$AS$25,2+F46,FALSE)</f>
        <v>1.3867754645117158</v>
      </c>
      <c r="N46" s="89">
        <f>HLOOKUP(L46,FT_D!$B$1:$AS$8,1+G46,FALSE)</f>
        <v>1.0964980553638661</v>
      </c>
      <c r="O46" s="89">
        <f>HLOOKUP(L46,FT_M!$B$1:$AS$13,1+H46,FALSE)</f>
        <v>1.040643020787243</v>
      </c>
      <c r="P46" s="90">
        <f t="shared" si="1"/>
        <v>275.53114581064989</v>
      </c>
      <c r="Q46" s="90">
        <f t="shared" si="2"/>
        <v>63.195216929048144</v>
      </c>
      <c r="R46" s="90">
        <f t="shared" si="3"/>
        <v>45.500556188914665</v>
      </c>
      <c r="S46" s="91">
        <f t="shared" si="4"/>
        <v>67.780661869419873</v>
      </c>
      <c r="T46" s="91">
        <f t="shared" si="5"/>
        <v>15.546023364545842</v>
      </c>
      <c r="U46" s="91">
        <f t="shared" si="6"/>
        <v>11.193136822473006</v>
      </c>
      <c r="V46" s="92">
        <f t="shared" si="7"/>
        <v>9221.4460542867055</v>
      </c>
      <c r="W46" s="86" t="str">
        <f t="shared" si="8"/>
        <v>Collector</v>
      </c>
      <c r="Z46" s="92"/>
    </row>
    <row r="47" spans="2:26" s="86" customFormat="1" ht="15" customHeight="1" x14ac:dyDescent="0.25">
      <c r="B47" s="86" t="s">
        <v>48</v>
      </c>
      <c r="C47" s="86" t="s">
        <v>519</v>
      </c>
      <c r="D47" s="86">
        <v>735</v>
      </c>
      <c r="E47" s="86">
        <v>37</v>
      </c>
      <c r="F47" s="86">
        <v>11</v>
      </c>
      <c r="G47" s="86">
        <v>4</v>
      </c>
      <c r="H47" s="86">
        <v>10</v>
      </c>
      <c r="I47" s="86">
        <v>443</v>
      </c>
      <c r="J47" s="86">
        <v>124</v>
      </c>
      <c r="K47" s="86">
        <v>68</v>
      </c>
      <c r="L47" s="88" t="s">
        <v>649</v>
      </c>
      <c r="M47" s="89">
        <f>HLOOKUP(L47,FT_H!$B$1:$AS$25,2+F47,FALSE)</f>
        <v>1.3867754645117158</v>
      </c>
      <c r="N47" s="89">
        <f>HLOOKUP(L47,FT_D!$B$1:$AS$8,1+G47,FALSE)</f>
        <v>1.0964980553638661</v>
      </c>
      <c r="O47" s="89">
        <f>HLOOKUP(L47,FT_M!$B$1:$AS$13,1+H47,FALSE)</f>
        <v>1.040643020787243</v>
      </c>
      <c r="P47" s="90">
        <f t="shared" si="1"/>
        <v>279.95481099568326</v>
      </c>
      <c r="Q47" s="90">
        <f t="shared" si="2"/>
        <v>78.362068992019701</v>
      </c>
      <c r="R47" s="90">
        <f t="shared" si="3"/>
        <v>42.972747511752736</v>
      </c>
      <c r="S47" s="91">
        <f t="shared" si="4"/>
        <v>205.76678608182718</v>
      </c>
      <c r="T47" s="91">
        <f t="shared" si="5"/>
        <v>57.596120709134475</v>
      </c>
      <c r="U47" s="91">
        <f t="shared" si="6"/>
        <v>31.584969421138258</v>
      </c>
      <c r="V47" s="92">
        <f t="shared" si="7"/>
        <v>9630.9510599869373</v>
      </c>
      <c r="W47" s="86" t="str">
        <f t="shared" si="8"/>
        <v>Collector</v>
      </c>
      <c r="Z47" s="92"/>
    </row>
    <row r="48" spans="2:26" s="86" customFormat="1" ht="15" customHeight="1" x14ac:dyDescent="0.25">
      <c r="B48" s="86" t="s">
        <v>48</v>
      </c>
      <c r="C48" s="86" t="s">
        <v>49</v>
      </c>
      <c r="D48" s="86">
        <v>522</v>
      </c>
      <c r="E48" s="86">
        <v>38</v>
      </c>
      <c r="F48" s="86">
        <v>10</v>
      </c>
      <c r="G48" s="86">
        <v>4</v>
      </c>
      <c r="H48" s="86">
        <v>10</v>
      </c>
      <c r="I48" s="86">
        <v>244</v>
      </c>
      <c r="J48" s="86">
        <v>96</v>
      </c>
      <c r="K48" s="86">
        <v>68</v>
      </c>
      <c r="L48" s="88" t="s">
        <v>649</v>
      </c>
      <c r="M48" s="89">
        <f>HLOOKUP(L48,FT_H!$B$1:$AS$25,2+F48,FALSE)</f>
        <v>1.3269815703972134</v>
      </c>
      <c r="N48" s="89">
        <f>HLOOKUP(L48,FT_D!$B$1:$AS$8,1+G48,FALSE)</f>
        <v>1.0964980553638661</v>
      </c>
      <c r="O48" s="89">
        <f>HLOOKUP(L48,FT_M!$B$1:$AS$13,1+H48,FALSE)</f>
        <v>1.040643020787243</v>
      </c>
      <c r="P48" s="90">
        <f t="shared" si="1"/>
        <v>161.14442805451907</v>
      </c>
      <c r="Q48" s="90">
        <f t="shared" si="2"/>
        <v>63.401086447679631</v>
      </c>
      <c r="R48" s="90">
        <f t="shared" si="3"/>
        <v>44.909102900439741</v>
      </c>
      <c r="S48" s="91">
        <f t="shared" si="4"/>
        <v>84.117391444458946</v>
      </c>
      <c r="T48" s="91">
        <f t="shared" si="5"/>
        <v>33.095367125688767</v>
      </c>
      <c r="U48" s="91">
        <f t="shared" si="6"/>
        <v>23.442551714029545</v>
      </c>
      <c r="V48" s="92">
        <f t="shared" si="7"/>
        <v>6466.9108176633235</v>
      </c>
      <c r="W48" s="86" t="str">
        <f t="shared" si="8"/>
        <v>Collector</v>
      </c>
      <c r="Z48" s="92"/>
    </row>
    <row r="49" spans="2:26" s="86" customFormat="1" ht="15" customHeight="1" x14ac:dyDescent="0.25">
      <c r="B49" s="86" t="s">
        <v>48</v>
      </c>
      <c r="C49" s="86" t="s">
        <v>50</v>
      </c>
      <c r="D49" s="86">
        <v>945</v>
      </c>
      <c r="E49" s="86">
        <v>39</v>
      </c>
      <c r="F49" s="86">
        <v>9</v>
      </c>
      <c r="G49" s="86">
        <v>1</v>
      </c>
      <c r="H49" s="86">
        <v>10</v>
      </c>
      <c r="I49" s="86">
        <v>416</v>
      </c>
      <c r="J49" s="86">
        <v>192</v>
      </c>
      <c r="K49" s="86">
        <v>120</v>
      </c>
      <c r="L49" s="88" t="s">
        <v>649</v>
      </c>
      <c r="M49" s="89">
        <f>HLOOKUP(L49,FT_H!$B$1:$AS$25,2+F49,FALSE)</f>
        <v>1.4027549517100684</v>
      </c>
      <c r="N49" s="89">
        <f>HLOOKUP(L49,FT_D!$B$1:$AS$8,1+G49,FALSE)</f>
        <v>1.0416670342277996</v>
      </c>
      <c r="O49" s="89">
        <f>HLOOKUP(L49,FT_M!$B$1:$AS$13,1+H49,FALSE)</f>
        <v>1.040643020787243</v>
      </c>
      <c r="P49" s="90">
        <f t="shared" si="1"/>
        <v>273.57778189533872</v>
      </c>
      <c r="Q49" s="90">
        <f t="shared" si="2"/>
        <v>126.26666856707941</v>
      </c>
      <c r="R49" s="90">
        <f t="shared" si="3"/>
        <v>78.916667854424631</v>
      </c>
      <c r="S49" s="91">
        <f t="shared" si="4"/>
        <v>258.53100389109511</v>
      </c>
      <c r="T49" s="91">
        <f t="shared" si="5"/>
        <v>119.32200179589005</v>
      </c>
      <c r="U49" s="91">
        <f t="shared" si="6"/>
        <v>74.576251122431273</v>
      </c>
      <c r="V49" s="92">
        <f t="shared" si="7"/>
        <v>11490.266839604226</v>
      </c>
      <c r="W49" s="86" t="str">
        <f t="shared" si="8"/>
        <v>Highway</v>
      </c>
      <c r="Z49" s="92"/>
    </row>
    <row r="50" spans="2:26" s="86" customFormat="1" ht="15" customHeight="1" x14ac:dyDescent="0.25">
      <c r="B50" s="86" t="s">
        <v>48</v>
      </c>
      <c r="C50" s="86" t="s">
        <v>51</v>
      </c>
      <c r="D50" s="86">
        <v>492</v>
      </c>
      <c r="E50" s="86">
        <v>40</v>
      </c>
      <c r="F50" s="86">
        <v>11</v>
      </c>
      <c r="G50" s="86">
        <v>4</v>
      </c>
      <c r="H50" s="86">
        <v>10</v>
      </c>
      <c r="I50" s="86">
        <v>736</v>
      </c>
      <c r="J50" s="86">
        <v>228</v>
      </c>
      <c r="K50" s="86">
        <v>96</v>
      </c>
      <c r="L50" s="88" t="s">
        <v>649</v>
      </c>
      <c r="M50" s="89">
        <f>HLOOKUP(L50,FT_H!$B$1:$AS$25,2+F50,FALSE)</f>
        <v>1.3867754645117158</v>
      </c>
      <c r="N50" s="89">
        <f>HLOOKUP(L50,FT_D!$B$1:$AS$8,1+G50,FALSE)</f>
        <v>1.0964980553638661</v>
      </c>
      <c r="O50" s="89">
        <f>HLOOKUP(L50,FT_M!$B$1:$AS$13,1+H50,FALSE)</f>
        <v>1.040643020787243</v>
      </c>
      <c r="P50" s="90">
        <f t="shared" si="1"/>
        <v>465.11679659779435</v>
      </c>
      <c r="Q50" s="90">
        <f t="shared" si="2"/>
        <v>144.08509459822977</v>
      </c>
      <c r="R50" s="90">
        <f t="shared" si="3"/>
        <v>60.667408251886215</v>
      </c>
      <c r="S50" s="91">
        <f t="shared" si="4"/>
        <v>228.83746392611482</v>
      </c>
      <c r="T50" s="91">
        <f t="shared" si="5"/>
        <v>70.889866542329045</v>
      </c>
      <c r="U50" s="91">
        <f t="shared" si="6"/>
        <v>29.848364859928015</v>
      </c>
      <c r="V50" s="92">
        <f t="shared" si="7"/>
        <v>16076.863186749848</v>
      </c>
      <c r="W50" s="86" t="str">
        <f t="shared" si="8"/>
        <v>Highway</v>
      </c>
      <c r="Z50" s="92"/>
    </row>
    <row r="51" spans="2:26" s="86" customFormat="1" ht="15" customHeight="1" x14ac:dyDescent="0.25">
      <c r="B51" s="86" t="s">
        <v>48</v>
      </c>
      <c r="C51" s="86" t="s">
        <v>52</v>
      </c>
      <c r="D51" s="86">
        <v>332</v>
      </c>
      <c r="E51" s="86">
        <v>41</v>
      </c>
      <c r="F51" s="86">
        <v>10</v>
      </c>
      <c r="G51" s="86">
        <v>4</v>
      </c>
      <c r="H51" s="86">
        <v>10</v>
      </c>
      <c r="I51" s="86">
        <v>760</v>
      </c>
      <c r="J51" s="86">
        <v>208</v>
      </c>
      <c r="K51" s="86">
        <v>92</v>
      </c>
      <c r="L51" s="88" t="s">
        <v>649</v>
      </c>
      <c r="M51" s="89">
        <f>HLOOKUP(L51,FT_H!$B$1:$AS$25,2+F51,FALSE)</f>
        <v>1.3269815703972134</v>
      </c>
      <c r="N51" s="89">
        <f>HLOOKUP(L51,FT_D!$B$1:$AS$8,1+G51,FALSE)</f>
        <v>1.0964980553638661</v>
      </c>
      <c r="O51" s="89">
        <f>HLOOKUP(L51,FT_M!$B$1:$AS$13,1+H51,FALSE)</f>
        <v>1.040643020787243</v>
      </c>
      <c r="P51" s="90">
        <f t="shared" si="1"/>
        <v>501.92526771079713</v>
      </c>
      <c r="Q51" s="90">
        <f t="shared" si="2"/>
        <v>137.36902063663922</v>
      </c>
      <c r="R51" s="90">
        <f t="shared" si="3"/>
        <v>60.759374512359649</v>
      </c>
      <c r="S51" s="91">
        <f t="shared" si="4"/>
        <v>166.63918887998463</v>
      </c>
      <c r="T51" s="91">
        <f t="shared" si="5"/>
        <v>45.606514851364217</v>
      </c>
      <c r="U51" s="91">
        <f t="shared" si="6"/>
        <v>20.172112338103403</v>
      </c>
      <c r="V51" s="92">
        <f t="shared" si="7"/>
        <v>16801.287908635102</v>
      </c>
      <c r="W51" s="86" t="str">
        <f t="shared" si="8"/>
        <v>Highway</v>
      </c>
      <c r="Z51" s="92"/>
    </row>
    <row r="52" spans="2:26" s="86" customFormat="1" ht="15" customHeight="1" x14ac:dyDescent="0.25">
      <c r="B52" s="86" t="s">
        <v>48</v>
      </c>
      <c r="C52" s="86" t="s">
        <v>53</v>
      </c>
      <c r="D52" s="86">
        <v>882</v>
      </c>
      <c r="E52" s="86">
        <v>42</v>
      </c>
      <c r="F52" s="86">
        <v>11</v>
      </c>
      <c r="G52" s="86">
        <v>1</v>
      </c>
      <c r="H52" s="86">
        <v>10</v>
      </c>
      <c r="I52" s="86">
        <v>1192</v>
      </c>
      <c r="J52" s="86">
        <v>416</v>
      </c>
      <c r="K52" s="86">
        <v>436</v>
      </c>
      <c r="L52" s="88" t="s">
        <v>649</v>
      </c>
      <c r="M52" s="89">
        <f>HLOOKUP(L52,FT_H!$B$1:$AS$25,2+F52,FALSE)</f>
        <v>1.3867754645117158</v>
      </c>
      <c r="N52" s="89">
        <f>HLOOKUP(L52,FT_D!$B$1:$AS$8,1+G52,FALSE)</f>
        <v>1.0416670342277996</v>
      </c>
      <c r="O52" s="89">
        <f>HLOOKUP(L52,FT_M!$B$1:$AS$13,1+H52,FALSE)</f>
        <v>1.040643020787243</v>
      </c>
      <c r="P52" s="90">
        <f t="shared" si="1"/>
        <v>792.93832665695788</v>
      </c>
      <c r="Q52" s="90">
        <f t="shared" si="2"/>
        <v>276.73015426954237</v>
      </c>
      <c r="R52" s="90">
        <f t="shared" si="3"/>
        <v>290.03448860942422</v>
      </c>
      <c r="S52" s="91">
        <f t="shared" si="4"/>
        <v>699.37160411143691</v>
      </c>
      <c r="T52" s="91">
        <f t="shared" si="5"/>
        <v>244.07599606573638</v>
      </c>
      <c r="U52" s="91">
        <f t="shared" si="6"/>
        <v>255.81041895351217</v>
      </c>
      <c r="V52" s="92">
        <f t="shared" si="7"/>
        <v>32632.871268862189</v>
      </c>
      <c r="W52" s="86" t="str">
        <f t="shared" si="8"/>
        <v>Highway</v>
      </c>
      <c r="Z52" s="92"/>
    </row>
    <row r="53" spans="2:26" s="86" customFormat="1" ht="15" customHeight="1" x14ac:dyDescent="0.25">
      <c r="B53" s="86" t="s">
        <v>48</v>
      </c>
      <c r="C53" s="86" t="s">
        <v>54</v>
      </c>
      <c r="D53" s="86">
        <v>522</v>
      </c>
      <c r="E53" s="86">
        <v>43</v>
      </c>
      <c r="F53" s="86">
        <v>10</v>
      </c>
      <c r="G53" s="86">
        <v>1</v>
      </c>
      <c r="H53" s="86">
        <v>10</v>
      </c>
      <c r="I53" s="86">
        <v>820</v>
      </c>
      <c r="J53" s="86">
        <v>168</v>
      </c>
      <c r="K53" s="86">
        <v>216</v>
      </c>
      <c r="L53" s="88" t="s">
        <v>649</v>
      </c>
      <c r="M53" s="89">
        <f>HLOOKUP(L53,FT_H!$B$1:$AS$25,2+F53,FALSE)</f>
        <v>1.3269815703972134</v>
      </c>
      <c r="N53" s="89">
        <f>HLOOKUP(L53,FT_D!$B$1:$AS$8,1+G53,FALSE)</f>
        <v>1.0416670342277996</v>
      </c>
      <c r="O53" s="89">
        <f>HLOOKUP(L53,FT_M!$B$1:$AS$13,1+H53,FALSE)</f>
        <v>1.040643020787243</v>
      </c>
      <c r="P53" s="90">
        <f t="shared" si="1"/>
        <v>570.05697643270753</v>
      </c>
      <c r="Q53" s="90">
        <f t="shared" si="2"/>
        <v>116.79216102523765</v>
      </c>
      <c r="R53" s="90">
        <f t="shared" si="3"/>
        <v>150.16134988959126</v>
      </c>
      <c r="S53" s="91">
        <f t="shared" si="4"/>
        <v>297.56974169787333</v>
      </c>
      <c r="T53" s="91">
        <f t="shared" si="5"/>
        <v>60.965508055174055</v>
      </c>
      <c r="U53" s="91">
        <f t="shared" si="6"/>
        <v>78.384224642366632</v>
      </c>
      <c r="V53" s="92">
        <f t="shared" si="7"/>
        <v>20088.251696340874</v>
      </c>
      <c r="W53" s="86" t="str">
        <f t="shared" si="8"/>
        <v>Highway</v>
      </c>
      <c r="Z53" s="92"/>
    </row>
    <row r="54" spans="2:26" s="86" customFormat="1" ht="15" customHeight="1" x14ac:dyDescent="0.25">
      <c r="B54" s="86" t="s">
        <v>48</v>
      </c>
      <c r="C54" s="86" t="s">
        <v>55</v>
      </c>
      <c r="D54" s="86">
        <v>424</v>
      </c>
      <c r="E54" s="86">
        <v>44</v>
      </c>
      <c r="F54" s="86">
        <v>11</v>
      </c>
      <c r="G54" s="86">
        <v>1</v>
      </c>
      <c r="H54" s="86">
        <v>10</v>
      </c>
      <c r="I54" s="86">
        <v>1120</v>
      </c>
      <c r="J54" s="86">
        <v>312</v>
      </c>
      <c r="K54" s="86">
        <v>348</v>
      </c>
      <c r="L54" s="88" t="s">
        <v>649</v>
      </c>
      <c r="M54" s="89">
        <f>HLOOKUP(L54,FT_H!$B$1:$AS$25,2+F54,FALSE)</f>
        <v>1.3867754645117158</v>
      </c>
      <c r="N54" s="89">
        <f>HLOOKUP(L54,FT_D!$B$1:$AS$8,1+G54,FALSE)</f>
        <v>1.0416670342277996</v>
      </c>
      <c r="O54" s="89">
        <f>HLOOKUP(L54,FT_M!$B$1:$AS$13,1+H54,FALSE)</f>
        <v>1.040643020787243</v>
      </c>
      <c r="P54" s="90">
        <f t="shared" si="1"/>
        <v>745.04272303338325</v>
      </c>
      <c r="Q54" s="90">
        <f t="shared" si="2"/>
        <v>207.54761570215678</v>
      </c>
      <c r="R54" s="90">
        <f t="shared" si="3"/>
        <v>231.49541751394409</v>
      </c>
      <c r="S54" s="91">
        <f t="shared" si="4"/>
        <v>315.8981145661545</v>
      </c>
      <c r="T54" s="91">
        <f t="shared" si="5"/>
        <v>88.000189057714465</v>
      </c>
      <c r="U54" s="91">
        <f t="shared" si="6"/>
        <v>98.154057025912294</v>
      </c>
      <c r="V54" s="92">
        <f t="shared" si="7"/>
        <v>28418.058149987621</v>
      </c>
      <c r="W54" s="86" t="str">
        <f t="shared" si="8"/>
        <v>Highway</v>
      </c>
      <c r="Z54" s="92"/>
    </row>
    <row r="55" spans="2:26" s="86" customFormat="1" ht="15" customHeight="1" x14ac:dyDescent="0.25">
      <c r="B55" s="86" t="s">
        <v>48</v>
      </c>
      <c r="C55" s="86" t="s">
        <v>56</v>
      </c>
      <c r="D55" s="86">
        <v>596</v>
      </c>
      <c r="E55" s="86">
        <v>45</v>
      </c>
      <c r="F55" s="86">
        <v>11</v>
      </c>
      <c r="G55" s="86">
        <v>1</v>
      </c>
      <c r="H55" s="86">
        <v>10</v>
      </c>
      <c r="I55" s="86">
        <v>840</v>
      </c>
      <c r="J55" s="86">
        <v>252</v>
      </c>
      <c r="K55" s="86">
        <v>136</v>
      </c>
      <c r="L55" s="88" t="s">
        <v>649</v>
      </c>
      <c r="M55" s="89">
        <f>HLOOKUP(L55,FT_H!$B$1:$AS$25,2+F55,FALSE)</f>
        <v>1.3867754645117158</v>
      </c>
      <c r="N55" s="89">
        <f>HLOOKUP(L55,FT_D!$B$1:$AS$8,1+G55,FALSE)</f>
        <v>1.0416670342277996</v>
      </c>
      <c r="O55" s="89">
        <f>HLOOKUP(L55,FT_M!$B$1:$AS$13,1+H55,FALSE)</f>
        <v>1.040643020787243</v>
      </c>
      <c r="P55" s="90">
        <f t="shared" si="1"/>
        <v>558.7820422750375</v>
      </c>
      <c r="Q55" s="90">
        <f t="shared" si="2"/>
        <v>167.63461268251123</v>
      </c>
      <c r="R55" s="90">
        <f t="shared" si="3"/>
        <v>90.46947351119654</v>
      </c>
      <c r="S55" s="91">
        <f t="shared" si="4"/>
        <v>333.03409719592236</v>
      </c>
      <c r="T55" s="91">
        <f t="shared" si="5"/>
        <v>99.910229158776701</v>
      </c>
      <c r="U55" s="91">
        <f t="shared" si="6"/>
        <v>53.919806212673137</v>
      </c>
      <c r="V55" s="92">
        <f t="shared" si="7"/>
        <v>19605.267083249884</v>
      </c>
      <c r="W55" s="86" t="str">
        <f t="shared" si="8"/>
        <v>Highway</v>
      </c>
      <c r="Z55" s="92"/>
    </row>
    <row r="56" spans="2:26" s="86" customFormat="1" ht="15" customHeight="1" x14ac:dyDescent="0.25">
      <c r="B56" s="86" t="s">
        <v>48</v>
      </c>
      <c r="C56" s="86" t="s">
        <v>57</v>
      </c>
      <c r="D56" s="86">
        <v>202</v>
      </c>
      <c r="E56" s="86">
        <v>46</v>
      </c>
      <c r="F56" s="86">
        <v>11</v>
      </c>
      <c r="G56" s="86">
        <v>1</v>
      </c>
      <c r="H56" s="86">
        <v>10</v>
      </c>
      <c r="I56" s="86">
        <v>840</v>
      </c>
      <c r="J56" s="86">
        <v>276</v>
      </c>
      <c r="K56" s="86">
        <v>124</v>
      </c>
      <c r="L56" s="88" t="s">
        <v>649</v>
      </c>
      <c r="M56" s="89">
        <f>HLOOKUP(L56,FT_H!$B$1:$AS$25,2+F56,FALSE)</f>
        <v>1.3867754645117158</v>
      </c>
      <c r="N56" s="89">
        <f>HLOOKUP(L56,FT_D!$B$1:$AS$8,1+G56,FALSE)</f>
        <v>1.0416670342277996</v>
      </c>
      <c r="O56" s="89">
        <f>HLOOKUP(L56,FT_M!$B$1:$AS$13,1+H56,FALSE)</f>
        <v>1.040643020787243</v>
      </c>
      <c r="P56" s="90">
        <f t="shared" si="1"/>
        <v>558.7820422750375</v>
      </c>
      <c r="Q56" s="90">
        <f t="shared" si="2"/>
        <v>183.59981389036946</v>
      </c>
      <c r="R56" s="90">
        <f t="shared" si="3"/>
        <v>82.48687290726744</v>
      </c>
      <c r="S56" s="91">
        <f t="shared" si="4"/>
        <v>112.87397253955758</v>
      </c>
      <c r="T56" s="91">
        <f t="shared" si="5"/>
        <v>37.087162405854627</v>
      </c>
      <c r="U56" s="91">
        <f t="shared" si="6"/>
        <v>16.662348327268024</v>
      </c>
      <c r="V56" s="92">
        <f t="shared" si="7"/>
        <v>19796.849497744184</v>
      </c>
      <c r="W56" s="86" t="str">
        <f t="shared" si="8"/>
        <v>Highway</v>
      </c>
      <c r="Z56" s="92"/>
    </row>
    <row r="57" spans="2:26" s="86" customFormat="1" ht="15" customHeight="1" x14ac:dyDescent="0.25">
      <c r="B57" s="86" t="s">
        <v>48</v>
      </c>
      <c r="C57" s="86" t="s">
        <v>58</v>
      </c>
      <c r="D57" s="86">
        <v>256</v>
      </c>
      <c r="E57" s="86">
        <v>47</v>
      </c>
      <c r="F57" s="86">
        <v>16</v>
      </c>
      <c r="G57" s="86">
        <v>5</v>
      </c>
      <c r="H57" s="86">
        <v>10</v>
      </c>
      <c r="I57" s="86">
        <v>608</v>
      </c>
      <c r="J57" s="86">
        <v>140</v>
      </c>
      <c r="K57" s="86">
        <v>88</v>
      </c>
      <c r="L57" s="88" t="s">
        <v>649</v>
      </c>
      <c r="M57" s="89">
        <f>HLOOKUP(L57,FT_H!$B$1:$AS$25,2+F57,FALSE)</f>
        <v>1.5344023988084332</v>
      </c>
      <c r="N57" s="89">
        <f>HLOOKUP(L57,FT_D!$B$1:$AS$8,1+G57,FALSE)</f>
        <v>1.1379267551327192</v>
      </c>
      <c r="O57" s="89">
        <f>HLOOKUP(L57,FT_M!$B$1:$AS$13,1+H57,FALSE)</f>
        <v>1.040643020787243</v>
      </c>
      <c r="P57" s="90">
        <f t="shared" si="1"/>
        <v>334.61717304057589</v>
      </c>
      <c r="Q57" s="90">
        <f t="shared" si="2"/>
        <v>77.050006950132612</v>
      </c>
      <c r="R57" s="90">
        <f t="shared" si="3"/>
        <v>48.431432940083354</v>
      </c>
      <c r="S57" s="91">
        <f t="shared" si="4"/>
        <v>85.661996298387422</v>
      </c>
      <c r="T57" s="91">
        <f t="shared" si="5"/>
        <v>19.72480177923395</v>
      </c>
      <c r="U57" s="91">
        <f t="shared" si="6"/>
        <v>12.398446832661339</v>
      </c>
      <c r="V57" s="92">
        <f t="shared" si="7"/>
        <v>11042.366710339005</v>
      </c>
      <c r="W57" s="86" t="str">
        <f t="shared" si="8"/>
        <v>Highway</v>
      </c>
      <c r="Z57" s="92"/>
    </row>
    <row r="58" spans="2:26" s="86" customFormat="1" ht="15" customHeight="1" x14ac:dyDescent="0.25">
      <c r="B58" s="86" t="s">
        <v>48</v>
      </c>
      <c r="C58" s="86" t="s">
        <v>59</v>
      </c>
      <c r="D58" s="86">
        <v>181</v>
      </c>
      <c r="E58" s="86">
        <v>48</v>
      </c>
      <c r="F58" s="86">
        <v>16</v>
      </c>
      <c r="G58" s="86">
        <v>5</v>
      </c>
      <c r="H58" s="86">
        <v>10</v>
      </c>
      <c r="I58" s="86">
        <v>724</v>
      </c>
      <c r="J58" s="86">
        <v>132</v>
      </c>
      <c r="K58" s="86">
        <v>102</v>
      </c>
      <c r="L58" s="88" t="s">
        <v>649</v>
      </c>
      <c r="M58" s="89">
        <f>HLOOKUP(L58,FT_H!$B$1:$AS$25,2+F58,FALSE)</f>
        <v>1.5344023988084332</v>
      </c>
      <c r="N58" s="89">
        <f>HLOOKUP(L58,FT_D!$B$1:$AS$8,1+G58,FALSE)</f>
        <v>1.1379267551327192</v>
      </c>
      <c r="O58" s="89">
        <f>HLOOKUP(L58,FT_M!$B$1:$AS$13,1+H58,FALSE)</f>
        <v>1.040643020787243</v>
      </c>
      <c r="P58" s="90">
        <f t="shared" si="1"/>
        <v>398.4586073706858</v>
      </c>
      <c r="Q58" s="90">
        <f t="shared" si="2"/>
        <v>72.647149410125024</v>
      </c>
      <c r="R58" s="90">
        <f t="shared" si="3"/>
        <v>56.136433635096616</v>
      </c>
      <c r="S58" s="91">
        <f t="shared" si="4"/>
        <v>72.121007934094123</v>
      </c>
      <c r="T58" s="91">
        <f t="shared" si="5"/>
        <v>13.149134043232628</v>
      </c>
      <c r="U58" s="91">
        <f t="shared" si="6"/>
        <v>10.160694487952487</v>
      </c>
      <c r="V58" s="92">
        <f t="shared" si="7"/>
        <v>12653.812569981779</v>
      </c>
      <c r="W58" s="86" t="str">
        <f t="shared" si="8"/>
        <v>Highway</v>
      </c>
      <c r="Z58" s="92"/>
    </row>
    <row r="59" spans="2:26" s="86" customFormat="1" ht="15" customHeight="1" x14ac:dyDescent="0.25">
      <c r="B59" s="86" t="s">
        <v>48</v>
      </c>
      <c r="C59" s="86" t="s">
        <v>60</v>
      </c>
      <c r="D59" s="86">
        <v>674</v>
      </c>
      <c r="E59" s="86">
        <v>49</v>
      </c>
      <c r="F59" s="86">
        <v>14</v>
      </c>
      <c r="G59" s="86">
        <v>4</v>
      </c>
      <c r="H59" s="86">
        <v>10</v>
      </c>
      <c r="I59" s="86">
        <v>356</v>
      </c>
      <c r="J59" s="86">
        <v>128</v>
      </c>
      <c r="K59" s="86">
        <v>44</v>
      </c>
      <c r="L59" s="88" t="s">
        <v>649</v>
      </c>
      <c r="M59" s="89">
        <f>HLOOKUP(L59,FT_H!$B$1:$AS$25,2+F59,FALSE)</f>
        <v>1.4139103726546229</v>
      </c>
      <c r="N59" s="89">
        <f>HLOOKUP(L59,FT_D!$B$1:$AS$8,1+G59,FALSE)</f>
        <v>1.0964980553638661</v>
      </c>
      <c r="O59" s="89">
        <f>HLOOKUP(L59,FT_M!$B$1:$AS$13,1+H59,FALSE)</f>
        <v>1.040643020787243</v>
      </c>
      <c r="P59" s="90">
        <f t="shared" si="1"/>
        <v>220.65738939582687</v>
      </c>
      <c r="Q59" s="90">
        <f t="shared" si="2"/>
        <v>79.337488322095055</v>
      </c>
      <c r="R59" s="90">
        <f t="shared" si="3"/>
        <v>27.272261610720175</v>
      </c>
      <c r="S59" s="91">
        <f t="shared" si="4"/>
        <v>148.72308045278731</v>
      </c>
      <c r="T59" s="91">
        <f t="shared" si="5"/>
        <v>53.473467129092064</v>
      </c>
      <c r="U59" s="91">
        <f t="shared" si="6"/>
        <v>18.3815043256254</v>
      </c>
      <c r="V59" s="92">
        <f t="shared" si="7"/>
        <v>7854.4113438874101</v>
      </c>
      <c r="W59" s="86" t="str">
        <f t="shared" si="8"/>
        <v>Collector</v>
      </c>
      <c r="Z59" s="92"/>
    </row>
    <row r="60" spans="2:26" s="86" customFormat="1" ht="15" customHeight="1" x14ac:dyDescent="0.25">
      <c r="B60" s="86" t="s">
        <v>48</v>
      </c>
      <c r="C60" s="86" t="s">
        <v>61</v>
      </c>
      <c r="D60" s="86">
        <v>903</v>
      </c>
      <c r="E60" s="86">
        <v>50</v>
      </c>
      <c r="F60" s="86">
        <v>14</v>
      </c>
      <c r="G60" s="86">
        <v>1</v>
      </c>
      <c r="H60" s="86">
        <v>10</v>
      </c>
      <c r="I60" s="86">
        <v>564</v>
      </c>
      <c r="J60" s="86">
        <v>240</v>
      </c>
      <c r="K60" s="86">
        <v>120</v>
      </c>
      <c r="L60" s="88" t="s">
        <v>649</v>
      </c>
      <c r="M60" s="89">
        <f>HLOOKUP(L60,FT_H!$B$1:$AS$25,2+F60,FALSE)</f>
        <v>1.4139103726546229</v>
      </c>
      <c r="N60" s="89">
        <f>HLOOKUP(L60,FT_D!$B$1:$AS$8,1+G60,FALSE)</f>
        <v>1.0416670342277996</v>
      </c>
      <c r="O60" s="89">
        <f>HLOOKUP(L60,FT_M!$B$1:$AS$13,1+H60,FALSE)</f>
        <v>1.040643020787243</v>
      </c>
      <c r="P60" s="90">
        <f t="shared" si="1"/>
        <v>367.98195918729652</v>
      </c>
      <c r="Q60" s="90">
        <f t="shared" si="2"/>
        <v>156.58806773927512</v>
      </c>
      <c r="R60" s="90">
        <f t="shared" si="3"/>
        <v>78.294033869637559</v>
      </c>
      <c r="S60" s="91">
        <f t="shared" si="4"/>
        <v>332.28770914612875</v>
      </c>
      <c r="T60" s="91">
        <f t="shared" si="5"/>
        <v>141.39902516856543</v>
      </c>
      <c r="U60" s="91">
        <f t="shared" si="6"/>
        <v>70.699512584282715</v>
      </c>
      <c r="V60" s="92">
        <f t="shared" si="7"/>
        <v>14468.737459109023</v>
      </c>
      <c r="W60" s="86" t="str">
        <f t="shared" si="8"/>
        <v>Highway</v>
      </c>
      <c r="Z60" s="92"/>
    </row>
    <row r="61" spans="2:26" s="86" customFormat="1" ht="15" customHeight="1" x14ac:dyDescent="0.25">
      <c r="B61" s="86" t="s">
        <v>48</v>
      </c>
      <c r="C61" s="86" t="s">
        <v>62</v>
      </c>
      <c r="D61" s="86">
        <v>360</v>
      </c>
      <c r="E61" s="86">
        <v>51</v>
      </c>
      <c r="F61" s="86">
        <v>14</v>
      </c>
      <c r="G61" s="86">
        <v>1</v>
      </c>
      <c r="H61" s="86">
        <v>10</v>
      </c>
      <c r="I61" s="86">
        <v>752</v>
      </c>
      <c r="J61" s="86">
        <v>340</v>
      </c>
      <c r="K61" s="86">
        <v>144</v>
      </c>
      <c r="L61" s="88" t="s">
        <v>649</v>
      </c>
      <c r="M61" s="89">
        <f>HLOOKUP(L61,FT_H!$B$1:$AS$25,2+F61,FALSE)</f>
        <v>1.4139103726546229</v>
      </c>
      <c r="N61" s="89">
        <f>HLOOKUP(L61,FT_D!$B$1:$AS$8,1+G61,FALSE)</f>
        <v>1.0416670342277996</v>
      </c>
      <c r="O61" s="89">
        <f>HLOOKUP(L61,FT_M!$B$1:$AS$13,1+H61,FALSE)</f>
        <v>1.040643020787243</v>
      </c>
      <c r="P61" s="90">
        <f t="shared" si="1"/>
        <v>490.6426122497287</v>
      </c>
      <c r="Q61" s="90">
        <f t="shared" si="2"/>
        <v>221.83309596397308</v>
      </c>
      <c r="R61" s="90">
        <f t="shared" si="3"/>
        <v>93.952840643565068</v>
      </c>
      <c r="S61" s="91">
        <f t="shared" si="4"/>
        <v>176.63134040990232</v>
      </c>
      <c r="T61" s="91">
        <f t="shared" si="5"/>
        <v>79.8599145470303</v>
      </c>
      <c r="U61" s="91">
        <f t="shared" si="6"/>
        <v>33.823022631683422</v>
      </c>
      <c r="V61" s="92">
        <f t="shared" si="7"/>
        <v>19354.285172574404</v>
      </c>
      <c r="W61" s="86" t="str">
        <f t="shared" si="8"/>
        <v>Highway</v>
      </c>
      <c r="Z61" s="92"/>
    </row>
    <row r="62" spans="2:26" s="86" customFormat="1" ht="15" customHeight="1" x14ac:dyDescent="0.25">
      <c r="B62" s="86" t="s">
        <v>48</v>
      </c>
      <c r="C62" s="86" t="s">
        <v>63</v>
      </c>
      <c r="D62" s="86">
        <v>620</v>
      </c>
      <c r="E62" s="86">
        <v>52</v>
      </c>
      <c r="F62" s="86">
        <v>10</v>
      </c>
      <c r="G62" s="86">
        <v>1</v>
      </c>
      <c r="H62" s="86">
        <v>10</v>
      </c>
      <c r="I62" s="86">
        <v>292</v>
      </c>
      <c r="J62" s="86">
        <v>80</v>
      </c>
      <c r="K62" s="86">
        <v>16</v>
      </c>
      <c r="L62" s="88" t="s">
        <v>649</v>
      </c>
      <c r="M62" s="89">
        <f>HLOOKUP(L62,FT_H!$B$1:$AS$25,2+F62,FALSE)</f>
        <v>1.3269815703972134</v>
      </c>
      <c r="N62" s="89">
        <f>HLOOKUP(L62,FT_D!$B$1:$AS$8,1+G62,FALSE)</f>
        <v>1.0416670342277996</v>
      </c>
      <c r="O62" s="89">
        <f>HLOOKUP(L62,FT_M!$B$1:$AS$13,1+H62,FALSE)</f>
        <v>1.040643020787243</v>
      </c>
      <c r="P62" s="90">
        <f t="shared" si="1"/>
        <v>202.99589892481782</v>
      </c>
      <c r="Q62" s="90">
        <f t="shared" si="2"/>
        <v>55.615314773922691</v>
      </c>
      <c r="R62" s="90">
        <f t="shared" si="3"/>
        <v>11.123062954784539</v>
      </c>
      <c r="S62" s="91">
        <f t="shared" si="4"/>
        <v>125.85745733338705</v>
      </c>
      <c r="T62" s="91">
        <f t="shared" si="5"/>
        <v>34.481495159832072</v>
      </c>
      <c r="U62" s="91">
        <f t="shared" si="6"/>
        <v>6.8962990319664144</v>
      </c>
      <c r="V62" s="92">
        <f t="shared" si="7"/>
        <v>6473.6226396846014</v>
      </c>
      <c r="W62" s="86" t="str">
        <f t="shared" si="8"/>
        <v>Collector</v>
      </c>
      <c r="Z62" s="92"/>
    </row>
    <row r="63" spans="2:26" s="86" customFormat="1" ht="15" customHeight="1" x14ac:dyDescent="0.25">
      <c r="B63" s="86" t="s">
        <v>48</v>
      </c>
      <c r="C63" s="86" t="s">
        <v>64</v>
      </c>
      <c r="D63" s="86">
        <v>571</v>
      </c>
      <c r="E63" s="86">
        <v>53</v>
      </c>
      <c r="F63" s="86">
        <v>14</v>
      </c>
      <c r="G63" s="86">
        <v>5</v>
      </c>
      <c r="H63" s="86">
        <v>10</v>
      </c>
      <c r="I63" s="86">
        <v>748</v>
      </c>
      <c r="J63" s="86">
        <v>348</v>
      </c>
      <c r="K63" s="86">
        <v>96</v>
      </c>
      <c r="L63" s="88" t="s">
        <v>649</v>
      </c>
      <c r="M63" s="89">
        <f>HLOOKUP(L63,FT_H!$B$1:$AS$25,2+F63,FALSE)</f>
        <v>1.4139103726546229</v>
      </c>
      <c r="N63" s="89">
        <f>HLOOKUP(L63,FT_D!$B$1:$AS$8,1+G63,FALSE)</f>
        <v>1.1379267551327192</v>
      </c>
      <c r="O63" s="89">
        <f>HLOOKUP(L63,FT_M!$B$1:$AS$13,1+H63,FALSE)</f>
        <v>1.040643020787243</v>
      </c>
      <c r="P63" s="90">
        <f t="shared" si="1"/>
        <v>446.74904485105088</v>
      </c>
      <c r="Q63" s="90">
        <f t="shared" si="2"/>
        <v>207.84581231038197</v>
      </c>
      <c r="R63" s="90">
        <f t="shared" si="3"/>
        <v>57.336775809760539</v>
      </c>
      <c r="S63" s="91">
        <f t="shared" si="4"/>
        <v>255.09370460995004</v>
      </c>
      <c r="T63" s="91">
        <f t="shared" si="5"/>
        <v>118.67995882922811</v>
      </c>
      <c r="U63" s="91">
        <f t="shared" si="6"/>
        <v>32.739298987373267</v>
      </c>
      <c r="V63" s="92">
        <f t="shared" si="7"/>
        <v>17086.359191308642</v>
      </c>
      <c r="W63" s="86" t="str">
        <f t="shared" si="8"/>
        <v>Highway</v>
      </c>
      <c r="Z63" s="92"/>
    </row>
    <row r="64" spans="2:26" s="86" customFormat="1" ht="15" customHeight="1" x14ac:dyDescent="0.25">
      <c r="B64" s="86" t="s">
        <v>48</v>
      </c>
      <c r="C64" s="86" t="s">
        <v>65</v>
      </c>
      <c r="D64" s="86">
        <v>612</v>
      </c>
      <c r="E64" s="86">
        <v>54</v>
      </c>
      <c r="F64" s="86">
        <v>14</v>
      </c>
      <c r="G64" s="86">
        <v>5</v>
      </c>
      <c r="H64" s="86">
        <v>10</v>
      </c>
      <c r="I64" s="86">
        <v>584</v>
      </c>
      <c r="J64" s="86">
        <v>228</v>
      </c>
      <c r="K64" s="86">
        <v>76</v>
      </c>
      <c r="L64" s="88" t="s">
        <v>649</v>
      </c>
      <c r="M64" s="89">
        <f>HLOOKUP(L64,FT_H!$B$1:$AS$25,2+F64,FALSE)</f>
        <v>1.4139103726546229</v>
      </c>
      <c r="N64" s="89">
        <f>HLOOKUP(L64,FT_D!$B$1:$AS$8,1+G64,FALSE)</f>
        <v>1.1379267551327192</v>
      </c>
      <c r="O64" s="89">
        <f>HLOOKUP(L64,FT_M!$B$1:$AS$13,1+H64,FALSE)</f>
        <v>1.040643020787243</v>
      </c>
      <c r="P64" s="90">
        <f t="shared" si="1"/>
        <v>348.79871950937661</v>
      </c>
      <c r="Q64" s="90">
        <f t="shared" si="2"/>
        <v>136.17484254818129</v>
      </c>
      <c r="R64" s="90">
        <f t="shared" si="3"/>
        <v>45.391614182727096</v>
      </c>
      <c r="S64" s="91">
        <f t="shared" si="4"/>
        <v>213.46481633973849</v>
      </c>
      <c r="T64" s="91">
        <f t="shared" si="5"/>
        <v>83.339003639486947</v>
      </c>
      <c r="U64" s="91">
        <f t="shared" si="6"/>
        <v>27.779667879828985</v>
      </c>
      <c r="V64" s="92">
        <f t="shared" si="7"/>
        <v>12728.764229766839</v>
      </c>
      <c r="W64" s="86" t="str">
        <f t="shared" si="8"/>
        <v>Highway</v>
      </c>
      <c r="Z64" s="92"/>
    </row>
    <row r="65" spans="2:26" s="86" customFormat="1" ht="15" customHeight="1" x14ac:dyDescent="0.25">
      <c r="B65" s="86" t="s">
        <v>48</v>
      </c>
      <c r="C65" s="86" t="s">
        <v>66</v>
      </c>
      <c r="D65" s="86">
        <v>1703</v>
      </c>
      <c r="E65" s="86">
        <v>55</v>
      </c>
      <c r="F65" s="86">
        <v>14</v>
      </c>
      <c r="G65" s="86">
        <v>5</v>
      </c>
      <c r="H65" s="86">
        <v>10</v>
      </c>
      <c r="I65" s="86">
        <v>1044</v>
      </c>
      <c r="J65" s="86">
        <v>352</v>
      </c>
      <c r="K65" s="86">
        <v>108</v>
      </c>
      <c r="L65" s="88" t="s">
        <v>649</v>
      </c>
      <c r="M65" s="89">
        <f>HLOOKUP(L65,FT_H!$B$1:$AS$25,2+F65,FALSE)</f>
        <v>1.4139103726546229</v>
      </c>
      <c r="N65" s="89">
        <f>HLOOKUP(L65,FT_D!$B$1:$AS$8,1+G65,FALSE)</f>
        <v>1.1379267551327192</v>
      </c>
      <c r="O65" s="89">
        <f>HLOOKUP(L65,FT_M!$B$1:$AS$13,1+H65,FALSE)</f>
        <v>1.040643020787243</v>
      </c>
      <c r="P65" s="90">
        <f t="shared" si="1"/>
        <v>623.53743693114586</v>
      </c>
      <c r="Q65" s="90">
        <f t="shared" si="2"/>
        <v>210.23484463578865</v>
      </c>
      <c r="R65" s="90">
        <f t="shared" si="3"/>
        <v>64.503872785980604</v>
      </c>
      <c r="S65" s="91">
        <f t="shared" si="4"/>
        <v>1061.8842550937416</v>
      </c>
      <c r="T65" s="91">
        <f t="shared" si="5"/>
        <v>358.02994041474801</v>
      </c>
      <c r="U65" s="91">
        <f t="shared" si="6"/>
        <v>109.85009535452497</v>
      </c>
      <c r="V65" s="92">
        <f t="shared" si="7"/>
        <v>21558.62770446996</v>
      </c>
      <c r="W65" s="86" t="str">
        <f t="shared" si="8"/>
        <v>Highway</v>
      </c>
      <c r="Z65" s="92"/>
    </row>
    <row r="66" spans="2:26" s="86" customFormat="1" ht="15" customHeight="1" x14ac:dyDescent="0.25">
      <c r="B66" s="86" t="s">
        <v>48</v>
      </c>
      <c r="C66" s="86" t="s">
        <v>19</v>
      </c>
      <c r="D66" s="86">
        <v>2250</v>
      </c>
      <c r="E66" s="86">
        <v>56</v>
      </c>
      <c r="F66" s="86">
        <v>13</v>
      </c>
      <c r="G66" s="86">
        <v>5</v>
      </c>
      <c r="H66" s="86">
        <v>10</v>
      </c>
      <c r="I66" s="86">
        <v>1416</v>
      </c>
      <c r="J66" s="86">
        <v>248</v>
      </c>
      <c r="K66" s="86">
        <v>776</v>
      </c>
      <c r="L66" s="88" t="s">
        <v>649</v>
      </c>
      <c r="M66" s="89">
        <f>HLOOKUP(L66,FT_H!$B$1:$AS$25,2+F66,FALSE)</f>
        <v>1.4476386330637334</v>
      </c>
      <c r="N66" s="89">
        <f>HLOOKUP(L66,FT_D!$B$1:$AS$8,1+G66,FALSE)</f>
        <v>1.1379267551327192</v>
      </c>
      <c r="O66" s="89">
        <f>HLOOKUP(L66,FT_M!$B$1:$AS$13,1+H66,FALSE)</f>
        <v>1.040643020787243</v>
      </c>
      <c r="P66" s="90">
        <f t="shared" si="1"/>
        <v>826.01323144866183</v>
      </c>
      <c r="Q66" s="90">
        <f t="shared" si="2"/>
        <v>144.66898403903116</v>
      </c>
      <c r="R66" s="90">
        <f t="shared" si="3"/>
        <v>452.67391779954914</v>
      </c>
      <c r="S66" s="91">
        <f t="shared" si="4"/>
        <v>1858.5297707594891</v>
      </c>
      <c r="T66" s="91">
        <f t="shared" si="5"/>
        <v>325.50521408782009</v>
      </c>
      <c r="U66" s="91">
        <f t="shared" si="6"/>
        <v>1018.5163150489856</v>
      </c>
      <c r="V66" s="92">
        <f t="shared" si="7"/>
        <v>34160.547198893808</v>
      </c>
      <c r="W66" s="86" t="str">
        <f t="shared" si="8"/>
        <v>Highway</v>
      </c>
      <c r="Z66" s="92"/>
    </row>
    <row r="67" spans="2:26" s="86" customFormat="1" ht="15" customHeight="1" x14ac:dyDescent="0.25">
      <c r="B67" s="86" t="s">
        <v>48</v>
      </c>
      <c r="C67" s="86" t="s">
        <v>20</v>
      </c>
      <c r="D67" s="86">
        <v>5594</v>
      </c>
      <c r="E67" s="86">
        <v>57</v>
      </c>
      <c r="F67" s="86">
        <v>11</v>
      </c>
      <c r="G67" s="86">
        <v>5</v>
      </c>
      <c r="H67" s="86">
        <v>10</v>
      </c>
      <c r="I67" s="93">
        <v>1168</v>
      </c>
      <c r="J67" s="93">
        <v>156</v>
      </c>
      <c r="K67" s="93">
        <v>704</v>
      </c>
      <c r="L67" s="88" t="s">
        <v>649</v>
      </c>
      <c r="M67" s="89">
        <f>HLOOKUP(L67,FT_H!$B$1:$AS$25,2+F67,FALSE)</f>
        <v>1.3867754645117158</v>
      </c>
      <c r="N67" s="89">
        <f>HLOOKUP(L67,FT_D!$B$1:$AS$8,1+G67,FALSE)</f>
        <v>1.1379267551327192</v>
      </c>
      <c r="O67" s="89">
        <f>HLOOKUP(L67,FT_M!$B$1:$AS$13,1+H67,FALSE)</f>
        <v>1.040643020787243</v>
      </c>
      <c r="P67" s="90">
        <f t="shared" si="1"/>
        <v>711.24726403578734</v>
      </c>
      <c r="Q67" s="90">
        <f t="shared" si="2"/>
        <v>94.995353758204473</v>
      </c>
      <c r="R67" s="90">
        <f t="shared" si="3"/>
        <v>428.69698106266634</v>
      </c>
      <c r="S67" s="91">
        <f t="shared" si="4"/>
        <v>3978.7171950161946</v>
      </c>
      <c r="T67" s="91">
        <f t="shared" si="5"/>
        <v>531.40400892339574</v>
      </c>
      <c r="U67" s="91">
        <f t="shared" si="6"/>
        <v>2398.1309120645556</v>
      </c>
      <c r="V67" s="92">
        <f t="shared" si="7"/>
        <v>29638.550372559796</v>
      </c>
      <c r="W67" s="86" t="str">
        <f t="shared" si="8"/>
        <v>Highway</v>
      </c>
      <c r="Z67" s="92"/>
    </row>
    <row r="68" spans="2:26" s="86" customFormat="1" ht="15" customHeight="1" x14ac:dyDescent="0.25">
      <c r="B68" s="86" t="s">
        <v>48</v>
      </c>
      <c r="C68" s="86" t="s">
        <v>21</v>
      </c>
      <c r="D68" s="86">
        <v>8116</v>
      </c>
      <c r="E68" s="86">
        <v>58</v>
      </c>
      <c r="F68" s="86">
        <v>9</v>
      </c>
      <c r="G68" s="86">
        <v>5</v>
      </c>
      <c r="H68" s="86">
        <v>10</v>
      </c>
      <c r="I68" s="93">
        <v>1184</v>
      </c>
      <c r="J68" s="93">
        <v>132</v>
      </c>
      <c r="K68" s="93">
        <v>752</v>
      </c>
      <c r="L68" s="88" t="s">
        <v>649</v>
      </c>
      <c r="M68" s="89">
        <f>HLOOKUP(L68,FT_H!$B$1:$AS$25,2+F68,FALSE)</f>
        <v>1.4027549517100684</v>
      </c>
      <c r="N68" s="89">
        <f>HLOOKUP(L68,FT_D!$B$1:$AS$8,1+G68,FALSE)</f>
        <v>1.1379267551327192</v>
      </c>
      <c r="O68" s="89">
        <f>HLOOKUP(L68,FT_M!$B$1:$AS$13,1+H68,FALSE)</f>
        <v>1.040643020787243</v>
      </c>
      <c r="P68" s="90">
        <f t="shared" si="1"/>
        <v>712.77721321818683</v>
      </c>
      <c r="Q68" s="90">
        <f t="shared" si="2"/>
        <v>79.465027149324882</v>
      </c>
      <c r="R68" s="90">
        <f t="shared" si="3"/>
        <v>452.70985163857813</v>
      </c>
      <c r="S68" s="91">
        <f t="shared" si="4"/>
        <v>5784.8998624788046</v>
      </c>
      <c r="T68" s="91">
        <f t="shared" si="5"/>
        <v>644.93816034392069</v>
      </c>
      <c r="U68" s="91">
        <f t="shared" si="6"/>
        <v>3674.1931558986998</v>
      </c>
      <c r="V68" s="92">
        <f t="shared" si="7"/>
        <v>29878.850208146159</v>
      </c>
      <c r="W68" s="86" t="str">
        <f t="shared" si="8"/>
        <v>Highway</v>
      </c>
      <c r="Z68" s="92"/>
    </row>
    <row r="69" spans="2:26" s="86" customFormat="1" ht="15" customHeight="1" x14ac:dyDescent="0.25">
      <c r="B69" s="86" t="s">
        <v>48</v>
      </c>
      <c r="C69" s="86" t="s">
        <v>67</v>
      </c>
      <c r="D69" s="86">
        <v>1088</v>
      </c>
      <c r="E69" s="86">
        <v>59</v>
      </c>
      <c r="F69" s="86">
        <v>15</v>
      </c>
      <c r="G69" s="86">
        <v>1</v>
      </c>
      <c r="H69" s="86">
        <v>10</v>
      </c>
      <c r="I69" s="93">
        <v>1584</v>
      </c>
      <c r="J69" s="93">
        <v>324</v>
      </c>
      <c r="K69" s="93">
        <v>484</v>
      </c>
      <c r="L69" s="88" t="s">
        <v>649</v>
      </c>
      <c r="M69" s="89">
        <f>HLOOKUP(L69,FT_H!$B$1:$AS$25,2+F69,FALSE)</f>
        <v>1.4316370171210975</v>
      </c>
      <c r="N69" s="89">
        <f>HLOOKUP(L69,FT_D!$B$1:$AS$8,1+G69,FALSE)</f>
        <v>1.0416670342277996</v>
      </c>
      <c r="O69" s="89">
        <f>HLOOKUP(L69,FT_M!$B$1:$AS$13,1+H69,FALSE)</f>
        <v>1.040643020787243</v>
      </c>
      <c r="P69" s="90">
        <f t="shared" ref="P69:P132" si="9">I69/($M69*$N69*$O69)</f>
        <v>1020.6845993181917</v>
      </c>
      <c r="Q69" s="90">
        <f t="shared" ref="Q69:Q132" si="10">J69/($M69*$N69*$O69)</f>
        <v>208.77639531508464</v>
      </c>
      <c r="R69" s="90">
        <f t="shared" ref="R69:R132" si="11">K69/($M69*$N69*$O69)</f>
        <v>311.87584979166968</v>
      </c>
      <c r="S69" s="91">
        <f t="shared" ref="S69:S132" si="12">P69*$D69/1000</f>
        <v>1110.5048440581925</v>
      </c>
      <c r="T69" s="91">
        <f t="shared" ref="T69:T132" si="13">Q69*$D69/1000</f>
        <v>227.1487181028121</v>
      </c>
      <c r="U69" s="91">
        <f t="shared" ref="U69:U132" si="14">R69*$D69/1000</f>
        <v>339.32092457333658</v>
      </c>
      <c r="V69" s="92">
        <f t="shared" ref="V69:V132" si="15">SUM(P69:R69)*24</f>
        <v>36992.084266198697</v>
      </c>
      <c r="W69" s="86" t="str">
        <f t="shared" ref="W69:W132" si="16">IF(V69&gt;50000,"Freeway",IF(V69&gt;10000,"Highway",IF(V69&gt;500,"Collector","Local")))</f>
        <v>Highway</v>
      </c>
      <c r="Z69" s="92"/>
    </row>
    <row r="70" spans="2:26" s="86" customFormat="1" ht="15" customHeight="1" x14ac:dyDescent="0.25">
      <c r="B70" s="86" t="s">
        <v>48</v>
      </c>
      <c r="C70" s="86" t="s">
        <v>68</v>
      </c>
      <c r="D70" s="86">
        <v>509</v>
      </c>
      <c r="E70" s="86">
        <v>60</v>
      </c>
      <c r="F70" s="86">
        <v>15</v>
      </c>
      <c r="G70" s="86">
        <v>1</v>
      </c>
      <c r="H70" s="86">
        <v>10</v>
      </c>
      <c r="I70" s="93">
        <v>2392</v>
      </c>
      <c r="J70" s="93">
        <v>560</v>
      </c>
      <c r="K70" s="93">
        <v>996</v>
      </c>
      <c r="L70" s="88" t="s">
        <v>649</v>
      </c>
      <c r="M70" s="89">
        <f>HLOOKUP(L70,FT_H!$B$1:$AS$25,2+F70,FALSE)</f>
        <v>1.4316370171210975</v>
      </c>
      <c r="N70" s="89">
        <f>HLOOKUP(L70,FT_D!$B$1:$AS$8,1+G70,FALSE)</f>
        <v>1.0416670342277996</v>
      </c>
      <c r="O70" s="89">
        <f>HLOOKUP(L70,FT_M!$B$1:$AS$13,1+H70,FALSE)</f>
        <v>1.040643020787243</v>
      </c>
      <c r="P70" s="90">
        <f t="shared" si="9"/>
        <v>1541.3368444249459</v>
      </c>
      <c r="Q70" s="90">
        <f t="shared" si="10"/>
        <v>360.84809066804752</v>
      </c>
      <c r="R70" s="90">
        <f t="shared" si="11"/>
        <v>641.79410411674166</v>
      </c>
      <c r="S70" s="91">
        <f t="shared" si="12"/>
        <v>784.54045381229741</v>
      </c>
      <c r="T70" s="91">
        <f t="shared" si="13"/>
        <v>183.6716781500362</v>
      </c>
      <c r="U70" s="91">
        <f t="shared" si="14"/>
        <v>326.6731989954215</v>
      </c>
      <c r="V70" s="92">
        <f t="shared" si="15"/>
        <v>61055.496941033634</v>
      </c>
      <c r="W70" s="86" t="str">
        <f t="shared" si="16"/>
        <v>Freeway</v>
      </c>
      <c r="Z70" s="92"/>
    </row>
    <row r="71" spans="2:26" s="86" customFormat="1" ht="15" customHeight="1" x14ac:dyDescent="0.25">
      <c r="B71" s="86" t="s">
        <v>48</v>
      </c>
      <c r="C71" s="86" t="s">
        <v>69</v>
      </c>
      <c r="D71" s="86">
        <v>1123</v>
      </c>
      <c r="E71" s="86">
        <v>61</v>
      </c>
      <c r="F71" s="86">
        <v>15</v>
      </c>
      <c r="G71" s="86">
        <v>1</v>
      </c>
      <c r="H71" s="86">
        <v>10</v>
      </c>
      <c r="I71" s="93">
        <v>2188</v>
      </c>
      <c r="J71" s="93">
        <v>492</v>
      </c>
      <c r="K71" s="93">
        <v>1032</v>
      </c>
      <c r="L71" s="88" t="s">
        <v>649</v>
      </c>
      <c r="M71" s="89">
        <f>HLOOKUP(L71,FT_H!$B$1:$AS$25,2+F71,FALSE)</f>
        <v>1.4316370171210975</v>
      </c>
      <c r="N71" s="89">
        <f>HLOOKUP(L71,FT_D!$B$1:$AS$8,1+G71,FALSE)</f>
        <v>1.0416670342277996</v>
      </c>
      <c r="O71" s="89">
        <f>HLOOKUP(L71,FT_M!$B$1:$AS$13,1+H71,FALSE)</f>
        <v>1.040643020787243</v>
      </c>
      <c r="P71" s="90">
        <f t="shared" si="9"/>
        <v>1409.8850399673001</v>
      </c>
      <c r="Q71" s="90">
        <f t="shared" si="10"/>
        <v>317.03082251549893</v>
      </c>
      <c r="R71" s="90">
        <f t="shared" si="11"/>
        <v>664.99148137397333</v>
      </c>
      <c r="S71" s="91">
        <f t="shared" si="12"/>
        <v>1583.3008998832779</v>
      </c>
      <c r="T71" s="91">
        <f t="shared" si="13"/>
        <v>356.0256136849053</v>
      </c>
      <c r="U71" s="91">
        <f t="shared" si="14"/>
        <v>746.78543358297202</v>
      </c>
      <c r="V71" s="92">
        <f t="shared" si="15"/>
        <v>57405.776252562544</v>
      </c>
      <c r="W71" s="86" t="str">
        <f t="shared" si="16"/>
        <v>Freeway</v>
      </c>
      <c r="Z71" s="92"/>
    </row>
    <row r="72" spans="2:26" s="86" customFormat="1" ht="15" customHeight="1" x14ac:dyDescent="0.25">
      <c r="B72" s="86" t="s">
        <v>48</v>
      </c>
      <c r="C72" s="86" t="s">
        <v>70</v>
      </c>
      <c r="D72" s="86">
        <v>2137</v>
      </c>
      <c r="E72" s="86">
        <v>62</v>
      </c>
      <c r="F72" s="86">
        <v>13</v>
      </c>
      <c r="G72" s="86">
        <v>5</v>
      </c>
      <c r="H72" s="86">
        <v>10</v>
      </c>
      <c r="I72" s="93">
        <v>1532</v>
      </c>
      <c r="J72" s="93">
        <v>292</v>
      </c>
      <c r="K72" s="93">
        <v>824</v>
      </c>
      <c r="L72" s="88" t="s">
        <v>649</v>
      </c>
      <c r="M72" s="89">
        <f>HLOOKUP(L72,FT_H!$B$1:$AS$25,2+F72,FALSE)</f>
        <v>1.4476386330637334</v>
      </c>
      <c r="N72" s="89">
        <f>HLOOKUP(L72,FT_D!$B$1:$AS$8,1+G72,FALSE)</f>
        <v>1.1379267551327192</v>
      </c>
      <c r="O72" s="89">
        <f>HLOOKUP(L72,FT_M!$B$1:$AS$13,1+H72,FALSE)</f>
        <v>1.040643020787243</v>
      </c>
      <c r="P72" s="90">
        <f t="shared" si="9"/>
        <v>893.68098204756348</v>
      </c>
      <c r="Q72" s="90">
        <f t="shared" si="10"/>
        <v>170.33606185240765</v>
      </c>
      <c r="R72" s="90">
        <f t="shared" si="11"/>
        <v>480.67436632323262</v>
      </c>
      <c r="S72" s="91">
        <f t="shared" si="12"/>
        <v>1909.7962586356432</v>
      </c>
      <c r="T72" s="91">
        <f t="shared" si="13"/>
        <v>364.00816417859517</v>
      </c>
      <c r="U72" s="91">
        <f t="shared" si="14"/>
        <v>1027.2011208327481</v>
      </c>
      <c r="V72" s="92">
        <f t="shared" si="15"/>
        <v>37072.593845356889</v>
      </c>
      <c r="W72" s="86" t="str">
        <f t="shared" si="16"/>
        <v>Highway</v>
      </c>
      <c r="Z72" s="92"/>
    </row>
    <row r="73" spans="2:26" s="86" customFormat="1" ht="15" customHeight="1" x14ac:dyDescent="0.25">
      <c r="B73" s="86" t="s">
        <v>48</v>
      </c>
      <c r="C73" s="86" t="s">
        <v>24</v>
      </c>
      <c r="D73" s="86">
        <v>546</v>
      </c>
      <c r="E73" s="86">
        <v>63</v>
      </c>
      <c r="F73" s="86">
        <v>9</v>
      </c>
      <c r="G73" s="86">
        <v>4</v>
      </c>
      <c r="H73" s="86">
        <v>10</v>
      </c>
      <c r="I73" s="93">
        <v>2896</v>
      </c>
      <c r="J73" s="93">
        <v>656</v>
      </c>
      <c r="K73" s="93">
        <v>432</v>
      </c>
      <c r="L73" s="88" t="s">
        <v>649</v>
      </c>
      <c r="M73" s="89">
        <f>HLOOKUP(L73,FT_H!$B$1:$AS$25,2+F73,FALSE)</f>
        <v>1.4027549517100684</v>
      </c>
      <c r="N73" s="89">
        <f>HLOOKUP(L73,FT_D!$B$1:$AS$8,1+G73,FALSE)</f>
        <v>1.0964980553638661</v>
      </c>
      <c r="O73" s="89">
        <f>HLOOKUP(L73,FT_M!$B$1:$AS$13,1+H73,FALSE)</f>
        <v>1.040643020787243</v>
      </c>
      <c r="P73" s="90">
        <f t="shared" si="9"/>
        <v>1809.2855112668199</v>
      </c>
      <c r="Q73" s="90">
        <f t="shared" si="10"/>
        <v>409.8381544858542</v>
      </c>
      <c r="R73" s="90">
        <f t="shared" si="11"/>
        <v>269.89341880775766</v>
      </c>
      <c r="S73" s="91">
        <f t="shared" si="12"/>
        <v>987.86988915168365</v>
      </c>
      <c r="T73" s="91">
        <f t="shared" si="13"/>
        <v>223.77163234927639</v>
      </c>
      <c r="U73" s="91">
        <f t="shared" si="14"/>
        <v>147.3618066690357</v>
      </c>
      <c r="V73" s="92">
        <f t="shared" si="15"/>
        <v>59736.410029450373</v>
      </c>
      <c r="W73" s="86" t="str">
        <f t="shared" si="16"/>
        <v>Freeway</v>
      </c>
      <c r="Z73" s="92"/>
    </row>
    <row r="74" spans="2:26" s="86" customFormat="1" ht="15" customHeight="1" x14ac:dyDescent="0.25">
      <c r="B74" s="86" t="s">
        <v>48</v>
      </c>
      <c r="C74" s="86" t="s">
        <v>25</v>
      </c>
      <c r="D74" s="86">
        <v>490</v>
      </c>
      <c r="E74" s="86">
        <v>64</v>
      </c>
      <c r="F74" s="86">
        <v>10</v>
      </c>
      <c r="G74" s="86">
        <v>4</v>
      </c>
      <c r="H74" s="86">
        <v>10</v>
      </c>
      <c r="I74" s="93">
        <v>3004</v>
      </c>
      <c r="J74" s="93">
        <v>808</v>
      </c>
      <c r="K74" s="93">
        <v>468</v>
      </c>
      <c r="L74" s="88" t="s">
        <v>649</v>
      </c>
      <c r="M74" s="89">
        <f>HLOOKUP(L74,FT_H!$B$1:$AS$25,2+F74,FALSE)</f>
        <v>1.3269815703972134</v>
      </c>
      <c r="N74" s="89">
        <f>HLOOKUP(L74,FT_D!$B$1:$AS$8,1+G74,FALSE)</f>
        <v>1.0964980553638661</v>
      </c>
      <c r="O74" s="89">
        <f>HLOOKUP(L74,FT_M!$B$1:$AS$13,1+H74,FALSE)</f>
        <v>1.040643020787243</v>
      </c>
      <c r="P74" s="90">
        <f t="shared" si="9"/>
        <v>1983.9256634253086</v>
      </c>
      <c r="Q74" s="90">
        <f t="shared" si="10"/>
        <v>533.62581093463689</v>
      </c>
      <c r="R74" s="90">
        <f t="shared" si="11"/>
        <v>309.08029643243822</v>
      </c>
      <c r="S74" s="91">
        <f t="shared" si="12"/>
        <v>972.12357507840125</v>
      </c>
      <c r="T74" s="91">
        <f t="shared" si="13"/>
        <v>261.47664735797207</v>
      </c>
      <c r="U74" s="91">
        <f t="shared" si="14"/>
        <v>151.44934525189473</v>
      </c>
      <c r="V74" s="92">
        <f t="shared" si="15"/>
        <v>67839.162499017199</v>
      </c>
      <c r="W74" s="86" t="str">
        <f t="shared" si="16"/>
        <v>Freeway</v>
      </c>
      <c r="Z74" s="92"/>
    </row>
    <row r="75" spans="2:26" s="86" customFormat="1" ht="15" customHeight="1" x14ac:dyDescent="0.25">
      <c r="B75" s="86" t="s">
        <v>48</v>
      </c>
      <c r="C75" s="86" t="s">
        <v>71</v>
      </c>
      <c r="D75" s="86">
        <v>1028</v>
      </c>
      <c r="E75" s="86">
        <v>65</v>
      </c>
      <c r="F75" s="86">
        <v>13</v>
      </c>
      <c r="G75" s="86">
        <v>4</v>
      </c>
      <c r="H75" s="86">
        <v>10</v>
      </c>
      <c r="I75" s="93">
        <v>3444</v>
      </c>
      <c r="J75" s="93">
        <v>804</v>
      </c>
      <c r="K75" s="93">
        <v>448</v>
      </c>
      <c r="L75" s="88" t="s">
        <v>649</v>
      </c>
      <c r="M75" s="89">
        <f>HLOOKUP(L75,FT_H!$B$1:$AS$25,2+F75,FALSE)</f>
        <v>1.4476386330637334</v>
      </c>
      <c r="N75" s="89">
        <f>HLOOKUP(L75,FT_D!$B$1:$AS$8,1+G75,FALSE)</f>
        <v>1.0964980553638661</v>
      </c>
      <c r="O75" s="89">
        <f>HLOOKUP(L75,FT_M!$B$1:$AS$13,1+H75,FALSE)</f>
        <v>1.040643020787243</v>
      </c>
      <c r="P75" s="90">
        <f t="shared" si="9"/>
        <v>2084.9389200032811</v>
      </c>
      <c r="Q75" s="90">
        <f t="shared" si="10"/>
        <v>486.72790118543497</v>
      </c>
      <c r="R75" s="90">
        <f t="shared" si="11"/>
        <v>271.21156682969513</v>
      </c>
      <c r="S75" s="91">
        <f t="shared" si="12"/>
        <v>2143.3172097633728</v>
      </c>
      <c r="T75" s="91">
        <f t="shared" si="13"/>
        <v>500.35628241862719</v>
      </c>
      <c r="U75" s="91">
        <f t="shared" si="14"/>
        <v>278.80549070092655</v>
      </c>
      <c r="V75" s="92">
        <f t="shared" si="15"/>
        <v>68229.081312441864</v>
      </c>
      <c r="W75" s="86" t="str">
        <f t="shared" si="16"/>
        <v>Freeway</v>
      </c>
      <c r="Z75" s="92"/>
    </row>
    <row r="76" spans="2:26" s="86" customFormat="1" ht="15" customHeight="1" x14ac:dyDescent="0.25">
      <c r="B76" s="86" t="s">
        <v>48</v>
      </c>
      <c r="C76" s="86" t="s">
        <v>72</v>
      </c>
      <c r="D76" s="86">
        <v>878</v>
      </c>
      <c r="E76" s="86">
        <v>66</v>
      </c>
      <c r="F76" s="86">
        <v>15</v>
      </c>
      <c r="G76" s="86">
        <v>5</v>
      </c>
      <c r="H76" s="86">
        <v>10</v>
      </c>
      <c r="I76" s="93">
        <v>4404</v>
      </c>
      <c r="J76" s="93">
        <v>1008</v>
      </c>
      <c r="K76" s="93">
        <v>644</v>
      </c>
      <c r="L76" s="88" t="s">
        <v>649</v>
      </c>
      <c r="M76" s="89">
        <f>HLOOKUP(L76,FT_H!$B$1:$AS$25,2+F76,FALSE)</f>
        <v>1.4316370171210975</v>
      </c>
      <c r="N76" s="89">
        <f>HLOOKUP(L76,FT_D!$B$1:$AS$8,1+G76,FALSE)</f>
        <v>1.1379267551327192</v>
      </c>
      <c r="O76" s="89">
        <f>HLOOKUP(L76,FT_M!$B$1:$AS$13,1+H76,FALSE)</f>
        <v>1.040643020787243</v>
      </c>
      <c r="P76" s="90">
        <f t="shared" si="9"/>
        <v>2597.7557000543816</v>
      </c>
      <c r="Q76" s="90">
        <f t="shared" si="10"/>
        <v>594.58168611598921</v>
      </c>
      <c r="R76" s="90">
        <f t="shared" si="11"/>
        <v>379.87163279632648</v>
      </c>
      <c r="S76" s="91">
        <f t="shared" si="12"/>
        <v>2280.8295046477469</v>
      </c>
      <c r="T76" s="91">
        <f t="shared" si="13"/>
        <v>522.04272040983858</v>
      </c>
      <c r="U76" s="91">
        <f t="shared" si="14"/>
        <v>333.52729359517468</v>
      </c>
      <c r="V76" s="92">
        <f t="shared" si="15"/>
        <v>85733.016455200734</v>
      </c>
      <c r="W76" s="86" t="str">
        <f t="shared" si="16"/>
        <v>Freeway</v>
      </c>
      <c r="Z76" s="92"/>
    </row>
    <row r="77" spans="2:26" s="86" customFormat="1" ht="15" customHeight="1" x14ac:dyDescent="0.25">
      <c r="B77" s="86" t="s">
        <v>48</v>
      </c>
      <c r="C77" s="86" t="s">
        <v>73</v>
      </c>
      <c r="D77" s="86">
        <v>490</v>
      </c>
      <c r="E77" s="86">
        <v>67</v>
      </c>
      <c r="F77" s="86">
        <v>15</v>
      </c>
      <c r="G77" s="86">
        <v>4</v>
      </c>
      <c r="H77" s="86">
        <v>10</v>
      </c>
      <c r="I77" s="93">
        <v>3596</v>
      </c>
      <c r="J77" s="93">
        <v>976</v>
      </c>
      <c r="K77" s="93">
        <v>480</v>
      </c>
      <c r="L77" s="88" t="s">
        <v>649</v>
      </c>
      <c r="M77" s="89">
        <f>HLOOKUP(L77,FT_H!$B$1:$AS$25,2+F77,FALSE)</f>
        <v>1.4316370171210975</v>
      </c>
      <c r="N77" s="89">
        <f>HLOOKUP(L77,FT_D!$B$1:$AS$8,1+G77,FALSE)</f>
        <v>1.0964980553638661</v>
      </c>
      <c r="O77" s="89">
        <f>HLOOKUP(L77,FT_M!$B$1:$AS$13,1+H77,FALSE)</f>
        <v>1.040643020787243</v>
      </c>
      <c r="P77" s="90">
        <f t="shared" si="9"/>
        <v>2201.2892978319373</v>
      </c>
      <c r="Q77" s="90">
        <f t="shared" si="10"/>
        <v>597.45782944493067</v>
      </c>
      <c r="R77" s="90">
        <f t="shared" si="11"/>
        <v>293.83171939914627</v>
      </c>
      <c r="S77" s="91">
        <f t="shared" si="12"/>
        <v>1078.6317559376494</v>
      </c>
      <c r="T77" s="91">
        <f t="shared" si="13"/>
        <v>292.75433642801602</v>
      </c>
      <c r="U77" s="91">
        <f t="shared" si="14"/>
        <v>143.97754250558165</v>
      </c>
      <c r="V77" s="92">
        <f t="shared" si="15"/>
        <v>74221.892320224346</v>
      </c>
      <c r="W77" s="86" t="str">
        <f t="shared" si="16"/>
        <v>Freeway</v>
      </c>
      <c r="Z77" s="92"/>
    </row>
    <row r="78" spans="2:26" s="86" customFormat="1" ht="15" customHeight="1" x14ac:dyDescent="0.25">
      <c r="B78" s="86" t="s">
        <v>48</v>
      </c>
      <c r="C78" s="86" t="s">
        <v>74</v>
      </c>
      <c r="D78" s="86">
        <v>518</v>
      </c>
      <c r="E78" s="86">
        <v>68</v>
      </c>
      <c r="F78" s="86">
        <v>15</v>
      </c>
      <c r="G78" s="86">
        <v>5</v>
      </c>
      <c r="H78" s="86">
        <v>10</v>
      </c>
      <c r="I78" s="93">
        <v>3980</v>
      </c>
      <c r="J78" s="93">
        <v>1140</v>
      </c>
      <c r="K78" s="93">
        <v>684</v>
      </c>
      <c r="L78" s="88" t="s">
        <v>649</v>
      </c>
      <c r="M78" s="89">
        <f>HLOOKUP(L78,FT_H!$B$1:$AS$25,2+F78,FALSE)</f>
        <v>1.4316370171210975</v>
      </c>
      <c r="N78" s="89">
        <f>HLOOKUP(L78,FT_D!$B$1:$AS$8,1+G78,FALSE)</f>
        <v>1.1379267551327192</v>
      </c>
      <c r="O78" s="89">
        <f>HLOOKUP(L78,FT_M!$B$1:$AS$13,1+H78,FALSE)</f>
        <v>1.040643020787243</v>
      </c>
      <c r="P78" s="90">
        <f t="shared" si="9"/>
        <v>2347.6538797040052</v>
      </c>
      <c r="Q78" s="90">
        <f t="shared" si="10"/>
        <v>672.44357358355933</v>
      </c>
      <c r="R78" s="90">
        <f t="shared" si="11"/>
        <v>403.46614415013556</v>
      </c>
      <c r="S78" s="91">
        <f t="shared" si="12"/>
        <v>1216.0847096866746</v>
      </c>
      <c r="T78" s="91">
        <f t="shared" si="13"/>
        <v>348.3257711162837</v>
      </c>
      <c r="U78" s="91">
        <f t="shared" si="14"/>
        <v>208.99546266977023</v>
      </c>
      <c r="V78" s="92">
        <f t="shared" si="15"/>
        <v>82165.526338504802</v>
      </c>
      <c r="W78" s="86" t="str">
        <f t="shared" si="16"/>
        <v>Freeway</v>
      </c>
      <c r="Z78" s="92"/>
    </row>
    <row r="79" spans="2:26" s="86" customFormat="1" ht="15" customHeight="1" x14ac:dyDescent="0.25">
      <c r="B79" s="86" t="s">
        <v>48</v>
      </c>
      <c r="C79" s="86" t="s">
        <v>75</v>
      </c>
      <c r="D79" s="86">
        <v>324</v>
      </c>
      <c r="E79" s="86">
        <v>69</v>
      </c>
      <c r="F79" s="86">
        <v>10</v>
      </c>
      <c r="G79" s="86">
        <v>1</v>
      </c>
      <c r="H79" s="86">
        <v>10</v>
      </c>
      <c r="I79" s="93">
        <v>4832</v>
      </c>
      <c r="J79" s="93">
        <v>792</v>
      </c>
      <c r="K79" s="93">
        <v>828</v>
      </c>
      <c r="L79" s="88" t="s">
        <v>649</v>
      </c>
      <c r="M79" s="89">
        <f>HLOOKUP(L79,FT_H!$B$1:$AS$25,2+F79,FALSE)</f>
        <v>1.3269815703972134</v>
      </c>
      <c r="N79" s="89">
        <f>HLOOKUP(L79,FT_D!$B$1:$AS$8,1+G79,FALSE)</f>
        <v>1.0416670342277996</v>
      </c>
      <c r="O79" s="89">
        <f>HLOOKUP(L79,FT_M!$B$1:$AS$13,1+H79,FALSE)</f>
        <v>1.040643020787243</v>
      </c>
      <c r="P79" s="90">
        <f t="shared" si="9"/>
        <v>3359.1650123449303</v>
      </c>
      <c r="Q79" s="90">
        <f t="shared" si="10"/>
        <v>550.59161626183459</v>
      </c>
      <c r="R79" s="90">
        <f t="shared" si="11"/>
        <v>575.61850791009988</v>
      </c>
      <c r="S79" s="91">
        <f t="shared" si="12"/>
        <v>1088.3694639997575</v>
      </c>
      <c r="T79" s="91">
        <f t="shared" si="13"/>
        <v>178.39168366883442</v>
      </c>
      <c r="U79" s="91">
        <f t="shared" si="14"/>
        <v>186.50039656287237</v>
      </c>
      <c r="V79" s="92">
        <f t="shared" si="15"/>
        <v>107649.00327640475</v>
      </c>
      <c r="W79" s="86" t="str">
        <f t="shared" si="16"/>
        <v>Freeway</v>
      </c>
      <c r="Z79" s="92"/>
    </row>
    <row r="80" spans="2:26" s="86" customFormat="1" ht="15" customHeight="1" x14ac:dyDescent="0.25">
      <c r="B80" s="86" t="s">
        <v>48</v>
      </c>
      <c r="C80" s="86" t="s">
        <v>76</v>
      </c>
      <c r="D80" s="86">
        <v>591</v>
      </c>
      <c r="E80" s="86">
        <v>70</v>
      </c>
      <c r="F80" s="86">
        <v>9</v>
      </c>
      <c r="G80" s="86">
        <v>1</v>
      </c>
      <c r="H80" s="86">
        <v>10</v>
      </c>
      <c r="I80" s="93">
        <v>4511.75</v>
      </c>
      <c r="J80" s="93">
        <v>975.75</v>
      </c>
      <c r="K80" s="93">
        <v>1066.5</v>
      </c>
      <c r="L80" s="88" t="s">
        <v>649</v>
      </c>
      <c r="M80" s="89">
        <f>HLOOKUP(L80,FT_H!$B$1:$AS$25,2+F80,FALSE)</f>
        <v>1.4027549517100684</v>
      </c>
      <c r="N80" s="89">
        <f>HLOOKUP(L80,FT_D!$B$1:$AS$8,1+G80,FALSE)</f>
        <v>1.0416670342277996</v>
      </c>
      <c r="O80" s="89">
        <f>HLOOKUP(L80,FT_M!$B$1:$AS$13,1+H80,FALSE)</f>
        <v>1.040643020787243</v>
      </c>
      <c r="P80" s="90">
        <f t="shared" si="9"/>
        <v>2967.1023016016693</v>
      </c>
      <c r="Q80" s="90">
        <f t="shared" si="10"/>
        <v>641.69115549129026</v>
      </c>
      <c r="R80" s="90">
        <f t="shared" si="11"/>
        <v>701.37188555619889</v>
      </c>
      <c r="S80" s="91">
        <f t="shared" si="12"/>
        <v>1753.5574602465865</v>
      </c>
      <c r="T80" s="91">
        <f t="shared" si="13"/>
        <v>379.23947289535249</v>
      </c>
      <c r="U80" s="91">
        <f t="shared" si="14"/>
        <v>414.51078436371353</v>
      </c>
      <c r="V80" s="92">
        <f t="shared" si="15"/>
        <v>103443.96822357981</v>
      </c>
      <c r="W80" s="86" t="str">
        <f t="shared" si="16"/>
        <v>Freeway</v>
      </c>
      <c r="Z80" s="92"/>
    </row>
    <row r="81" spans="2:26" s="86" customFormat="1" ht="15" customHeight="1" x14ac:dyDescent="0.25">
      <c r="B81" s="86" t="s">
        <v>48</v>
      </c>
      <c r="C81" s="86" t="s">
        <v>77</v>
      </c>
      <c r="D81" s="86">
        <v>898</v>
      </c>
      <c r="E81" s="86">
        <v>71</v>
      </c>
      <c r="F81" s="86">
        <v>11</v>
      </c>
      <c r="G81" s="86">
        <v>2</v>
      </c>
      <c r="H81" s="86">
        <v>10</v>
      </c>
      <c r="I81" s="86">
        <v>2200</v>
      </c>
      <c r="J81" s="86">
        <v>440</v>
      </c>
      <c r="K81" s="86">
        <v>856</v>
      </c>
      <c r="L81" s="88" t="s">
        <v>649</v>
      </c>
      <c r="M81" s="89">
        <f>HLOOKUP(L81,FT_H!$B$1:$AS$25,2+F81,FALSE)</f>
        <v>1.3867754645117158</v>
      </c>
      <c r="N81" s="89">
        <f>HLOOKUP(L81,FT_D!$B$1:$AS$8,1+G81,FALSE)</f>
        <v>1.077078268692844</v>
      </c>
      <c r="O81" s="89">
        <f>HLOOKUP(L81,FT_M!$B$1:$AS$13,1+H81,FALSE)</f>
        <v>1.040643020787243</v>
      </c>
      <c r="P81" s="90">
        <f t="shared" si="9"/>
        <v>1415.3618717162274</v>
      </c>
      <c r="Q81" s="90">
        <f t="shared" si="10"/>
        <v>283.07237434324543</v>
      </c>
      <c r="R81" s="90">
        <f t="shared" si="11"/>
        <v>550.70443735867752</v>
      </c>
      <c r="S81" s="91">
        <f t="shared" si="12"/>
        <v>1270.9949608011721</v>
      </c>
      <c r="T81" s="91">
        <f t="shared" si="13"/>
        <v>254.19899216023438</v>
      </c>
      <c r="U81" s="91">
        <f t="shared" si="14"/>
        <v>494.5325847480924</v>
      </c>
      <c r="V81" s="92">
        <f t="shared" si="15"/>
        <v>53979.328402035608</v>
      </c>
      <c r="W81" s="86" t="str">
        <f t="shared" si="16"/>
        <v>Freeway</v>
      </c>
      <c r="Z81" s="92"/>
    </row>
    <row r="82" spans="2:26" s="86" customFormat="1" ht="15" customHeight="1" x14ac:dyDescent="0.25">
      <c r="B82" s="86" t="s">
        <v>48</v>
      </c>
      <c r="C82" s="86" t="s">
        <v>78</v>
      </c>
      <c r="D82" s="86">
        <v>995</v>
      </c>
      <c r="E82" s="86">
        <v>72</v>
      </c>
      <c r="F82" s="86">
        <v>10</v>
      </c>
      <c r="G82" s="86">
        <v>1</v>
      </c>
      <c r="H82" s="86">
        <v>10</v>
      </c>
      <c r="I82" s="93">
        <v>2868</v>
      </c>
      <c r="J82" s="93">
        <v>576</v>
      </c>
      <c r="K82" s="93">
        <v>500</v>
      </c>
      <c r="L82" s="88" t="s">
        <v>649</v>
      </c>
      <c r="M82" s="89">
        <f>HLOOKUP(L82,FT_H!$B$1:$AS$25,2+F82,FALSE)</f>
        <v>1.3269815703972134</v>
      </c>
      <c r="N82" s="89">
        <f>HLOOKUP(L82,FT_D!$B$1:$AS$8,1+G82,FALSE)</f>
        <v>1.0416670342277996</v>
      </c>
      <c r="O82" s="89">
        <f>HLOOKUP(L82,FT_M!$B$1:$AS$13,1+H82,FALSE)</f>
        <v>1.040643020787243</v>
      </c>
      <c r="P82" s="90">
        <f t="shared" si="9"/>
        <v>1993.8090346451283</v>
      </c>
      <c r="Q82" s="90">
        <f t="shared" si="10"/>
        <v>400.43026637224335</v>
      </c>
      <c r="R82" s="90">
        <f t="shared" si="11"/>
        <v>347.59571733701682</v>
      </c>
      <c r="S82" s="91">
        <f t="shared" si="12"/>
        <v>1983.8399894719025</v>
      </c>
      <c r="T82" s="91">
        <f t="shared" si="13"/>
        <v>398.42811504038212</v>
      </c>
      <c r="U82" s="91">
        <f t="shared" si="14"/>
        <v>345.85773875033175</v>
      </c>
      <c r="V82" s="92">
        <f t="shared" si="15"/>
        <v>65804.040440505341</v>
      </c>
      <c r="W82" s="86" t="str">
        <f t="shared" si="16"/>
        <v>Freeway</v>
      </c>
      <c r="Z82" s="92"/>
    </row>
    <row r="83" spans="2:26" s="86" customFormat="1" ht="15" customHeight="1" x14ac:dyDescent="0.25">
      <c r="B83" s="86" t="s">
        <v>48</v>
      </c>
      <c r="C83" s="86" t="s">
        <v>79</v>
      </c>
      <c r="D83" s="86">
        <v>647</v>
      </c>
      <c r="E83" s="86">
        <v>73</v>
      </c>
      <c r="F83" s="86">
        <v>15</v>
      </c>
      <c r="G83" s="86">
        <v>4</v>
      </c>
      <c r="H83" s="86">
        <v>10</v>
      </c>
      <c r="I83" s="86">
        <v>1272</v>
      </c>
      <c r="J83" s="86">
        <v>440</v>
      </c>
      <c r="K83" s="86">
        <v>184</v>
      </c>
      <c r="L83" s="88" t="s">
        <v>649</v>
      </c>
      <c r="M83" s="89">
        <f>HLOOKUP(L83,FT_H!$B$1:$AS$25,2+F83,FALSE)</f>
        <v>1.4316370171210975</v>
      </c>
      <c r="N83" s="89">
        <f>HLOOKUP(L83,FT_D!$B$1:$AS$8,1+G83,FALSE)</f>
        <v>1.0964980553638661</v>
      </c>
      <c r="O83" s="89">
        <f>HLOOKUP(L83,FT_M!$B$1:$AS$13,1+H83,FALSE)</f>
        <v>1.040643020787243</v>
      </c>
      <c r="P83" s="90">
        <f t="shared" si="9"/>
        <v>778.65405640773758</v>
      </c>
      <c r="Q83" s="90">
        <f t="shared" si="10"/>
        <v>269.34574278255076</v>
      </c>
      <c r="R83" s="90">
        <f t="shared" si="11"/>
        <v>112.63549243633939</v>
      </c>
      <c r="S83" s="91">
        <f t="shared" si="12"/>
        <v>503.78917449580621</v>
      </c>
      <c r="T83" s="91">
        <f t="shared" si="13"/>
        <v>174.26669558031034</v>
      </c>
      <c r="U83" s="91">
        <f t="shared" si="14"/>
        <v>72.875163606311588</v>
      </c>
      <c r="V83" s="92">
        <f t="shared" si="15"/>
        <v>27855.24699903906</v>
      </c>
      <c r="W83" s="86" t="str">
        <f t="shared" si="16"/>
        <v>Highway</v>
      </c>
      <c r="Z83" s="92"/>
    </row>
    <row r="84" spans="2:26" s="86" customFormat="1" ht="15" customHeight="1" x14ac:dyDescent="0.25">
      <c r="B84" s="86" t="s">
        <v>48</v>
      </c>
      <c r="C84" s="86" t="s">
        <v>80</v>
      </c>
      <c r="D84" s="86">
        <v>357</v>
      </c>
      <c r="E84" s="86">
        <v>74</v>
      </c>
      <c r="F84" s="86">
        <v>15</v>
      </c>
      <c r="G84" s="86">
        <v>4</v>
      </c>
      <c r="H84" s="86">
        <v>10</v>
      </c>
      <c r="I84" s="86">
        <v>1604</v>
      </c>
      <c r="J84" s="86">
        <v>552</v>
      </c>
      <c r="K84" s="86">
        <v>408</v>
      </c>
      <c r="L84" s="88" t="s">
        <v>649</v>
      </c>
      <c r="M84" s="89">
        <f>HLOOKUP(L84,FT_H!$B$1:$AS$25,2+F84,FALSE)</f>
        <v>1.4316370171210975</v>
      </c>
      <c r="N84" s="89">
        <f>HLOOKUP(L84,FT_D!$B$1:$AS$8,1+G84,FALSE)</f>
        <v>1.0964980553638661</v>
      </c>
      <c r="O84" s="89">
        <f>HLOOKUP(L84,FT_M!$B$1:$AS$13,1+H84,FALSE)</f>
        <v>1.040643020787243</v>
      </c>
      <c r="P84" s="90">
        <f t="shared" si="9"/>
        <v>981.88766232548039</v>
      </c>
      <c r="Q84" s="90">
        <f t="shared" si="10"/>
        <v>337.90647730901821</v>
      </c>
      <c r="R84" s="90">
        <f t="shared" si="11"/>
        <v>249.75696148927432</v>
      </c>
      <c r="S84" s="91">
        <f t="shared" si="12"/>
        <v>350.5338954501965</v>
      </c>
      <c r="T84" s="91">
        <f t="shared" si="13"/>
        <v>120.63261239931951</v>
      </c>
      <c r="U84" s="91">
        <f t="shared" si="14"/>
        <v>89.16323525167094</v>
      </c>
      <c r="V84" s="92">
        <f t="shared" si="15"/>
        <v>37669.226426970548</v>
      </c>
      <c r="W84" s="86" t="str">
        <f t="shared" si="16"/>
        <v>Highway</v>
      </c>
      <c r="Z84" s="92"/>
    </row>
    <row r="85" spans="2:26" s="86" customFormat="1" ht="15" customHeight="1" x14ac:dyDescent="0.25">
      <c r="B85" s="86" t="s">
        <v>48</v>
      </c>
      <c r="C85" s="86" t="s">
        <v>81</v>
      </c>
      <c r="D85" s="86">
        <v>541</v>
      </c>
      <c r="E85" s="86">
        <v>75</v>
      </c>
      <c r="F85" s="86">
        <v>15</v>
      </c>
      <c r="G85" s="86">
        <v>4</v>
      </c>
      <c r="H85" s="86">
        <v>10</v>
      </c>
      <c r="I85" s="86">
        <v>1328</v>
      </c>
      <c r="J85" s="86">
        <v>364</v>
      </c>
      <c r="K85" s="86">
        <v>285</v>
      </c>
      <c r="L85" s="88" t="s">
        <v>649</v>
      </c>
      <c r="M85" s="89">
        <f>HLOOKUP(L85,FT_H!$B$1:$AS$25,2+F85,FALSE)</f>
        <v>1.4316370171210975</v>
      </c>
      <c r="N85" s="89">
        <f>HLOOKUP(L85,FT_D!$B$1:$AS$8,1+G85,FALSE)</f>
        <v>1.0964980553638661</v>
      </c>
      <c r="O85" s="89">
        <f>HLOOKUP(L85,FT_M!$B$1:$AS$13,1+H85,FALSE)</f>
        <v>1.040643020787243</v>
      </c>
      <c r="P85" s="90">
        <f t="shared" si="9"/>
        <v>812.93442367097134</v>
      </c>
      <c r="Q85" s="90">
        <f t="shared" si="10"/>
        <v>222.82238721101925</v>
      </c>
      <c r="R85" s="90">
        <f t="shared" si="11"/>
        <v>174.46258339324308</v>
      </c>
      <c r="S85" s="91">
        <f t="shared" si="12"/>
        <v>439.7975232059955</v>
      </c>
      <c r="T85" s="91">
        <f t="shared" si="13"/>
        <v>120.54691148116142</v>
      </c>
      <c r="U85" s="91">
        <f t="shared" si="14"/>
        <v>94.384257615744502</v>
      </c>
      <c r="V85" s="92">
        <f t="shared" si="15"/>
        <v>29045.265462605603</v>
      </c>
      <c r="W85" s="86" t="str">
        <f t="shared" si="16"/>
        <v>Highway</v>
      </c>
      <c r="Z85" s="92"/>
    </row>
    <row r="86" spans="2:26" s="86" customFormat="1" ht="15" customHeight="1" x14ac:dyDescent="0.25">
      <c r="B86" s="86" t="s">
        <v>48</v>
      </c>
      <c r="C86" s="86" t="s">
        <v>82</v>
      </c>
      <c r="D86" s="86">
        <v>2203</v>
      </c>
      <c r="E86" s="86">
        <v>76</v>
      </c>
      <c r="F86" s="86">
        <v>14</v>
      </c>
      <c r="G86" s="86">
        <v>4</v>
      </c>
      <c r="H86" s="86">
        <v>10</v>
      </c>
      <c r="I86" s="86">
        <v>1156</v>
      </c>
      <c r="J86" s="86">
        <v>260</v>
      </c>
      <c r="K86" s="86">
        <v>184</v>
      </c>
      <c r="L86" s="88" t="s">
        <v>649</v>
      </c>
      <c r="M86" s="89">
        <f>HLOOKUP(L86,FT_H!$B$1:$AS$25,2+F86,FALSE)</f>
        <v>1.4139103726546229</v>
      </c>
      <c r="N86" s="89">
        <f>HLOOKUP(L86,FT_D!$B$1:$AS$8,1+G86,FALSE)</f>
        <v>1.0964980553638661</v>
      </c>
      <c r="O86" s="89">
        <f>HLOOKUP(L86,FT_M!$B$1:$AS$13,1+H86,FALSE)</f>
        <v>1.040643020787243</v>
      </c>
      <c r="P86" s="90">
        <f t="shared" si="9"/>
        <v>716.51669140892091</v>
      </c>
      <c r="Q86" s="90">
        <f t="shared" si="10"/>
        <v>161.15427315425558</v>
      </c>
      <c r="R86" s="90">
        <f t="shared" si="11"/>
        <v>114.04763946301163</v>
      </c>
      <c r="S86" s="91">
        <f t="shared" si="12"/>
        <v>1578.4862711738526</v>
      </c>
      <c r="T86" s="91">
        <f t="shared" si="13"/>
        <v>355.02286375882505</v>
      </c>
      <c r="U86" s="91">
        <f t="shared" si="14"/>
        <v>251.24694973701463</v>
      </c>
      <c r="V86" s="92">
        <f t="shared" si="15"/>
        <v>23801.246496628515</v>
      </c>
      <c r="W86" s="86" t="str">
        <f t="shared" si="16"/>
        <v>Highway</v>
      </c>
      <c r="Z86" s="92"/>
    </row>
    <row r="87" spans="2:26" s="86" customFormat="1" ht="15" customHeight="1" x14ac:dyDescent="0.25">
      <c r="B87" s="86" t="s">
        <v>48</v>
      </c>
      <c r="C87" s="86" t="s">
        <v>83</v>
      </c>
      <c r="D87" s="86">
        <v>583</v>
      </c>
      <c r="E87" s="86">
        <v>77</v>
      </c>
      <c r="F87" s="86">
        <v>11</v>
      </c>
      <c r="G87" s="86">
        <v>5</v>
      </c>
      <c r="H87" s="86">
        <v>10</v>
      </c>
      <c r="I87" s="86">
        <v>868</v>
      </c>
      <c r="J87" s="86">
        <v>312</v>
      </c>
      <c r="K87" s="86">
        <v>132</v>
      </c>
      <c r="L87" s="88" t="s">
        <v>649</v>
      </c>
      <c r="M87" s="89">
        <f>HLOOKUP(L87,FT_H!$B$1:$AS$25,2+F87,FALSE)</f>
        <v>1.3867754645117158</v>
      </c>
      <c r="N87" s="89">
        <f>HLOOKUP(L87,FT_D!$B$1:$AS$8,1+G87,FALSE)</f>
        <v>1.1379267551327192</v>
      </c>
      <c r="O87" s="89">
        <f>HLOOKUP(L87,FT_M!$B$1:$AS$13,1+H87,FALSE)</f>
        <v>1.040643020787243</v>
      </c>
      <c r="P87" s="90">
        <f t="shared" si="9"/>
        <v>528.56389142385558</v>
      </c>
      <c r="Q87" s="90">
        <f t="shared" si="10"/>
        <v>189.99070751640895</v>
      </c>
      <c r="R87" s="90">
        <f t="shared" si="11"/>
        <v>80.380683949249928</v>
      </c>
      <c r="S87" s="91">
        <f t="shared" si="12"/>
        <v>308.15274870010779</v>
      </c>
      <c r="T87" s="91">
        <f t="shared" si="13"/>
        <v>110.76458248206642</v>
      </c>
      <c r="U87" s="91">
        <f t="shared" si="14"/>
        <v>46.861938742412704</v>
      </c>
      <c r="V87" s="92">
        <f t="shared" si="15"/>
        <v>19174.446789348349</v>
      </c>
      <c r="W87" s="86" t="str">
        <f t="shared" si="16"/>
        <v>Highway</v>
      </c>
      <c r="Z87" s="92"/>
    </row>
    <row r="88" spans="2:26" s="86" customFormat="1" ht="15" customHeight="1" x14ac:dyDescent="0.25">
      <c r="B88" s="86" t="s">
        <v>48</v>
      </c>
      <c r="C88" s="86" t="s">
        <v>84</v>
      </c>
      <c r="D88" s="86">
        <v>1011</v>
      </c>
      <c r="E88" s="86">
        <v>78</v>
      </c>
      <c r="F88" s="86">
        <v>13</v>
      </c>
      <c r="G88" s="86">
        <v>5</v>
      </c>
      <c r="H88" s="86">
        <v>10</v>
      </c>
      <c r="I88" s="86">
        <v>456</v>
      </c>
      <c r="J88" s="86">
        <v>140</v>
      </c>
      <c r="K88" s="86">
        <v>88</v>
      </c>
      <c r="L88" s="88" t="s">
        <v>649</v>
      </c>
      <c r="M88" s="89">
        <f>HLOOKUP(L88,FT_H!$B$1:$AS$25,2+F88,FALSE)</f>
        <v>1.4476386330637334</v>
      </c>
      <c r="N88" s="89">
        <f>HLOOKUP(L88,FT_D!$B$1:$AS$8,1+G88,FALSE)</f>
        <v>1.1379267551327192</v>
      </c>
      <c r="O88" s="89">
        <f>HLOOKUP(L88,FT_M!$B$1:$AS$13,1+H88,FALSE)</f>
        <v>1.040643020787243</v>
      </c>
      <c r="P88" s="90">
        <f t="shared" si="9"/>
        <v>266.0042609749928</v>
      </c>
      <c r="Q88" s="90">
        <f t="shared" si="10"/>
        <v>81.667974860743399</v>
      </c>
      <c r="R88" s="90">
        <f t="shared" si="11"/>
        <v>51.334155626752995</v>
      </c>
      <c r="S88" s="91">
        <f t="shared" si="12"/>
        <v>268.93030784571772</v>
      </c>
      <c r="T88" s="91">
        <f t="shared" si="13"/>
        <v>82.566322584211576</v>
      </c>
      <c r="U88" s="91">
        <f t="shared" si="14"/>
        <v>51.898831338647277</v>
      </c>
      <c r="V88" s="92">
        <f t="shared" si="15"/>
        <v>9576.15339509974</v>
      </c>
      <c r="W88" s="86" t="str">
        <f t="shared" si="16"/>
        <v>Collector</v>
      </c>
      <c r="Z88" s="92"/>
    </row>
    <row r="89" spans="2:26" s="86" customFormat="1" ht="15" customHeight="1" x14ac:dyDescent="0.25">
      <c r="B89" s="86" t="s">
        <v>48</v>
      </c>
      <c r="C89" s="86" t="s">
        <v>85</v>
      </c>
      <c r="D89" s="86">
        <v>1769</v>
      </c>
      <c r="E89" s="86">
        <v>79</v>
      </c>
      <c r="F89" s="86">
        <v>11</v>
      </c>
      <c r="G89" s="86">
        <v>5</v>
      </c>
      <c r="H89" s="86">
        <v>10</v>
      </c>
      <c r="I89" s="86">
        <v>747</v>
      </c>
      <c r="J89" s="86">
        <v>274</v>
      </c>
      <c r="K89" s="86">
        <v>210</v>
      </c>
      <c r="L89" s="88" t="s">
        <v>649</v>
      </c>
      <c r="M89" s="89">
        <f>HLOOKUP(L89,FT_H!$B$1:$AS$25,2+F89,FALSE)</f>
        <v>1.3867754645117158</v>
      </c>
      <c r="N89" s="89">
        <f>HLOOKUP(L89,FT_D!$B$1:$AS$8,1+G89,FALSE)</f>
        <v>1.1379267551327192</v>
      </c>
      <c r="O89" s="89">
        <f>HLOOKUP(L89,FT_M!$B$1:$AS$13,1+H89,FALSE)</f>
        <v>1.040643020787243</v>
      </c>
      <c r="P89" s="90">
        <f t="shared" si="9"/>
        <v>454.88159780370984</v>
      </c>
      <c r="Q89" s="90">
        <f t="shared" si="10"/>
        <v>166.85081365223093</v>
      </c>
      <c r="R89" s="90">
        <f t="shared" si="11"/>
        <v>127.87836082835217</v>
      </c>
      <c r="S89" s="91">
        <f t="shared" si="12"/>
        <v>804.68554651476268</v>
      </c>
      <c r="T89" s="91">
        <f t="shared" si="13"/>
        <v>295.15908935079648</v>
      </c>
      <c r="U89" s="91">
        <f t="shared" si="14"/>
        <v>226.21682030535499</v>
      </c>
      <c r="V89" s="92">
        <f t="shared" si="15"/>
        <v>17990.658534823029</v>
      </c>
      <c r="W89" s="86" t="str">
        <f t="shared" si="16"/>
        <v>Highway</v>
      </c>
      <c r="Z89" s="92"/>
    </row>
    <row r="90" spans="2:26" s="86" customFormat="1" ht="15" customHeight="1" x14ac:dyDescent="0.25">
      <c r="B90" s="86" t="s">
        <v>48</v>
      </c>
      <c r="C90" s="86" t="s">
        <v>86</v>
      </c>
      <c r="D90" s="86">
        <v>2823</v>
      </c>
      <c r="E90" s="86">
        <v>80</v>
      </c>
      <c r="F90" s="86">
        <v>10</v>
      </c>
      <c r="G90" s="86">
        <v>5</v>
      </c>
      <c r="H90" s="86">
        <v>10</v>
      </c>
      <c r="I90" s="86">
        <v>424</v>
      </c>
      <c r="J90" s="86">
        <v>136</v>
      </c>
      <c r="K90" s="86">
        <v>120</v>
      </c>
      <c r="L90" s="88" t="s">
        <v>649</v>
      </c>
      <c r="M90" s="89">
        <f>HLOOKUP(L90,FT_H!$B$1:$AS$25,2+F90,FALSE)</f>
        <v>1.3269815703972134</v>
      </c>
      <c r="N90" s="89">
        <f>HLOOKUP(L90,FT_D!$B$1:$AS$8,1+G90,FALSE)</f>
        <v>1.1379267551327192</v>
      </c>
      <c r="O90" s="89">
        <f>HLOOKUP(L90,FT_M!$B$1:$AS$13,1+H90,FALSE)</f>
        <v>1.040643020787243</v>
      </c>
      <c r="P90" s="90">
        <f t="shared" si="9"/>
        <v>269.82667434920796</v>
      </c>
      <c r="Q90" s="90">
        <f t="shared" si="10"/>
        <v>86.548178564840285</v>
      </c>
      <c r="R90" s="90">
        <f t="shared" si="11"/>
        <v>76.366039910153191</v>
      </c>
      <c r="S90" s="91">
        <f t="shared" si="12"/>
        <v>761.72070168781408</v>
      </c>
      <c r="T90" s="91">
        <f t="shared" si="13"/>
        <v>244.32550808854413</v>
      </c>
      <c r="U90" s="91">
        <f t="shared" si="14"/>
        <v>215.58133066636245</v>
      </c>
      <c r="V90" s="92">
        <f t="shared" si="15"/>
        <v>10385.781427780834</v>
      </c>
      <c r="W90" s="86" t="str">
        <f t="shared" si="16"/>
        <v>Highway</v>
      </c>
      <c r="Z90" s="92"/>
    </row>
    <row r="91" spans="2:26" s="86" customFormat="1" ht="15" customHeight="1" x14ac:dyDescent="0.25">
      <c r="B91" s="86" t="s">
        <v>48</v>
      </c>
      <c r="C91" s="86" t="s">
        <v>87</v>
      </c>
      <c r="D91" s="86">
        <v>2572</v>
      </c>
      <c r="E91" s="86">
        <v>81</v>
      </c>
      <c r="F91" s="86">
        <v>10</v>
      </c>
      <c r="G91" s="86">
        <v>5</v>
      </c>
      <c r="H91" s="86">
        <v>10</v>
      </c>
      <c r="I91" s="86">
        <v>300</v>
      </c>
      <c r="J91" s="86">
        <v>84</v>
      </c>
      <c r="K91" s="86">
        <v>76</v>
      </c>
      <c r="L91" s="88" t="s">
        <v>649</v>
      </c>
      <c r="M91" s="89">
        <f>HLOOKUP(L91,FT_H!$B$1:$AS$25,2+F91,FALSE)</f>
        <v>1.3269815703972134</v>
      </c>
      <c r="N91" s="89">
        <f>HLOOKUP(L91,FT_D!$B$1:$AS$8,1+G91,FALSE)</f>
        <v>1.1379267551327192</v>
      </c>
      <c r="O91" s="89">
        <f>HLOOKUP(L91,FT_M!$B$1:$AS$13,1+H91,FALSE)</f>
        <v>1.040643020787243</v>
      </c>
      <c r="P91" s="90">
        <f t="shared" si="9"/>
        <v>190.915099775383</v>
      </c>
      <c r="Q91" s="90">
        <f t="shared" si="10"/>
        <v>53.456227937107236</v>
      </c>
      <c r="R91" s="90">
        <f t="shared" si="11"/>
        <v>48.365158609763689</v>
      </c>
      <c r="S91" s="91">
        <f t="shared" si="12"/>
        <v>491.03363662228509</v>
      </c>
      <c r="T91" s="91">
        <f t="shared" si="13"/>
        <v>137.48941825423981</v>
      </c>
      <c r="U91" s="91">
        <f t="shared" si="14"/>
        <v>124.39518794431221</v>
      </c>
      <c r="V91" s="92">
        <f t="shared" si="15"/>
        <v>7025.6756717340941</v>
      </c>
      <c r="W91" s="86" t="str">
        <f t="shared" si="16"/>
        <v>Collector</v>
      </c>
      <c r="Z91" s="92"/>
    </row>
    <row r="92" spans="2:26" s="86" customFormat="1" ht="15" customHeight="1" x14ac:dyDescent="0.25">
      <c r="B92" s="86" t="s">
        <v>48</v>
      </c>
      <c r="C92" s="86" t="s">
        <v>88</v>
      </c>
      <c r="D92" s="86">
        <v>1827</v>
      </c>
      <c r="E92" s="86">
        <v>82</v>
      </c>
      <c r="F92" s="86">
        <v>13</v>
      </c>
      <c r="G92" s="86">
        <v>5</v>
      </c>
      <c r="H92" s="86">
        <v>10</v>
      </c>
      <c r="I92" s="86">
        <v>168</v>
      </c>
      <c r="J92" s="86">
        <v>52</v>
      </c>
      <c r="K92" s="86">
        <v>76</v>
      </c>
      <c r="L92" s="88" t="s">
        <v>649</v>
      </c>
      <c r="M92" s="89">
        <f>HLOOKUP(L92,FT_H!$B$1:$AS$25,2+F92,FALSE)</f>
        <v>1.4476386330637334</v>
      </c>
      <c r="N92" s="89">
        <f>HLOOKUP(L92,FT_D!$B$1:$AS$8,1+G92,FALSE)</f>
        <v>1.1379267551327192</v>
      </c>
      <c r="O92" s="89">
        <f>HLOOKUP(L92,FT_M!$B$1:$AS$13,1+H92,FALSE)</f>
        <v>1.040643020787243</v>
      </c>
      <c r="P92" s="90">
        <f t="shared" si="9"/>
        <v>98.001569832892088</v>
      </c>
      <c r="Q92" s="90">
        <f t="shared" si="10"/>
        <v>30.333819233990408</v>
      </c>
      <c r="R92" s="90">
        <f t="shared" si="11"/>
        <v>44.334043495832134</v>
      </c>
      <c r="S92" s="91">
        <f t="shared" si="12"/>
        <v>179.04886808469385</v>
      </c>
      <c r="T92" s="91">
        <f t="shared" si="13"/>
        <v>55.419887740500478</v>
      </c>
      <c r="U92" s="91">
        <f t="shared" si="14"/>
        <v>80.998297466885319</v>
      </c>
      <c r="V92" s="92">
        <f t="shared" si="15"/>
        <v>4144.0663815051512</v>
      </c>
      <c r="W92" s="86" t="str">
        <f t="shared" si="16"/>
        <v>Collector</v>
      </c>
      <c r="Z92" s="92"/>
    </row>
    <row r="93" spans="2:26" s="86" customFormat="1" ht="15" customHeight="1" x14ac:dyDescent="0.25">
      <c r="B93" s="86" t="s">
        <v>48</v>
      </c>
      <c r="C93" s="86" t="s">
        <v>89</v>
      </c>
      <c r="D93" s="86">
        <v>341</v>
      </c>
      <c r="E93" s="86">
        <v>83</v>
      </c>
      <c r="F93" s="86">
        <v>15</v>
      </c>
      <c r="G93" s="86">
        <v>5</v>
      </c>
      <c r="H93" s="86">
        <v>10</v>
      </c>
      <c r="I93" s="86">
        <v>608</v>
      </c>
      <c r="J93" s="86">
        <v>136</v>
      </c>
      <c r="K93" s="86">
        <v>32</v>
      </c>
      <c r="L93" s="88" t="s">
        <v>649</v>
      </c>
      <c r="M93" s="89">
        <f>HLOOKUP(L93,FT_H!$B$1:$AS$25,2+F93,FALSE)</f>
        <v>1.4316370171210975</v>
      </c>
      <c r="N93" s="89">
        <f>HLOOKUP(L93,FT_D!$B$1:$AS$8,1+G93,FALSE)</f>
        <v>1.1379267551327192</v>
      </c>
      <c r="O93" s="89">
        <f>HLOOKUP(L93,FT_M!$B$1:$AS$13,1+H93,FALSE)</f>
        <v>1.040643020787243</v>
      </c>
      <c r="P93" s="90">
        <f t="shared" si="9"/>
        <v>358.63657257789828</v>
      </c>
      <c r="Q93" s="90">
        <f t="shared" si="10"/>
        <v>80.221338602950937</v>
      </c>
      <c r="R93" s="90">
        <f t="shared" si="11"/>
        <v>18.875609083047276</v>
      </c>
      <c r="S93" s="91">
        <f t="shared" si="12"/>
        <v>122.29507124906331</v>
      </c>
      <c r="T93" s="91">
        <f t="shared" si="13"/>
        <v>27.355476463606269</v>
      </c>
      <c r="U93" s="91">
        <f t="shared" si="14"/>
        <v>6.4365826973191211</v>
      </c>
      <c r="V93" s="92">
        <f t="shared" si="15"/>
        <v>10985.604486333516</v>
      </c>
      <c r="W93" s="86" t="str">
        <f t="shared" si="16"/>
        <v>Highway</v>
      </c>
      <c r="Z93" s="92"/>
    </row>
    <row r="94" spans="2:26" s="86" customFormat="1" ht="15" customHeight="1" x14ac:dyDescent="0.25">
      <c r="B94" s="86" t="s">
        <v>48</v>
      </c>
      <c r="C94" s="86" t="s">
        <v>90</v>
      </c>
      <c r="D94" s="86">
        <v>1678</v>
      </c>
      <c r="E94" s="86">
        <v>84</v>
      </c>
      <c r="F94" s="86">
        <v>15</v>
      </c>
      <c r="G94" s="86">
        <v>5</v>
      </c>
      <c r="H94" s="86">
        <v>10</v>
      </c>
      <c r="I94" s="86">
        <v>652</v>
      </c>
      <c r="J94" s="86">
        <v>172</v>
      </c>
      <c r="K94" s="86">
        <v>148</v>
      </c>
      <c r="L94" s="88" t="s">
        <v>649</v>
      </c>
      <c r="M94" s="89">
        <f>HLOOKUP(L94,FT_H!$B$1:$AS$25,2+F94,FALSE)</f>
        <v>1.4316370171210975</v>
      </c>
      <c r="N94" s="89">
        <f>HLOOKUP(L94,FT_D!$B$1:$AS$8,1+G94,FALSE)</f>
        <v>1.1379267551327192</v>
      </c>
      <c r="O94" s="89">
        <f>HLOOKUP(L94,FT_M!$B$1:$AS$13,1+H94,FALSE)</f>
        <v>1.040643020787243</v>
      </c>
      <c r="P94" s="90">
        <f t="shared" si="9"/>
        <v>384.5905350670883</v>
      </c>
      <c r="Q94" s="90">
        <f t="shared" si="10"/>
        <v>101.45639882137912</v>
      </c>
      <c r="R94" s="90">
        <f t="shared" si="11"/>
        <v>87.299692009093661</v>
      </c>
      <c r="S94" s="91">
        <f t="shared" si="12"/>
        <v>645.34291784257414</v>
      </c>
      <c r="T94" s="91">
        <f t="shared" si="13"/>
        <v>170.24383722227415</v>
      </c>
      <c r="U94" s="91">
        <f t="shared" si="14"/>
        <v>146.48888319125916</v>
      </c>
      <c r="V94" s="92">
        <f t="shared" si="15"/>
        <v>13760.319021541467</v>
      </c>
      <c r="W94" s="86" t="str">
        <f t="shared" si="16"/>
        <v>Highway</v>
      </c>
      <c r="Z94" s="92"/>
    </row>
    <row r="95" spans="2:26" s="86" customFormat="1" ht="15" customHeight="1" x14ac:dyDescent="0.25">
      <c r="B95" s="86" t="s">
        <v>48</v>
      </c>
      <c r="C95" s="86" t="s">
        <v>91</v>
      </c>
      <c r="D95" s="86">
        <v>143</v>
      </c>
      <c r="E95" s="86">
        <v>85</v>
      </c>
      <c r="F95" s="86">
        <v>15</v>
      </c>
      <c r="G95" s="86">
        <v>4</v>
      </c>
      <c r="H95" s="86">
        <v>10</v>
      </c>
      <c r="I95" s="86">
        <v>260</v>
      </c>
      <c r="J95" s="86">
        <v>116</v>
      </c>
      <c r="K95" s="86">
        <v>8</v>
      </c>
      <c r="L95" s="88" t="s">
        <v>649</v>
      </c>
      <c r="M95" s="89">
        <f>HLOOKUP(L95,FT_H!$B$1:$AS$25,2+F95,FALSE)</f>
        <v>1.4316370171210975</v>
      </c>
      <c r="N95" s="89">
        <f>HLOOKUP(L95,FT_D!$B$1:$AS$8,1+G95,FALSE)</f>
        <v>1.0964980553638661</v>
      </c>
      <c r="O95" s="89">
        <f>HLOOKUP(L95,FT_M!$B$1:$AS$13,1+H95,FALSE)</f>
        <v>1.040643020787243</v>
      </c>
      <c r="P95" s="90">
        <f t="shared" si="9"/>
        <v>159.15884800787089</v>
      </c>
      <c r="Q95" s="90">
        <f t="shared" si="10"/>
        <v>71.009332188127004</v>
      </c>
      <c r="R95" s="90">
        <f t="shared" si="11"/>
        <v>4.8971953233191039</v>
      </c>
      <c r="S95" s="91">
        <f t="shared" si="12"/>
        <v>22.759715265125539</v>
      </c>
      <c r="T95" s="91">
        <f t="shared" si="13"/>
        <v>10.154334502902161</v>
      </c>
      <c r="U95" s="91">
        <f t="shared" si="14"/>
        <v>0.70029893123463183</v>
      </c>
      <c r="V95" s="92">
        <f t="shared" si="15"/>
        <v>5641.5690124636076</v>
      </c>
      <c r="W95" s="86" t="str">
        <f t="shared" si="16"/>
        <v>Collector</v>
      </c>
      <c r="Z95" s="92"/>
    </row>
    <row r="96" spans="2:26" s="86" customFormat="1" ht="15" customHeight="1" x14ac:dyDescent="0.25">
      <c r="B96" s="86" t="s">
        <v>48</v>
      </c>
      <c r="C96" s="86" t="s">
        <v>92</v>
      </c>
      <c r="D96" s="86">
        <v>522</v>
      </c>
      <c r="E96" s="86">
        <v>86</v>
      </c>
      <c r="F96" s="86">
        <v>14</v>
      </c>
      <c r="G96" s="86">
        <v>1</v>
      </c>
      <c r="H96" s="86">
        <v>10</v>
      </c>
      <c r="I96" s="86">
        <v>224</v>
      </c>
      <c r="J96" s="86">
        <v>120</v>
      </c>
      <c r="K96" s="86">
        <v>52</v>
      </c>
      <c r="L96" s="88" t="s">
        <v>649</v>
      </c>
      <c r="M96" s="89">
        <f>HLOOKUP(L96,FT_H!$B$1:$AS$25,2+F96,FALSE)</f>
        <v>1.4139103726546229</v>
      </c>
      <c r="N96" s="89">
        <f>HLOOKUP(L96,FT_D!$B$1:$AS$8,1+G96,FALSE)</f>
        <v>1.0416670342277996</v>
      </c>
      <c r="O96" s="89">
        <f>HLOOKUP(L96,FT_M!$B$1:$AS$13,1+H96,FALSE)</f>
        <v>1.040643020787243</v>
      </c>
      <c r="P96" s="90">
        <f t="shared" si="9"/>
        <v>146.14886322332345</v>
      </c>
      <c r="Q96" s="90">
        <f t="shared" si="10"/>
        <v>78.294033869637559</v>
      </c>
      <c r="R96" s="90">
        <f t="shared" si="11"/>
        <v>33.927414676842943</v>
      </c>
      <c r="S96" s="91">
        <f t="shared" si="12"/>
        <v>76.289706602574839</v>
      </c>
      <c r="T96" s="91">
        <f t="shared" si="13"/>
        <v>40.869485679950806</v>
      </c>
      <c r="U96" s="91">
        <f t="shared" si="14"/>
        <v>17.710110461312016</v>
      </c>
      <c r="V96" s="92">
        <f t="shared" si="15"/>
        <v>6200.8874824752947</v>
      </c>
      <c r="W96" s="86" t="str">
        <f t="shared" si="16"/>
        <v>Collector</v>
      </c>
      <c r="Z96" s="92"/>
    </row>
    <row r="97" spans="2:26" s="86" customFormat="1" ht="15" customHeight="1" x14ac:dyDescent="0.25">
      <c r="B97" s="86" t="s">
        <v>48</v>
      </c>
      <c r="C97" s="86" t="s">
        <v>93</v>
      </c>
      <c r="D97" s="86">
        <v>435</v>
      </c>
      <c r="E97" s="86">
        <v>87</v>
      </c>
      <c r="F97" s="86">
        <v>15</v>
      </c>
      <c r="G97" s="86">
        <v>5</v>
      </c>
      <c r="H97" s="86">
        <v>10</v>
      </c>
      <c r="I97" s="86">
        <v>516</v>
      </c>
      <c r="J97" s="86">
        <v>156</v>
      </c>
      <c r="K97" s="86">
        <v>48</v>
      </c>
      <c r="L97" s="88" t="s">
        <v>649</v>
      </c>
      <c r="M97" s="89">
        <f>HLOOKUP(L97,FT_H!$B$1:$AS$25,2+F97,FALSE)</f>
        <v>1.4316370171210975</v>
      </c>
      <c r="N97" s="89">
        <f>HLOOKUP(L97,FT_D!$B$1:$AS$8,1+G97,FALSE)</f>
        <v>1.1379267551327192</v>
      </c>
      <c r="O97" s="89">
        <f>HLOOKUP(L97,FT_M!$B$1:$AS$13,1+H97,FALSE)</f>
        <v>1.040643020787243</v>
      </c>
      <c r="P97" s="90">
        <f t="shared" si="9"/>
        <v>304.36919646413736</v>
      </c>
      <c r="Q97" s="90">
        <f t="shared" si="10"/>
        <v>92.018594279855478</v>
      </c>
      <c r="R97" s="90">
        <f t="shared" si="11"/>
        <v>28.313413624570916</v>
      </c>
      <c r="S97" s="91">
        <f t="shared" si="12"/>
        <v>132.40060046189973</v>
      </c>
      <c r="T97" s="91">
        <f t="shared" si="13"/>
        <v>40.028088511737138</v>
      </c>
      <c r="U97" s="91">
        <f t="shared" si="14"/>
        <v>12.316334926688349</v>
      </c>
      <c r="V97" s="92">
        <f t="shared" si="15"/>
        <v>10192.82890484553</v>
      </c>
      <c r="W97" s="86" t="str">
        <f t="shared" si="16"/>
        <v>Highway</v>
      </c>
      <c r="Z97" s="92"/>
    </row>
    <row r="98" spans="2:26" s="86" customFormat="1" ht="15" customHeight="1" x14ac:dyDescent="0.25">
      <c r="B98" s="86" t="s">
        <v>48</v>
      </c>
      <c r="C98" s="86" t="s">
        <v>94</v>
      </c>
      <c r="D98" s="86">
        <v>787</v>
      </c>
      <c r="E98" s="86">
        <v>88</v>
      </c>
      <c r="F98" s="86">
        <v>13</v>
      </c>
      <c r="G98" s="86">
        <v>1</v>
      </c>
      <c r="H98" s="86">
        <v>10</v>
      </c>
      <c r="I98" s="86">
        <v>340</v>
      </c>
      <c r="J98" s="86">
        <v>164</v>
      </c>
      <c r="K98" s="86">
        <v>48</v>
      </c>
      <c r="L98" s="88" t="s">
        <v>649</v>
      </c>
      <c r="M98" s="89">
        <f>HLOOKUP(L98,FT_H!$B$1:$AS$25,2+F98,FALSE)</f>
        <v>1.4476386330637334</v>
      </c>
      <c r="N98" s="89">
        <f>HLOOKUP(L98,FT_D!$B$1:$AS$8,1+G98,FALSE)</f>
        <v>1.0416670342277996</v>
      </c>
      <c r="O98" s="89">
        <f>HLOOKUP(L98,FT_M!$B$1:$AS$13,1+H98,FALSE)</f>
        <v>1.040643020787243</v>
      </c>
      <c r="P98" s="90">
        <f t="shared" si="9"/>
        <v>216.66464835754431</v>
      </c>
      <c r="Q98" s="90">
        <f t="shared" si="10"/>
        <v>104.50883038422725</v>
      </c>
      <c r="R98" s="90">
        <f t="shared" si="11"/>
        <v>30.587950356359194</v>
      </c>
      <c r="S98" s="91">
        <f t="shared" si="12"/>
        <v>170.51507825738736</v>
      </c>
      <c r="T98" s="91">
        <f t="shared" si="13"/>
        <v>82.248449512386856</v>
      </c>
      <c r="U98" s="91">
        <f t="shared" si="14"/>
        <v>24.072716930454686</v>
      </c>
      <c r="V98" s="92">
        <f t="shared" si="15"/>
        <v>8442.2742983551379</v>
      </c>
      <c r="W98" s="86" t="str">
        <f t="shared" si="16"/>
        <v>Collector</v>
      </c>
      <c r="Z98" s="92"/>
    </row>
    <row r="99" spans="2:26" s="86" customFormat="1" ht="15" customHeight="1" x14ac:dyDescent="0.25">
      <c r="B99" s="86" t="s">
        <v>48</v>
      </c>
      <c r="C99" s="86" t="s">
        <v>95</v>
      </c>
      <c r="D99" s="86">
        <v>147</v>
      </c>
      <c r="E99" s="86">
        <v>89</v>
      </c>
      <c r="F99" s="86">
        <v>14</v>
      </c>
      <c r="G99" s="86">
        <v>1</v>
      </c>
      <c r="H99" s="86">
        <v>10</v>
      </c>
      <c r="I99" s="86">
        <v>240</v>
      </c>
      <c r="J99" s="86">
        <v>84</v>
      </c>
      <c r="K99" s="86">
        <v>44</v>
      </c>
      <c r="L99" s="88" t="s">
        <v>649</v>
      </c>
      <c r="M99" s="89">
        <f>HLOOKUP(L99,FT_H!$B$1:$AS$25,2+F99,FALSE)</f>
        <v>1.4139103726546229</v>
      </c>
      <c r="N99" s="89">
        <f>HLOOKUP(L99,FT_D!$B$1:$AS$8,1+G99,FALSE)</f>
        <v>1.0416670342277996</v>
      </c>
      <c r="O99" s="89">
        <f>HLOOKUP(L99,FT_M!$B$1:$AS$13,1+H99,FALSE)</f>
        <v>1.040643020787243</v>
      </c>
      <c r="P99" s="90">
        <f t="shared" si="9"/>
        <v>156.58806773927512</v>
      </c>
      <c r="Q99" s="90">
        <f t="shared" si="10"/>
        <v>54.805823708746289</v>
      </c>
      <c r="R99" s="90">
        <f t="shared" si="11"/>
        <v>28.707812418867103</v>
      </c>
      <c r="S99" s="91">
        <f t="shared" si="12"/>
        <v>23.018445957673439</v>
      </c>
      <c r="T99" s="91">
        <f t="shared" si="13"/>
        <v>8.0564560851857046</v>
      </c>
      <c r="U99" s="91">
        <f t="shared" si="14"/>
        <v>4.2200484255734647</v>
      </c>
      <c r="V99" s="92">
        <f t="shared" si="15"/>
        <v>5762.4408928053235</v>
      </c>
      <c r="W99" s="86" t="str">
        <f t="shared" si="16"/>
        <v>Collector</v>
      </c>
      <c r="Z99" s="92"/>
    </row>
    <row r="100" spans="2:26" s="86" customFormat="1" ht="15" customHeight="1" x14ac:dyDescent="0.25">
      <c r="B100" s="86" t="s">
        <v>48</v>
      </c>
      <c r="C100" s="86" t="s">
        <v>96</v>
      </c>
      <c r="D100" s="86">
        <v>901</v>
      </c>
      <c r="E100" s="86">
        <v>90</v>
      </c>
      <c r="F100" s="86">
        <v>10</v>
      </c>
      <c r="G100" s="86">
        <v>4</v>
      </c>
      <c r="H100" s="86">
        <v>10</v>
      </c>
      <c r="I100" s="86">
        <v>94</v>
      </c>
      <c r="J100" s="86">
        <v>34</v>
      </c>
      <c r="K100" s="86">
        <v>4</v>
      </c>
      <c r="L100" s="88" t="s">
        <v>649</v>
      </c>
      <c r="M100" s="89">
        <f>HLOOKUP(L100,FT_H!$B$1:$AS$25,2+F100,FALSE)</f>
        <v>1.3269815703972134</v>
      </c>
      <c r="N100" s="89">
        <f>HLOOKUP(L100,FT_D!$B$1:$AS$8,1+G100,FALSE)</f>
        <v>1.0964980553638661</v>
      </c>
      <c r="O100" s="89">
        <f>HLOOKUP(L100,FT_M!$B$1:$AS$13,1+H100,FALSE)</f>
        <v>1.040643020787243</v>
      </c>
      <c r="P100" s="90">
        <f t="shared" si="9"/>
        <v>62.080230480019644</v>
      </c>
      <c r="Q100" s="90">
        <f t="shared" si="10"/>
        <v>22.454551450219871</v>
      </c>
      <c r="R100" s="90">
        <f t="shared" si="11"/>
        <v>2.6417119353199849</v>
      </c>
      <c r="S100" s="91">
        <f t="shared" si="12"/>
        <v>55.934287662497702</v>
      </c>
      <c r="T100" s="91">
        <f t="shared" si="13"/>
        <v>20.231550856648106</v>
      </c>
      <c r="U100" s="91">
        <f t="shared" si="14"/>
        <v>2.3801824537233065</v>
      </c>
      <c r="V100" s="92">
        <f t="shared" si="15"/>
        <v>2092.2358527734282</v>
      </c>
      <c r="W100" s="86" t="str">
        <f t="shared" si="16"/>
        <v>Collector</v>
      </c>
      <c r="Z100" s="92"/>
    </row>
    <row r="101" spans="2:26" s="86" customFormat="1" ht="15" customHeight="1" x14ac:dyDescent="0.25">
      <c r="B101" s="86" t="s">
        <v>48</v>
      </c>
      <c r="C101" s="86" t="s">
        <v>97</v>
      </c>
      <c r="D101" s="86">
        <v>658</v>
      </c>
      <c r="E101" s="86">
        <v>91</v>
      </c>
      <c r="F101" s="86">
        <v>16</v>
      </c>
      <c r="G101" s="86">
        <v>1</v>
      </c>
      <c r="H101" s="86">
        <v>10</v>
      </c>
      <c r="I101" s="86">
        <v>264</v>
      </c>
      <c r="J101" s="86">
        <v>76</v>
      </c>
      <c r="K101" s="86">
        <v>28</v>
      </c>
      <c r="L101" s="88" t="s">
        <v>649</v>
      </c>
      <c r="M101" s="89">
        <f>HLOOKUP(L101,FT_H!$B$1:$AS$25,2+F101,FALSE)</f>
        <v>1.5344023988084332</v>
      </c>
      <c r="N101" s="89">
        <f>HLOOKUP(L101,FT_D!$B$1:$AS$8,1+G101,FALSE)</f>
        <v>1.0416670342277996</v>
      </c>
      <c r="O101" s="89">
        <f>HLOOKUP(L101,FT_M!$B$1:$AS$13,1+H101,FALSE)</f>
        <v>1.040643020787243</v>
      </c>
      <c r="P101" s="90">
        <f t="shared" si="9"/>
        <v>158.72084318994999</v>
      </c>
      <c r="Q101" s="90">
        <f t="shared" si="10"/>
        <v>45.692363948621967</v>
      </c>
      <c r="R101" s="90">
        <f t="shared" si="11"/>
        <v>16.834028823176514</v>
      </c>
      <c r="S101" s="91">
        <f t="shared" si="12"/>
        <v>104.4383148189871</v>
      </c>
      <c r="T101" s="91">
        <f t="shared" si="13"/>
        <v>30.065575478193256</v>
      </c>
      <c r="U101" s="91">
        <f t="shared" si="14"/>
        <v>11.076790965650146</v>
      </c>
      <c r="V101" s="92">
        <f t="shared" si="15"/>
        <v>5309.9336630819635</v>
      </c>
      <c r="W101" s="86" t="str">
        <f t="shared" si="16"/>
        <v>Collector</v>
      </c>
      <c r="Z101" s="92"/>
    </row>
    <row r="102" spans="2:26" s="86" customFormat="1" ht="15" customHeight="1" x14ac:dyDescent="0.25">
      <c r="B102" s="86" t="s">
        <v>48</v>
      </c>
      <c r="C102" s="86" t="s">
        <v>98</v>
      </c>
      <c r="D102" s="86">
        <v>1194</v>
      </c>
      <c r="E102" s="86">
        <v>92</v>
      </c>
      <c r="F102" s="86">
        <v>15</v>
      </c>
      <c r="G102" s="86">
        <v>1</v>
      </c>
      <c r="H102" s="86">
        <v>10</v>
      </c>
      <c r="I102" s="86">
        <v>416</v>
      </c>
      <c r="J102" s="86">
        <v>92</v>
      </c>
      <c r="K102" s="86">
        <v>64</v>
      </c>
      <c r="L102" s="88" t="s">
        <v>649</v>
      </c>
      <c r="M102" s="89">
        <f>HLOOKUP(L102,FT_H!$B$1:$AS$25,2+F102,FALSE)</f>
        <v>1.4316370171210975</v>
      </c>
      <c r="N102" s="89">
        <f>HLOOKUP(L102,FT_D!$B$1:$AS$8,1+G102,FALSE)</f>
        <v>1.0416670342277996</v>
      </c>
      <c r="O102" s="89">
        <f>HLOOKUP(L102,FT_M!$B$1:$AS$13,1+H102,FALSE)</f>
        <v>1.040643020787243</v>
      </c>
      <c r="P102" s="90">
        <f t="shared" si="9"/>
        <v>268.05858163912103</v>
      </c>
      <c r="Q102" s="90">
        <f t="shared" si="10"/>
        <v>59.282186324036381</v>
      </c>
      <c r="R102" s="90">
        <f t="shared" si="11"/>
        <v>41.239781790634005</v>
      </c>
      <c r="S102" s="91">
        <f t="shared" si="12"/>
        <v>320.0619464771105</v>
      </c>
      <c r="T102" s="91">
        <f t="shared" si="13"/>
        <v>70.782930470899444</v>
      </c>
      <c r="U102" s="91">
        <f t="shared" si="14"/>
        <v>49.240299458017006</v>
      </c>
      <c r="V102" s="92">
        <f t="shared" si="15"/>
        <v>8845.9331940909942</v>
      </c>
      <c r="W102" s="86" t="str">
        <f t="shared" si="16"/>
        <v>Collector</v>
      </c>
      <c r="Z102" s="92"/>
    </row>
    <row r="103" spans="2:26" s="86" customFormat="1" ht="15" customHeight="1" x14ac:dyDescent="0.25">
      <c r="B103" s="86" t="s">
        <v>48</v>
      </c>
      <c r="C103" s="86" t="s">
        <v>99</v>
      </c>
      <c r="D103" s="86">
        <v>646</v>
      </c>
      <c r="E103" s="86">
        <v>93</v>
      </c>
      <c r="F103" s="86">
        <v>9</v>
      </c>
      <c r="G103" s="86">
        <v>1</v>
      </c>
      <c r="H103" s="86">
        <v>10</v>
      </c>
      <c r="I103" s="86">
        <v>188</v>
      </c>
      <c r="J103" s="86">
        <v>92</v>
      </c>
      <c r="K103" s="86">
        <v>16</v>
      </c>
      <c r="L103" s="88" t="s">
        <v>649</v>
      </c>
      <c r="M103" s="89">
        <f>HLOOKUP(L103,FT_H!$B$1:$AS$25,2+F103,FALSE)</f>
        <v>1.4027549517100684</v>
      </c>
      <c r="N103" s="89">
        <f>HLOOKUP(L103,FT_D!$B$1:$AS$8,1+G103,FALSE)</f>
        <v>1.0416670342277996</v>
      </c>
      <c r="O103" s="89">
        <f>HLOOKUP(L103,FT_M!$B$1:$AS$13,1+H103,FALSE)</f>
        <v>1.040643020787243</v>
      </c>
      <c r="P103" s="90">
        <f t="shared" si="9"/>
        <v>123.63611297193191</v>
      </c>
      <c r="Q103" s="90">
        <f t="shared" si="10"/>
        <v>60.502778688392212</v>
      </c>
      <c r="R103" s="90">
        <f t="shared" si="11"/>
        <v>10.52222238058995</v>
      </c>
      <c r="S103" s="91">
        <f t="shared" si="12"/>
        <v>79.868928979868016</v>
      </c>
      <c r="T103" s="91">
        <f t="shared" si="13"/>
        <v>39.084795032701365</v>
      </c>
      <c r="U103" s="91">
        <f t="shared" si="14"/>
        <v>6.7973556578611074</v>
      </c>
      <c r="V103" s="92">
        <f t="shared" si="15"/>
        <v>4671.8667369819377</v>
      </c>
      <c r="W103" s="86" t="str">
        <f t="shared" si="16"/>
        <v>Collector</v>
      </c>
      <c r="Z103" s="92"/>
    </row>
    <row r="104" spans="2:26" s="86" customFormat="1" ht="15" customHeight="1" x14ac:dyDescent="0.25">
      <c r="B104" s="86" t="s">
        <v>48</v>
      </c>
      <c r="C104" s="86" t="s">
        <v>100</v>
      </c>
      <c r="D104" s="86">
        <v>193</v>
      </c>
      <c r="E104" s="86">
        <v>94</v>
      </c>
      <c r="F104" s="86">
        <v>11</v>
      </c>
      <c r="G104" s="86">
        <v>1</v>
      </c>
      <c r="H104" s="86">
        <v>10</v>
      </c>
      <c r="I104" s="86">
        <v>96</v>
      </c>
      <c r="J104" s="86">
        <v>40</v>
      </c>
      <c r="K104" s="86">
        <v>12</v>
      </c>
      <c r="L104" s="88" t="s">
        <v>649</v>
      </c>
      <c r="M104" s="89">
        <f>HLOOKUP(L104,FT_H!$B$1:$AS$25,2+F104,FALSE)</f>
        <v>1.3867754645117158</v>
      </c>
      <c r="N104" s="89">
        <f>HLOOKUP(L104,FT_D!$B$1:$AS$8,1+G104,FALSE)</f>
        <v>1.0416670342277996</v>
      </c>
      <c r="O104" s="89">
        <f>HLOOKUP(L104,FT_M!$B$1:$AS$13,1+H104,FALSE)</f>
        <v>1.040643020787243</v>
      </c>
      <c r="P104" s="90">
        <f t="shared" si="9"/>
        <v>63.860804831432851</v>
      </c>
      <c r="Q104" s="90">
        <f t="shared" si="10"/>
        <v>26.608668679763689</v>
      </c>
      <c r="R104" s="90">
        <f t="shared" si="11"/>
        <v>7.9826006039291064</v>
      </c>
      <c r="S104" s="91">
        <f t="shared" si="12"/>
        <v>12.325135332466539</v>
      </c>
      <c r="T104" s="91">
        <f t="shared" si="13"/>
        <v>5.1354730551943923</v>
      </c>
      <c r="U104" s="91">
        <f t="shared" si="14"/>
        <v>1.5406419165583174</v>
      </c>
      <c r="V104" s="92">
        <f t="shared" si="15"/>
        <v>2362.8497787630154</v>
      </c>
      <c r="W104" s="86" t="str">
        <f t="shared" si="16"/>
        <v>Collector</v>
      </c>
      <c r="Z104" s="92"/>
    </row>
    <row r="105" spans="2:26" s="86" customFormat="1" ht="15" customHeight="1" x14ac:dyDescent="0.25">
      <c r="B105" s="86" t="s">
        <v>48</v>
      </c>
      <c r="C105" s="86" t="s">
        <v>101</v>
      </c>
      <c r="D105" s="86">
        <v>546</v>
      </c>
      <c r="E105" s="86">
        <v>95</v>
      </c>
      <c r="F105" s="86">
        <v>11</v>
      </c>
      <c r="G105" s="86">
        <v>1</v>
      </c>
      <c r="H105" s="86">
        <v>10</v>
      </c>
      <c r="I105" s="86">
        <v>624</v>
      </c>
      <c r="J105" s="86">
        <v>200</v>
      </c>
      <c r="K105" s="86">
        <v>60</v>
      </c>
      <c r="L105" s="88" t="s">
        <v>649</v>
      </c>
      <c r="M105" s="89">
        <f>HLOOKUP(L105,FT_H!$B$1:$AS$25,2+F105,FALSE)</f>
        <v>1.3867754645117158</v>
      </c>
      <c r="N105" s="89">
        <f>HLOOKUP(L105,FT_D!$B$1:$AS$8,1+G105,FALSE)</f>
        <v>1.0416670342277996</v>
      </c>
      <c r="O105" s="89">
        <f>HLOOKUP(L105,FT_M!$B$1:$AS$13,1+H105,FALSE)</f>
        <v>1.040643020787243</v>
      </c>
      <c r="P105" s="90">
        <f t="shared" si="9"/>
        <v>415.09523140431355</v>
      </c>
      <c r="Q105" s="90">
        <f t="shared" si="10"/>
        <v>133.04334339881845</v>
      </c>
      <c r="R105" s="90">
        <f t="shared" si="11"/>
        <v>39.913003019645537</v>
      </c>
      <c r="S105" s="91">
        <f t="shared" si="12"/>
        <v>226.64199634675518</v>
      </c>
      <c r="T105" s="91">
        <f t="shared" si="13"/>
        <v>72.641665495754879</v>
      </c>
      <c r="U105" s="91">
        <f t="shared" si="14"/>
        <v>21.792499648726462</v>
      </c>
      <c r="V105" s="92">
        <f t="shared" si="15"/>
        <v>14113.23786774666</v>
      </c>
      <c r="W105" s="86" t="str">
        <f t="shared" si="16"/>
        <v>Highway</v>
      </c>
      <c r="Z105" s="92"/>
    </row>
    <row r="106" spans="2:26" s="86" customFormat="1" ht="15" customHeight="1" x14ac:dyDescent="0.25">
      <c r="B106" s="86" t="s">
        <v>48</v>
      </c>
      <c r="C106" s="86" t="s">
        <v>102</v>
      </c>
      <c r="D106" s="86">
        <v>1346</v>
      </c>
      <c r="E106" s="86">
        <v>96</v>
      </c>
      <c r="F106" s="86">
        <v>11</v>
      </c>
      <c r="G106" s="86">
        <v>1</v>
      </c>
      <c r="H106" s="86">
        <v>10</v>
      </c>
      <c r="I106" s="86">
        <v>472</v>
      </c>
      <c r="J106" s="86">
        <v>224</v>
      </c>
      <c r="K106" s="86">
        <v>36</v>
      </c>
      <c r="L106" s="88" t="s">
        <v>649</v>
      </c>
      <c r="M106" s="89">
        <f>HLOOKUP(L106,FT_H!$B$1:$AS$25,2+F106,FALSE)</f>
        <v>1.3867754645117158</v>
      </c>
      <c r="N106" s="89">
        <f>HLOOKUP(L106,FT_D!$B$1:$AS$8,1+G106,FALSE)</f>
        <v>1.0416670342277996</v>
      </c>
      <c r="O106" s="89">
        <f>HLOOKUP(L106,FT_M!$B$1:$AS$13,1+H106,FALSE)</f>
        <v>1.040643020787243</v>
      </c>
      <c r="P106" s="90">
        <f t="shared" si="9"/>
        <v>313.98229042121153</v>
      </c>
      <c r="Q106" s="90">
        <f t="shared" si="10"/>
        <v>149.00854460667665</v>
      </c>
      <c r="R106" s="90">
        <f t="shared" si="11"/>
        <v>23.947801811787318</v>
      </c>
      <c r="S106" s="91">
        <f t="shared" si="12"/>
        <v>422.62016290695072</v>
      </c>
      <c r="T106" s="91">
        <f t="shared" si="13"/>
        <v>200.56550104058675</v>
      </c>
      <c r="U106" s="91">
        <f t="shared" si="14"/>
        <v>32.233741238665729</v>
      </c>
      <c r="V106" s="92">
        <f t="shared" si="15"/>
        <v>11686.527284152213</v>
      </c>
      <c r="W106" s="86" t="str">
        <f t="shared" si="16"/>
        <v>Highway</v>
      </c>
      <c r="Z106" s="92"/>
    </row>
    <row r="107" spans="2:26" s="86" customFormat="1" ht="15" customHeight="1" x14ac:dyDescent="0.25">
      <c r="B107" s="86" t="s">
        <v>48</v>
      </c>
      <c r="C107" s="86" t="s">
        <v>103</v>
      </c>
      <c r="D107" s="86">
        <v>728</v>
      </c>
      <c r="E107" s="86">
        <v>97</v>
      </c>
      <c r="F107" s="86">
        <v>10</v>
      </c>
      <c r="G107" s="86">
        <v>5</v>
      </c>
      <c r="H107" s="86">
        <v>10</v>
      </c>
      <c r="I107" s="86">
        <v>228</v>
      </c>
      <c r="J107" s="86">
        <v>100</v>
      </c>
      <c r="K107" s="86">
        <v>48</v>
      </c>
      <c r="L107" s="88" t="s">
        <v>649</v>
      </c>
      <c r="M107" s="89">
        <f>HLOOKUP(L107,FT_H!$B$1:$AS$25,2+F107,FALSE)</f>
        <v>1.3269815703972134</v>
      </c>
      <c r="N107" s="89">
        <f>HLOOKUP(L107,FT_D!$B$1:$AS$8,1+G107,FALSE)</f>
        <v>1.1379267551327192</v>
      </c>
      <c r="O107" s="89">
        <f>HLOOKUP(L107,FT_M!$B$1:$AS$13,1+H107,FALSE)</f>
        <v>1.040643020787243</v>
      </c>
      <c r="P107" s="90">
        <f t="shared" si="9"/>
        <v>145.09547582929108</v>
      </c>
      <c r="Q107" s="90">
        <f t="shared" si="10"/>
        <v>63.63836659179433</v>
      </c>
      <c r="R107" s="90">
        <f t="shared" si="11"/>
        <v>30.546415964061278</v>
      </c>
      <c r="S107" s="91">
        <f t="shared" si="12"/>
        <v>105.62950640372391</v>
      </c>
      <c r="T107" s="91">
        <f t="shared" si="13"/>
        <v>46.328730878826278</v>
      </c>
      <c r="U107" s="91">
        <f t="shared" si="14"/>
        <v>22.237790821836612</v>
      </c>
      <c r="V107" s="92">
        <f t="shared" si="15"/>
        <v>5742.7262012435203</v>
      </c>
      <c r="W107" s="86" t="str">
        <f t="shared" si="16"/>
        <v>Collector</v>
      </c>
      <c r="Z107" s="92"/>
    </row>
    <row r="108" spans="2:26" s="86" customFormat="1" ht="15" customHeight="1" x14ac:dyDescent="0.25">
      <c r="B108" s="86" t="s">
        <v>48</v>
      </c>
      <c r="C108" s="86" t="s">
        <v>104</v>
      </c>
      <c r="D108" s="86">
        <v>208</v>
      </c>
      <c r="E108" s="86">
        <v>98</v>
      </c>
      <c r="F108" s="86">
        <v>10</v>
      </c>
      <c r="G108" s="86">
        <v>4</v>
      </c>
      <c r="H108" s="86">
        <v>10</v>
      </c>
      <c r="I108" s="86">
        <v>188</v>
      </c>
      <c r="J108" s="86">
        <v>32</v>
      </c>
      <c r="K108" s="86">
        <v>72</v>
      </c>
      <c r="L108" s="88" t="s">
        <v>649</v>
      </c>
      <c r="M108" s="89">
        <f>HLOOKUP(L108,FT_H!$B$1:$AS$25,2+F108,FALSE)</f>
        <v>1.3269815703972134</v>
      </c>
      <c r="N108" s="89">
        <f>HLOOKUP(L108,FT_D!$B$1:$AS$8,1+G108,FALSE)</f>
        <v>1.0964980553638661</v>
      </c>
      <c r="O108" s="89">
        <f>HLOOKUP(L108,FT_M!$B$1:$AS$13,1+H108,FALSE)</f>
        <v>1.040643020787243</v>
      </c>
      <c r="P108" s="90">
        <f t="shared" si="9"/>
        <v>124.16046096003929</v>
      </c>
      <c r="Q108" s="90">
        <f t="shared" si="10"/>
        <v>21.13369548255988</v>
      </c>
      <c r="R108" s="90">
        <f t="shared" si="11"/>
        <v>47.550814835759724</v>
      </c>
      <c r="S108" s="91">
        <f t="shared" si="12"/>
        <v>25.82537587968817</v>
      </c>
      <c r="T108" s="91">
        <f t="shared" si="13"/>
        <v>4.3958086603724551</v>
      </c>
      <c r="U108" s="91">
        <f t="shared" si="14"/>
        <v>9.8905694858380233</v>
      </c>
      <c r="V108" s="92">
        <f t="shared" si="15"/>
        <v>4628.279310680613</v>
      </c>
      <c r="W108" s="86" t="str">
        <f t="shared" si="16"/>
        <v>Collector</v>
      </c>
      <c r="Z108" s="92"/>
    </row>
    <row r="109" spans="2:26" s="86" customFormat="1" ht="15" customHeight="1" x14ac:dyDescent="0.25">
      <c r="B109" s="86" t="s">
        <v>48</v>
      </c>
      <c r="C109" s="86" t="s">
        <v>105</v>
      </c>
      <c r="D109" s="86">
        <v>453</v>
      </c>
      <c r="E109" s="86">
        <v>99</v>
      </c>
      <c r="F109" s="86">
        <v>9</v>
      </c>
      <c r="G109" s="86">
        <v>4</v>
      </c>
      <c r="H109" s="86">
        <v>10</v>
      </c>
      <c r="I109" s="86">
        <v>140</v>
      </c>
      <c r="J109" s="86">
        <v>36</v>
      </c>
      <c r="K109" s="86">
        <v>80</v>
      </c>
      <c r="L109" s="88" t="s">
        <v>649</v>
      </c>
      <c r="M109" s="89">
        <f>HLOOKUP(L109,FT_H!$B$1:$AS$25,2+F109,FALSE)</f>
        <v>1.4027549517100684</v>
      </c>
      <c r="N109" s="89">
        <f>HLOOKUP(L109,FT_D!$B$1:$AS$8,1+G109,FALSE)</f>
        <v>1.0964980553638661</v>
      </c>
      <c r="O109" s="89">
        <f>HLOOKUP(L109,FT_M!$B$1:$AS$13,1+H109,FALSE)</f>
        <v>1.040643020787243</v>
      </c>
      <c r="P109" s="90">
        <f t="shared" si="9"/>
        <v>87.465459798810343</v>
      </c>
      <c r="Q109" s="90">
        <f t="shared" si="10"/>
        <v>22.491118233979805</v>
      </c>
      <c r="R109" s="90">
        <f t="shared" si="11"/>
        <v>49.980262742177345</v>
      </c>
      <c r="S109" s="91">
        <f t="shared" si="12"/>
        <v>39.621853288861089</v>
      </c>
      <c r="T109" s="91">
        <f t="shared" si="13"/>
        <v>10.188476559992852</v>
      </c>
      <c r="U109" s="91">
        <f t="shared" si="14"/>
        <v>22.641059022206335</v>
      </c>
      <c r="V109" s="92">
        <f t="shared" si="15"/>
        <v>3838.4841785992198</v>
      </c>
      <c r="W109" s="86" t="str">
        <f t="shared" si="16"/>
        <v>Collector</v>
      </c>
      <c r="Z109" s="92"/>
    </row>
    <row r="110" spans="2:26" s="86" customFormat="1" ht="15" customHeight="1" x14ac:dyDescent="0.25">
      <c r="B110" s="86" t="s">
        <v>48</v>
      </c>
      <c r="C110" s="86" t="s">
        <v>106</v>
      </c>
      <c r="D110" s="86">
        <v>270</v>
      </c>
      <c r="E110" s="86">
        <v>100</v>
      </c>
      <c r="F110" s="86">
        <v>15</v>
      </c>
      <c r="G110" s="86">
        <v>5</v>
      </c>
      <c r="H110" s="86">
        <v>10</v>
      </c>
      <c r="I110" s="86">
        <v>236</v>
      </c>
      <c r="J110" s="86">
        <v>40</v>
      </c>
      <c r="K110" s="86">
        <v>12</v>
      </c>
      <c r="L110" s="88" t="s">
        <v>649</v>
      </c>
      <c r="M110" s="89">
        <f>HLOOKUP(L110,FT_H!$B$1:$AS$25,2+F110,FALSE)</f>
        <v>1.4316370171210975</v>
      </c>
      <c r="N110" s="89">
        <f>HLOOKUP(L110,FT_D!$B$1:$AS$8,1+G110,FALSE)</f>
        <v>1.1379267551327192</v>
      </c>
      <c r="O110" s="89">
        <f>HLOOKUP(L110,FT_M!$B$1:$AS$13,1+H110,FALSE)</f>
        <v>1.040643020787243</v>
      </c>
      <c r="P110" s="90">
        <f t="shared" si="9"/>
        <v>139.20761698747367</v>
      </c>
      <c r="Q110" s="90">
        <f t="shared" si="10"/>
        <v>23.594511353809096</v>
      </c>
      <c r="R110" s="90">
        <f t="shared" si="11"/>
        <v>7.0783534061427291</v>
      </c>
      <c r="S110" s="91">
        <f t="shared" si="12"/>
        <v>37.586056586617886</v>
      </c>
      <c r="T110" s="91">
        <f t="shared" si="13"/>
        <v>6.3705180655284561</v>
      </c>
      <c r="U110" s="91">
        <f t="shared" si="14"/>
        <v>1.9111554196585367</v>
      </c>
      <c r="V110" s="92">
        <f t="shared" si="15"/>
        <v>4077.1315619382112</v>
      </c>
      <c r="W110" s="86" t="str">
        <f t="shared" si="16"/>
        <v>Collector</v>
      </c>
      <c r="Z110" s="92"/>
    </row>
    <row r="111" spans="2:26" s="86" customFormat="1" ht="15" customHeight="1" x14ac:dyDescent="0.25">
      <c r="B111" s="86" t="s">
        <v>48</v>
      </c>
      <c r="C111" s="86" t="s">
        <v>107</v>
      </c>
      <c r="D111" s="86">
        <v>293</v>
      </c>
      <c r="E111" s="86">
        <v>101</v>
      </c>
      <c r="F111" s="86">
        <v>13</v>
      </c>
      <c r="G111" s="86">
        <v>4</v>
      </c>
      <c r="H111" s="86">
        <v>10</v>
      </c>
      <c r="I111" s="86">
        <v>484</v>
      </c>
      <c r="J111" s="86">
        <v>96</v>
      </c>
      <c r="K111" s="86">
        <v>20</v>
      </c>
      <c r="L111" s="88" t="s">
        <v>649</v>
      </c>
      <c r="M111" s="89">
        <f>HLOOKUP(L111,FT_H!$B$1:$AS$25,2+F111,FALSE)</f>
        <v>1.4476386330637334</v>
      </c>
      <c r="N111" s="89">
        <f>HLOOKUP(L111,FT_D!$B$1:$AS$8,1+G111,FALSE)</f>
        <v>1.0964980553638661</v>
      </c>
      <c r="O111" s="89">
        <f>HLOOKUP(L111,FT_M!$B$1:$AS$13,1+H111,FALSE)</f>
        <v>1.040643020787243</v>
      </c>
      <c r="P111" s="90">
        <f t="shared" si="9"/>
        <v>293.00535344993847</v>
      </c>
      <c r="Q111" s="90">
        <f t="shared" si="10"/>
        <v>58.116764320648954</v>
      </c>
      <c r="R111" s="90">
        <f t="shared" si="11"/>
        <v>12.107659233468532</v>
      </c>
      <c r="S111" s="91">
        <f t="shared" si="12"/>
        <v>85.850568560831974</v>
      </c>
      <c r="T111" s="91">
        <f t="shared" si="13"/>
        <v>17.028211945950144</v>
      </c>
      <c r="U111" s="91">
        <f t="shared" si="14"/>
        <v>3.5475441554062801</v>
      </c>
      <c r="V111" s="92">
        <f t="shared" si="15"/>
        <v>8717.5146480973435</v>
      </c>
      <c r="W111" s="86" t="str">
        <f t="shared" si="16"/>
        <v>Collector</v>
      </c>
      <c r="Z111" s="92"/>
    </row>
    <row r="112" spans="2:26" s="86" customFormat="1" ht="15" customHeight="1" x14ac:dyDescent="0.25">
      <c r="B112" s="86" t="s">
        <v>48</v>
      </c>
      <c r="C112" s="86" t="s">
        <v>108</v>
      </c>
      <c r="D112" s="86">
        <v>631</v>
      </c>
      <c r="E112" s="86">
        <v>102</v>
      </c>
      <c r="F112" s="86">
        <v>9</v>
      </c>
      <c r="G112" s="86">
        <v>4</v>
      </c>
      <c r="H112" s="86">
        <v>10</v>
      </c>
      <c r="I112" s="86">
        <v>368</v>
      </c>
      <c r="J112" s="86">
        <v>158</v>
      </c>
      <c r="K112" s="86">
        <v>83</v>
      </c>
      <c r="L112" s="88" t="s">
        <v>649</v>
      </c>
      <c r="M112" s="89">
        <f>HLOOKUP(L112,FT_H!$B$1:$AS$25,2+F112,FALSE)</f>
        <v>1.4027549517100684</v>
      </c>
      <c r="N112" s="89">
        <f>HLOOKUP(L112,FT_D!$B$1:$AS$8,1+G112,FALSE)</f>
        <v>1.0964980553638661</v>
      </c>
      <c r="O112" s="89">
        <f>HLOOKUP(L112,FT_M!$B$1:$AS$13,1+H112,FALSE)</f>
        <v>1.040643020787243</v>
      </c>
      <c r="P112" s="90">
        <f t="shared" si="9"/>
        <v>229.90920861401577</v>
      </c>
      <c r="Q112" s="90">
        <f t="shared" si="10"/>
        <v>98.711018915800253</v>
      </c>
      <c r="R112" s="90">
        <f t="shared" si="11"/>
        <v>51.854522595008994</v>
      </c>
      <c r="S112" s="91">
        <f t="shared" si="12"/>
        <v>145.07271063544394</v>
      </c>
      <c r="T112" s="91">
        <f t="shared" si="13"/>
        <v>62.286652935869959</v>
      </c>
      <c r="U112" s="91">
        <f t="shared" si="14"/>
        <v>32.720203757450676</v>
      </c>
      <c r="V112" s="92">
        <f t="shared" si="15"/>
        <v>9131.3940029957994</v>
      </c>
      <c r="W112" s="86" t="str">
        <f t="shared" si="16"/>
        <v>Collector</v>
      </c>
      <c r="Z112" s="92"/>
    </row>
    <row r="113" spans="2:26" s="86" customFormat="1" ht="15" customHeight="1" x14ac:dyDescent="0.25">
      <c r="B113" s="86" t="s">
        <v>48</v>
      </c>
      <c r="C113" s="86" t="s">
        <v>109</v>
      </c>
      <c r="D113" s="86">
        <v>833</v>
      </c>
      <c r="E113" s="86">
        <v>103</v>
      </c>
      <c r="F113" s="86">
        <v>10</v>
      </c>
      <c r="G113" s="86">
        <v>1</v>
      </c>
      <c r="H113" s="86">
        <v>10</v>
      </c>
      <c r="I113" s="86">
        <v>664</v>
      </c>
      <c r="J113" s="86">
        <v>288</v>
      </c>
      <c r="K113" s="86">
        <v>92</v>
      </c>
      <c r="L113" s="88" t="s">
        <v>649</v>
      </c>
      <c r="M113" s="89">
        <f>HLOOKUP(L113,FT_H!$B$1:$AS$25,2+F113,FALSE)</f>
        <v>1.3269815703972134</v>
      </c>
      <c r="N113" s="89">
        <f>HLOOKUP(L113,FT_D!$B$1:$AS$8,1+G113,FALSE)</f>
        <v>1.0416670342277996</v>
      </c>
      <c r="O113" s="89">
        <f>HLOOKUP(L113,FT_M!$B$1:$AS$13,1+H113,FALSE)</f>
        <v>1.040643020787243</v>
      </c>
      <c r="P113" s="90">
        <f t="shared" si="9"/>
        <v>461.60711262355829</v>
      </c>
      <c r="Q113" s="90">
        <f t="shared" si="10"/>
        <v>200.21513318612168</v>
      </c>
      <c r="R113" s="90">
        <f t="shared" si="11"/>
        <v>63.957611990011095</v>
      </c>
      <c r="S113" s="91">
        <f t="shared" si="12"/>
        <v>384.51872481542409</v>
      </c>
      <c r="T113" s="91">
        <f t="shared" si="13"/>
        <v>166.77920594403938</v>
      </c>
      <c r="U113" s="91">
        <f t="shared" si="14"/>
        <v>53.276690787679236</v>
      </c>
      <c r="V113" s="92">
        <f t="shared" si="15"/>
        <v>17418.716587192586</v>
      </c>
      <c r="W113" s="86" t="str">
        <f t="shared" si="16"/>
        <v>Highway</v>
      </c>
      <c r="Z113" s="92"/>
    </row>
    <row r="114" spans="2:26" s="86" customFormat="1" ht="15" customHeight="1" x14ac:dyDescent="0.25">
      <c r="B114" s="86" t="s">
        <v>48</v>
      </c>
      <c r="C114" s="86" t="s">
        <v>110</v>
      </c>
      <c r="D114" s="86">
        <v>206</v>
      </c>
      <c r="E114" s="86">
        <v>104</v>
      </c>
      <c r="F114" s="86">
        <v>16</v>
      </c>
      <c r="G114" s="86">
        <v>4</v>
      </c>
      <c r="H114" s="86">
        <v>10</v>
      </c>
      <c r="I114" s="86">
        <v>480</v>
      </c>
      <c r="J114" s="86">
        <v>172</v>
      </c>
      <c r="K114" s="86">
        <v>140</v>
      </c>
      <c r="L114" s="88" t="s">
        <v>649</v>
      </c>
      <c r="M114" s="89">
        <f>HLOOKUP(L114,FT_H!$B$1:$AS$25,2+F114,FALSE)</f>
        <v>1.5344023988084332</v>
      </c>
      <c r="N114" s="89">
        <f>HLOOKUP(L114,FT_D!$B$1:$AS$8,1+G114,FALSE)</f>
        <v>1.0964980553638661</v>
      </c>
      <c r="O114" s="89">
        <f>HLOOKUP(L114,FT_M!$B$1:$AS$13,1+H114,FALSE)</f>
        <v>1.040643020787243</v>
      </c>
      <c r="P114" s="90">
        <f t="shared" si="9"/>
        <v>274.15257342065428</v>
      </c>
      <c r="Q114" s="90">
        <f t="shared" si="10"/>
        <v>98.238005475734454</v>
      </c>
      <c r="R114" s="90">
        <f t="shared" si="11"/>
        <v>79.961167247690838</v>
      </c>
      <c r="S114" s="91">
        <f t="shared" si="12"/>
        <v>56.475430124654785</v>
      </c>
      <c r="T114" s="91">
        <f t="shared" si="13"/>
        <v>20.237029128001296</v>
      </c>
      <c r="U114" s="91">
        <f t="shared" si="14"/>
        <v>16.472000453024314</v>
      </c>
      <c r="V114" s="92">
        <f t="shared" si="15"/>
        <v>10856.441907457909</v>
      </c>
      <c r="W114" s="86" t="str">
        <f t="shared" si="16"/>
        <v>Highway</v>
      </c>
      <c r="Z114" s="92"/>
    </row>
    <row r="115" spans="2:26" s="86" customFormat="1" ht="15" customHeight="1" x14ac:dyDescent="0.25">
      <c r="B115" s="86" t="s">
        <v>48</v>
      </c>
      <c r="C115" s="86" t="s">
        <v>111</v>
      </c>
      <c r="D115" s="86">
        <v>194</v>
      </c>
      <c r="E115" s="86">
        <v>105</v>
      </c>
      <c r="F115" s="86">
        <v>14</v>
      </c>
      <c r="G115" s="86">
        <v>4</v>
      </c>
      <c r="H115" s="86">
        <v>10</v>
      </c>
      <c r="I115" s="86">
        <v>964</v>
      </c>
      <c r="J115" s="86">
        <v>336</v>
      </c>
      <c r="K115" s="86">
        <v>164</v>
      </c>
      <c r="L115" s="88" t="s">
        <v>649</v>
      </c>
      <c r="M115" s="89">
        <f>HLOOKUP(L115,FT_H!$B$1:$AS$25,2+F115,FALSE)</f>
        <v>1.4139103726546229</v>
      </c>
      <c r="N115" s="89">
        <f>HLOOKUP(L115,FT_D!$B$1:$AS$8,1+G115,FALSE)</f>
        <v>1.0964980553638661</v>
      </c>
      <c r="O115" s="89">
        <f>HLOOKUP(L115,FT_M!$B$1:$AS$13,1+H115,FALSE)</f>
        <v>1.040643020787243</v>
      </c>
      <c r="P115" s="90">
        <f t="shared" si="9"/>
        <v>597.51045892577838</v>
      </c>
      <c r="Q115" s="90">
        <f t="shared" si="10"/>
        <v>208.26090684549951</v>
      </c>
      <c r="R115" s="90">
        <f t="shared" si="11"/>
        <v>101.65115691268429</v>
      </c>
      <c r="S115" s="91">
        <f t="shared" si="12"/>
        <v>115.917029031601</v>
      </c>
      <c r="T115" s="91">
        <f t="shared" si="13"/>
        <v>40.402615928026904</v>
      </c>
      <c r="U115" s="91">
        <f t="shared" si="14"/>
        <v>19.72032444106075</v>
      </c>
      <c r="V115" s="92">
        <f t="shared" si="15"/>
        <v>21778.140544415095</v>
      </c>
      <c r="W115" s="86" t="str">
        <f t="shared" si="16"/>
        <v>Highway</v>
      </c>
      <c r="Z115" s="92"/>
    </row>
    <row r="116" spans="2:26" s="86" customFormat="1" ht="15" customHeight="1" x14ac:dyDescent="0.25">
      <c r="B116" s="86" t="s">
        <v>48</v>
      </c>
      <c r="C116" s="86" t="s">
        <v>112</v>
      </c>
      <c r="D116" s="86">
        <v>230</v>
      </c>
      <c r="E116" s="86">
        <v>106</v>
      </c>
      <c r="F116" s="86">
        <v>14</v>
      </c>
      <c r="G116" s="86">
        <v>4</v>
      </c>
      <c r="H116" s="86">
        <v>10</v>
      </c>
      <c r="I116" s="86">
        <v>852</v>
      </c>
      <c r="J116" s="86">
        <v>268</v>
      </c>
      <c r="K116" s="86">
        <v>152</v>
      </c>
      <c r="L116" s="88" t="s">
        <v>649</v>
      </c>
      <c r="M116" s="89">
        <f>HLOOKUP(L116,FT_H!$B$1:$AS$25,2+F116,FALSE)</f>
        <v>1.4139103726546229</v>
      </c>
      <c r="N116" s="89">
        <f>HLOOKUP(L116,FT_D!$B$1:$AS$8,1+G116,FALSE)</f>
        <v>1.0964980553638661</v>
      </c>
      <c r="O116" s="89">
        <f>HLOOKUP(L116,FT_M!$B$1:$AS$13,1+H116,FALSE)</f>
        <v>1.040643020787243</v>
      </c>
      <c r="P116" s="90">
        <f t="shared" si="9"/>
        <v>528.09015664394519</v>
      </c>
      <c r="Q116" s="90">
        <f t="shared" si="10"/>
        <v>166.11286617438651</v>
      </c>
      <c r="R116" s="90">
        <f t="shared" si="11"/>
        <v>94.213267382487871</v>
      </c>
      <c r="S116" s="91">
        <f t="shared" si="12"/>
        <v>121.46073602810739</v>
      </c>
      <c r="T116" s="91">
        <f t="shared" si="13"/>
        <v>38.205959220108895</v>
      </c>
      <c r="U116" s="91">
        <f t="shared" si="14"/>
        <v>21.669051497972209</v>
      </c>
      <c r="V116" s="92">
        <f t="shared" si="15"/>
        <v>18921.99096481967</v>
      </c>
      <c r="W116" s="86" t="str">
        <f t="shared" si="16"/>
        <v>Highway</v>
      </c>
      <c r="Z116" s="92"/>
    </row>
    <row r="117" spans="2:26" s="86" customFormat="1" ht="15" customHeight="1" x14ac:dyDescent="0.25">
      <c r="B117" s="86" t="s">
        <v>48</v>
      </c>
      <c r="C117" s="86" t="s">
        <v>113</v>
      </c>
      <c r="D117" s="86">
        <v>334</v>
      </c>
      <c r="E117" s="86">
        <v>107</v>
      </c>
      <c r="F117" s="86">
        <v>15</v>
      </c>
      <c r="G117" s="86">
        <v>4</v>
      </c>
      <c r="H117" s="86">
        <v>10</v>
      </c>
      <c r="I117" s="86">
        <v>868</v>
      </c>
      <c r="J117" s="86">
        <v>256</v>
      </c>
      <c r="K117" s="86">
        <v>128</v>
      </c>
      <c r="L117" s="88" t="s">
        <v>649</v>
      </c>
      <c r="M117" s="89">
        <f>HLOOKUP(L117,FT_H!$B$1:$AS$25,2+F117,FALSE)</f>
        <v>1.4316370171210975</v>
      </c>
      <c r="N117" s="89">
        <f>HLOOKUP(L117,FT_D!$B$1:$AS$8,1+G117,FALSE)</f>
        <v>1.0964980553638661</v>
      </c>
      <c r="O117" s="89">
        <f>HLOOKUP(L117,FT_M!$B$1:$AS$13,1+H117,FALSE)</f>
        <v>1.040643020787243</v>
      </c>
      <c r="P117" s="90">
        <f t="shared" si="9"/>
        <v>531.34569258012277</v>
      </c>
      <c r="Q117" s="90">
        <f t="shared" si="10"/>
        <v>156.71025034621132</v>
      </c>
      <c r="R117" s="90">
        <f t="shared" si="11"/>
        <v>78.355125173105662</v>
      </c>
      <c r="S117" s="91">
        <f t="shared" si="12"/>
        <v>177.469461321761</v>
      </c>
      <c r="T117" s="91">
        <f t="shared" si="13"/>
        <v>52.341223615634583</v>
      </c>
      <c r="U117" s="91">
        <f t="shared" si="14"/>
        <v>26.170611807817291</v>
      </c>
      <c r="V117" s="92">
        <f t="shared" si="15"/>
        <v>18393.865634386551</v>
      </c>
      <c r="W117" s="86" t="str">
        <f t="shared" si="16"/>
        <v>Highway</v>
      </c>
      <c r="Z117" s="92"/>
    </row>
    <row r="118" spans="2:26" s="86" customFormat="1" ht="15" customHeight="1" x14ac:dyDescent="0.25">
      <c r="B118" s="86" t="s">
        <v>48</v>
      </c>
      <c r="C118" s="86" t="s">
        <v>114</v>
      </c>
      <c r="D118" s="86">
        <v>129</v>
      </c>
      <c r="E118" s="86">
        <v>108</v>
      </c>
      <c r="F118" s="86">
        <v>14</v>
      </c>
      <c r="G118" s="86">
        <v>4</v>
      </c>
      <c r="H118" s="86">
        <v>10</v>
      </c>
      <c r="I118" s="86">
        <v>228</v>
      </c>
      <c r="J118" s="86">
        <v>60</v>
      </c>
      <c r="K118" s="86">
        <v>4</v>
      </c>
      <c r="L118" s="88" t="s">
        <v>649</v>
      </c>
      <c r="M118" s="89">
        <f>HLOOKUP(L118,FT_H!$B$1:$AS$25,2+F118,FALSE)</f>
        <v>1.4139103726546229</v>
      </c>
      <c r="N118" s="89">
        <f>HLOOKUP(L118,FT_D!$B$1:$AS$8,1+G118,FALSE)</f>
        <v>1.0964980553638661</v>
      </c>
      <c r="O118" s="89">
        <f>HLOOKUP(L118,FT_M!$B$1:$AS$13,1+H118,FALSE)</f>
        <v>1.040643020787243</v>
      </c>
      <c r="P118" s="90">
        <f t="shared" si="9"/>
        <v>141.31990107373181</v>
      </c>
      <c r="Q118" s="90">
        <f t="shared" si="10"/>
        <v>37.189447650982054</v>
      </c>
      <c r="R118" s="90">
        <f t="shared" si="11"/>
        <v>2.4792965100654705</v>
      </c>
      <c r="S118" s="91">
        <f t="shared" si="12"/>
        <v>18.230267238511406</v>
      </c>
      <c r="T118" s="91">
        <f t="shared" si="13"/>
        <v>4.7974387469766855</v>
      </c>
      <c r="U118" s="91">
        <f t="shared" si="14"/>
        <v>0.31982924979844568</v>
      </c>
      <c r="V118" s="92">
        <f t="shared" si="15"/>
        <v>4343.727485634704</v>
      </c>
      <c r="W118" s="86" t="str">
        <f t="shared" si="16"/>
        <v>Collector</v>
      </c>
      <c r="Z118" s="92"/>
    </row>
    <row r="119" spans="2:26" s="86" customFormat="1" ht="15" customHeight="1" x14ac:dyDescent="0.25">
      <c r="B119" s="86" t="s">
        <v>48</v>
      </c>
      <c r="C119" s="86" t="s">
        <v>115</v>
      </c>
      <c r="D119" s="86">
        <v>391</v>
      </c>
      <c r="E119" s="86">
        <v>109</v>
      </c>
      <c r="F119" s="86">
        <v>9</v>
      </c>
      <c r="G119" s="86">
        <v>1</v>
      </c>
      <c r="H119" s="86">
        <v>10</v>
      </c>
      <c r="I119" s="86">
        <v>992</v>
      </c>
      <c r="J119" s="86">
        <v>332</v>
      </c>
      <c r="K119" s="86">
        <v>360</v>
      </c>
      <c r="L119" s="88" t="s">
        <v>649</v>
      </c>
      <c r="M119" s="89">
        <f>HLOOKUP(L119,FT_H!$B$1:$AS$25,2+F119,FALSE)</f>
        <v>1.4027549517100684</v>
      </c>
      <c r="N119" s="89">
        <f>HLOOKUP(L119,FT_D!$B$1:$AS$8,1+G119,FALSE)</f>
        <v>1.0416670342277996</v>
      </c>
      <c r="O119" s="89">
        <f>HLOOKUP(L119,FT_M!$B$1:$AS$13,1+H119,FALSE)</f>
        <v>1.040643020787243</v>
      </c>
      <c r="P119" s="90">
        <f t="shared" si="9"/>
        <v>652.37778759657692</v>
      </c>
      <c r="Q119" s="90">
        <f t="shared" si="10"/>
        <v>218.33611439724146</v>
      </c>
      <c r="R119" s="90">
        <f t="shared" si="11"/>
        <v>236.75000356327388</v>
      </c>
      <c r="S119" s="91">
        <f t="shared" si="12"/>
        <v>255.07971495026158</v>
      </c>
      <c r="T119" s="91">
        <f t="shared" si="13"/>
        <v>85.369420729321419</v>
      </c>
      <c r="U119" s="91">
        <f t="shared" si="14"/>
        <v>92.569251393240094</v>
      </c>
      <c r="V119" s="92">
        <f t="shared" si="15"/>
        <v>26579.13373337021</v>
      </c>
      <c r="W119" s="86" t="str">
        <f t="shared" si="16"/>
        <v>Highway</v>
      </c>
      <c r="Z119" s="92"/>
    </row>
    <row r="120" spans="2:26" s="86" customFormat="1" ht="15" customHeight="1" x14ac:dyDescent="0.25">
      <c r="B120" s="86" t="s">
        <v>48</v>
      </c>
      <c r="C120" s="86" t="s">
        <v>116</v>
      </c>
      <c r="D120" s="86">
        <v>578</v>
      </c>
      <c r="E120" s="86">
        <v>110</v>
      </c>
      <c r="F120" s="86">
        <v>11</v>
      </c>
      <c r="G120" s="86">
        <v>4</v>
      </c>
      <c r="H120" s="86">
        <v>10</v>
      </c>
      <c r="I120" s="86">
        <v>420</v>
      </c>
      <c r="J120" s="86">
        <v>180</v>
      </c>
      <c r="K120" s="86">
        <v>20</v>
      </c>
      <c r="L120" s="88" t="s">
        <v>649</v>
      </c>
      <c r="M120" s="89">
        <f>HLOOKUP(L120,FT_H!$B$1:$AS$25,2+F120,FALSE)</f>
        <v>1.3867754645117158</v>
      </c>
      <c r="N120" s="89">
        <f>HLOOKUP(L120,FT_D!$B$1:$AS$8,1+G120,FALSE)</f>
        <v>1.0964980553638661</v>
      </c>
      <c r="O120" s="89">
        <f>HLOOKUP(L120,FT_M!$B$1:$AS$13,1+H120,FALSE)</f>
        <v>1.040643020787243</v>
      </c>
      <c r="P120" s="90">
        <f t="shared" si="9"/>
        <v>265.41991110200217</v>
      </c>
      <c r="Q120" s="90">
        <f t="shared" si="10"/>
        <v>113.75139047228666</v>
      </c>
      <c r="R120" s="90">
        <f t="shared" si="11"/>
        <v>12.639043385809629</v>
      </c>
      <c r="S120" s="91">
        <f t="shared" si="12"/>
        <v>153.41270861695725</v>
      </c>
      <c r="T120" s="91">
        <f t="shared" si="13"/>
        <v>65.748303692981693</v>
      </c>
      <c r="U120" s="91">
        <f t="shared" si="14"/>
        <v>7.3053670769979657</v>
      </c>
      <c r="V120" s="92">
        <f t="shared" si="15"/>
        <v>9403.4482790423608</v>
      </c>
      <c r="W120" s="86" t="str">
        <f t="shared" si="16"/>
        <v>Collector</v>
      </c>
      <c r="Z120" s="92"/>
    </row>
    <row r="121" spans="2:26" s="86" customFormat="1" ht="15" customHeight="1" x14ac:dyDescent="0.25">
      <c r="B121" s="86" t="s">
        <v>48</v>
      </c>
      <c r="C121" s="86" t="s">
        <v>117</v>
      </c>
      <c r="D121" s="86">
        <v>1247</v>
      </c>
      <c r="E121" s="86">
        <v>111</v>
      </c>
      <c r="F121" s="86">
        <v>16</v>
      </c>
      <c r="G121" s="86">
        <v>4</v>
      </c>
      <c r="H121" s="86">
        <v>10</v>
      </c>
      <c r="I121" s="86">
        <v>336</v>
      </c>
      <c r="J121" s="86">
        <v>52</v>
      </c>
      <c r="K121" s="86">
        <v>28</v>
      </c>
      <c r="L121" s="88" t="s">
        <v>649</v>
      </c>
      <c r="M121" s="89">
        <f>HLOOKUP(L121,FT_H!$B$1:$AS$25,2+F121,FALSE)</f>
        <v>1.5344023988084332</v>
      </c>
      <c r="N121" s="89">
        <f>HLOOKUP(L121,FT_D!$B$1:$AS$8,1+G121,FALSE)</f>
        <v>1.0964980553638661</v>
      </c>
      <c r="O121" s="89">
        <f>HLOOKUP(L121,FT_M!$B$1:$AS$13,1+H121,FALSE)</f>
        <v>1.040643020787243</v>
      </c>
      <c r="P121" s="90">
        <f t="shared" si="9"/>
        <v>191.906801394458</v>
      </c>
      <c r="Q121" s="90">
        <f t="shared" si="10"/>
        <v>29.699862120570881</v>
      </c>
      <c r="R121" s="90">
        <f t="shared" si="11"/>
        <v>15.992233449538167</v>
      </c>
      <c r="S121" s="91">
        <f t="shared" si="12"/>
        <v>239.30778133888913</v>
      </c>
      <c r="T121" s="91">
        <f t="shared" si="13"/>
        <v>37.035728064351886</v>
      </c>
      <c r="U121" s="91">
        <f t="shared" si="14"/>
        <v>19.942315111574096</v>
      </c>
      <c r="V121" s="92">
        <f t="shared" si="15"/>
        <v>5702.3735271496089</v>
      </c>
      <c r="W121" s="86" t="str">
        <f t="shared" si="16"/>
        <v>Collector</v>
      </c>
      <c r="Z121" s="92"/>
    </row>
    <row r="122" spans="2:26" s="86" customFormat="1" ht="15" customHeight="1" x14ac:dyDescent="0.25">
      <c r="B122" s="86" t="s">
        <v>48</v>
      </c>
      <c r="C122" s="86" t="s">
        <v>118</v>
      </c>
      <c r="D122" s="86">
        <v>614</v>
      </c>
      <c r="E122" s="86">
        <v>112</v>
      </c>
      <c r="F122" s="86">
        <v>14</v>
      </c>
      <c r="G122" s="86">
        <v>5</v>
      </c>
      <c r="H122" s="86">
        <v>10</v>
      </c>
      <c r="I122" s="86">
        <v>438.75</v>
      </c>
      <c r="J122" s="86">
        <v>172.5</v>
      </c>
      <c r="K122" s="86">
        <v>52.5</v>
      </c>
      <c r="L122" s="88" t="s">
        <v>649</v>
      </c>
      <c r="M122" s="89">
        <f>HLOOKUP(L122,FT_H!$B$1:$AS$25,2+F122,FALSE)</f>
        <v>1.4139103726546229</v>
      </c>
      <c r="N122" s="89">
        <f>HLOOKUP(L122,FT_D!$B$1:$AS$8,1+G122,FALSE)</f>
        <v>1.1379267551327192</v>
      </c>
      <c r="O122" s="89">
        <f>HLOOKUP(L122,FT_M!$B$1:$AS$13,1+H122,FALSE)</f>
        <v>1.040643020787243</v>
      </c>
      <c r="P122" s="90">
        <f t="shared" si="9"/>
        <v>262.04698319304623</v>
      </c>
      <c r="Q122" s="90">
        <f t="shared" si="10"/>
        <v>103.02701903316347</v>
      </c>
      <c r="R122" s="90">
        <f t="shared" si="11"/>
        <v>31.356049270962796</v>
      </c>
      <c r="S122" s="91">
        <f t="shared" si="12"/>
        <v>160.89684768053039</v>
      </c>
      <c r="T122" s="91">
        <f t="shared" si="13"/>
        <v>63.25858968636237</v>
      </c>
      <c r="U122" s="91">
        <f t="shared" si="14"/>
        <v>19.252614252371156</v>
      </c>
      <c r="V122" s="92">
        <f t="shared" si="15"/>
        <v>9514.3212359321406</v>
      </c>
      <c r="W122" s="86" t="str">
        <f t="shared" si="16"/>
        <v>Collector</v>
      </c>
      <c r="Z122" s="92"/>
    </row>
    <row r="123" spans="2:26" s="86" customFormat="1" ht="15" customHeight="1" x14ac:dyDescent="0.25">
      <c r="B123" s="86" t="s">
        <v>48</v>
      </c>
      <c r="C123" s="86" t="s">
        <v>119</v>
      </c>
      <c r="D123" s="86">
        <v>918</v>
      </c>
      <c r="E123" s="86">
        <v>113</v>
      </c>
      <c r="F123" s="86">
        <v>11</v>
      </c>
      <c r="G123" s="86">
        <v>1</v>
      </c>
      <c r="H123" s="86">
        <v>10</v>
      </c>
      <c r="I123" s="86">
        <v>440</v>
      </c>
      <c r="J123" s="86">
        <v>212</v>
      </c>
      <c r="K123" s="86">
        <v>36</v>
      </c>
      <c r="L123" s="88" t="s">
        <v>649</v>
      </c>
      <c r="M123" s="89">
        <f>HLOOKUP(L123,FT_H!$B$1:$AS$25,2+F123,FALSE)</f>
        <v>1.3867754645117158</v>
      </c>
      <c r="N123" s="89">
        <f>HLOOKUP(L123,FT_D!$B$1:$AS$8,1+G123,FALSE)</f>
        <v>1.0416670342277996</v>
      </c>
      <c r="O123" s="89">
        <f>HLOOKUP(L123,FT_M!$B$1:$AS$13,1+H123,FALSE)</f>
        <v>1.040643020787243</v>
      </c>
      <c r="P123" s="90">
        <f t="shared" si="9"/>
        <v>292.6953554774006</v>
      </c>
      <c r="Q123" s="90">
        <f t="shared" si="10"/>
        <v>141.02594400274756</v>
      </c>
      <c r="R123" s="90">
        <f t="shared" si="11"/>
        <v>23.947801811787318</v>
      </c>
      <c r="S123" s="91">
        <f t="shared" si="12"/>
        <v>268.69433632825371</v>
      </c>
      <c r="T123" s="91">
        <f t="shared" si="13"/>
        <v>129.46181659452228</v>
      </c>
      <c r="U123" s="91">
        <f t="shared" si="14"/>
        <v>21.984082063220757</v>
      </c>
      <c r="V123" s="92">
        <f t="shared" si="15"/>
        <v>10984.058431006451</v>
      </c>
      <c r="W123" s="86" t="str">
        <f t="shared" si="16"/>
        <v>Highway</v>
      </c>
      <c r="Z123" s="92"/>
    </row>
    <row r="124" spans="2:26" s="86" customFormat="1" ht="15" customHeight="1" x14ac:dyDescent="0.25">
      <c r="B124" s="86" t="s">
        <v>48</v>
      </c>
      <c r="C124" s="86" t="s">
        <v>120</v>
      </c>
      <c r="D124" s="86">
        <v>301</v>
      </c>
      <c r="E124" s="86">
        <v>114</v>
      </c>
      <c r="F124" s="86">
        <v>10</v>
      </c>
      <c r="G124" s="86">
        <v>5</v>
      </c>
      <c r="H124" s="86">
        <v>10</v>
      </c>
      <c r="I124" s="93">
        <v>468</v>
      </c>
      <c r="J124" s="93">
        <v>316</v>
      </c>
      <c r="K124" s="93">
        <v>244</v>
      </c>
      <c r="L124" s="88" t="s">
        <v>649</v>
      </c>
      <c r="M124" s="89">
        <f>HLOOKUP(L124,FT_H!$B$1:$AS$25,2+F124,FALSE)</f>
        <v>1.3269815703972134</v>
      </c>
      <c r="N124" s="89">
        <f>HLOOKUP(L124,FT_D!$B$1:$AS$8,1+G124,FALSE)</f>
        <v>1.1379267551327192</v>
      </c>
      <c r="O124" s="89">
        <f>HLOOKUP(L124,FT_M!$B$1:$AS$13,1+H124,FALSE)</f>
        <v>1.040643020787243</v>
      </c>
      <c r="P124" s="90">
        <f t="shared" si="9"/>
        <v>297.82755564959746</v>
      </c>
      <c r="Q124" s="90">
        <f t="shared" si="10"/>
        <v>201.09723843007009</v>
      </c>
      <c r="R124" s="90">
        <f t="shared" si="11"/>
        <v>155.27761448397817</v>
      </c>
      <c r="S124" s="91">
        <f t="shared" si="12"/>
        <v>89.646094250528847</v>
      </c>
      <c r="T124" s="91">
        <f t="shared" si="13"/>
        <v>60.530268767451098</v>
      </c>
      <c r="U124" s="91">
        <f t="shared" si="14"/>
        <v>46.738561959677426</v>
      </c>
      <c r="V124" s="92">
        <f t="shared" si="15"/>
        <v>15700.857805527496</v>
      </c>
      <c r="W124" s="86" t="str">
        <f t="shared" si="16"/>
        <v>Highway</v>
      </c>
      <c r="Z124" s="92"/>
    </row>
    <row r="125" spans="2:26" s="86" customFormat="1" ht="15" customHeight="1" x14ac:dyDescent="0.25">
      <c r="B125" s="86" t="s">
        <v>48</v>
      </c>
      <c r="C125" s="86" t="s">
        <v>121</v>
      </c>
      <c r="D125" s="86">
        <v>349</v>
      </c>
      <c r="E125" s="86">
        <v>115</v>
      </c>
      <c r="F125" s="86">
        <v>15</v>
      </c>
      <c r="G125" s="86">
        <v>4</v>
      </c>
      <c r="H125" s="86">
        <v>10</v>
      </c>
      <c r="I125" s="86">
        <v>104</v>
      </c>
      <c r="J125" s="86">
        <v>68</v>
      </c>
      <c r="K125" s="86">
        <v>20</v>
      </c>
      <c r="L125" s="88" t="s">
        <v>649</v>
      </c>
      <c r="M125" s="89">
        <f>HLOOKUP(L125,FT_H!$B$1:$AS$25,2+F125,FALSE)</f>
        <v>1.4316370171210975</v>
      </c>
      <c r="N125" s="89">
        <f>HLOOKUP(L125,FT_D!$B$1:$AS$8,1+G125,FALSE)</f>
        <v>1.0964980553638661</v>
      </c>
      <c r="O125" s="89">
        <f>HLOOKUP(L125,FT_M!$B$1:$AS$13,1+H125,FALSE)</f>
        <v>1.040643020787243</v>
      </c>
      <c r="P125" s="90">
        <f t="shared" si="9"/>
        <v>63.663539203148353</v>
      </c>
      <c r="Q125" s="90">
        <f t="shared" si="10"/>
        <v>41.626160248212386</v>
      </c>
      <c r="R125" s="90">
        <f t="shared" si="11"/>
        <v>12.242988308297761</v>
      </c>
      <c r="S125" s="91">
        <f t="shared" si="12"/>
        <v>22.218575181898775</v>
      </c>
      <c r="T125" s="91">
        <f t="shared" si="13"/>
        <v>14.527529926626123</v>
      </c>
      <c r="U125" s="91">
        <f t="shared" si="14"/>
        <v>4.272802919595919</v>
      </c>
      <c r="V125" s="92">
        <f t="shared" si="15"/>
        <v>2820.7845062318038</v>
      </c>
      <c r="W125" s="86" t="str">
        <f t="shared" si="16"/>
        <v>Collector</v>
      </c>
      <c r="Z125" s="92"/>
    </row>
    <row r="126" spans="2:26" s="86" customFormat="1" ht="15" customHeight="1" x14ac:dyDescent="0.25">
      <c r="B126" s="86" t="s">
        <v>48</v>
      </c>
      <c r="C126" s="86" t="s">
        <v>122</v>
      </c>
      <c r="D126" s="86">
        <v>284</v>
      </c>
      <c r="E126" s="86">
        <v>116</v>
      </c>
      <c r="F126" s="86">
        <v>16</v>
      </c>
      <c r="G126" s="86">
        <v>5</v>
      </c>
      <c r="H126" s="86">
        <v>10</v>
      </c>
      <c r="I126" s="86">
        <v>244</v>
      </c>
      <c r="J126" s="86">
        <v>60</v>
      </c>
      <c r="K126" s="86">
        <v>0</v>
      </c>
      <c r="L126" s="88" t="s">
        <v>649</v>
      </c>
      <c r="M126" s="89">
        <f>HLOOKUP(L126,FT_H!$B$1:$AS$25,2+F126,FALSE)</f>
        <v>1.5344023988084332</v>
      </c>
      <c r="N126" s="89">
        <f>HLOOKUP(L126,FT_D!$B$1:$AS$8,1+G126,FALSE)</f>
        <v>1.1379267551327192</v>
      </c>
      <c r="O126" s="89">
        <f>HLOOKUP(L126,FT_M!$B$1:$AS$13,1+H126,FALSE)</f>
        <v>1.040643020787243</v>
      </c>
      <c r="P126" s="90">
        <f t="shared" si="9"/>
        <v>134.28715497023111</v>
      </c>
      <c r="Q126" s="90">
        <f t="shared" si="10"/>
        <v>33.021431550056832</v>
      </c>
      <c r="R126" s="90">
        <f t="shared" si="11"/>
        <v>0</v>
      </c>
      <c r="S126" s="91">
        <f t="shared" si="12"/>
        <v>38.137552011545637</v>
      </c>
      <c r="T126" s="91">
        <f t="shared" si="13"/>
        <v>9.3780865602161398</v>
      </c>
      <c r="U126" s="91">
        <f t="shared" si="14"/>
        <v>0</v>
      </c>
      <c r="V126" s="92">
        <f t="shared" si="15"/>
        <v>4015.4060764869109</v>
      </c>
      <c r="W126" s="86" t="str">
        <f t="shared" si="16"/>
        <v>Collector</v>
      </c>
      <c r="Z126" s="92"/>
    </row>
    <row r="127" spans="2:26" s="86" customFormat="1" ht="15" customHeight="1" x14ac:dyDescent="0.25">
      <c r="B127" s="86" t="s">
        <v>48</v>
      </c>
      <c r="C127" s="86" t="s">
        <v>123</v>
      </c>
      <c r="D127" s="86">
        <v>243</v>
      </c>
      <c r="E127" s="86">
        <v>117</v>
      </c>
      <c r="F127" s="86">
        <v>16</v>
      </c>
      <c r="G127" s="86">
        <v>1</v>
      </c>
      <c r="H127" s="86">
        <v>10</v>
      </c>
      <c r="I127" s="86">
        <v>555</v>
      </c>
      <c r="J127" s="86">
        <v>195</v>
      </c>
      <c r="K127" s="86">
        <v>82.5</v>
      </c>
      <c r="L127" s="88" t="s">
        <v>649</v>
      </c>
      <c r="M127" s="89">
        <f>HLOOKUP(L127,FT_H!$B$1:$AS$25,2+F127,FALSE)</f>
        <v>1.5344023988084332</v>
      </c>
      <c r="N127" s="89">
        <f>HLOOKUP(L127,FT_D!$B$1:$AS$8,1+G127,FALSE)</f>
        <v>1.0416670342277996</v>
      </c>
      <c r="O127" s="89">
        <f>HLOOKUP(L127,FT_M!$B$1:$AS$13,1+H127,FALSE)</f>
        <v>1.040643020787243</v>
      </c>
      <c r="P127" s="90">
        <f t="shared" si="9"/>
        <v>333.67449988796307</v>
      </c>
      <c r="Q127" s="90">
        <f t="shared" si="10"/>
        <v>117.23698644712215</v>
      </c>
      <c r="R127" s="90">
        <f t="shared" si="11"/>
        <v>49.60026349685937</v>
      </c>
      <c r="S127" s="91">
        <f t="shared" si="12"/>
        <v>81.08290347277503</v>
      </c>
      <c r="T127" s="91">
        <f t="shared" si="13"/>
        <v>28.488587706650684</v>
      </c>
      <c r="U127" s="91">
        <f t="shared" si="14"/>
        <v>12.052864029736828</v>
      </c>
      <c r="V127" s="92">
        <f t="shared" si="15"/>
        <v>12012.28199596667</v>
      </c>
      <c r="W127" s="86" t="str">
        <f t="shared" si="16"/>
        <v>Highway</v>
      </c>
      <c r="Z127" s="92"/>
    </row>
    <row r="128" spans="2:26" s="86" customFormat="1" ht="15" customHeight="1" x14ac:dyDescent="0.25">
      <c r="B128" s="86" t="s">
        <v>48</v>
      </c>
      <c r="C128" s="86" t="s">
        <v>124</v>
      </c>
      <c r="D128" s="86">
        <v>1063</v>
      </c>
      <c r="E128" s="86">
        <v>118</v>
      </c>
      <c r="F128" s="86">
        <v>10</v>
      </c>
      <c r="G128" s="86">
        <v>1</v>
      </c>
      <c r="H128" s="86">
        <v>10</v>
      </c>
      <c r="I128" s="86">
        <v>300</v>
      </c>
      <c r="J128" s="86">
        <v>56</v>
      </c>
      <c r="K128" s="86">
        <v>36</v>
      </c>
      <c r="L128" s="88" t="s">
        <v>649</v>
      </c>
      <c r="M128" s="89">
        <f>HLOOKUP(L128,FT_H!$B$1:$AS$25,2+F128,FALSE)</f>
        <v>1.3269815703972134</v>
      </c>
      <c r="N128" s="89">
        <f>HLOOKUP(L128,FT_D!$B$1:$AS$8,1+G128,FALSE)</f>
        <v>1.0416670342277996</v>
      </c>
      <c r="O128" s="89">
        <f>HLOOKUP(L128,FT_M!$B$1:$AS$13,1+H128,FALSE)</f>
        <v>1.040643020787243</v>
      </c>
      <c r="P128" s="90">
        <f t="shared" si="9"/>
        <v>208.55743040221009</v>
      </c>
      <c r="Q128" s="90">
        <f t="shared" si="10"/>
        <v>38.930720341745882</v>
      </c>
      <c r="R128" s="90">
        <f t="shared" si="11"/>
        <v>25.02689164826521</v>
      </c>
      <c r="S128" s="91">
        <f t="shared" si="12"/>
        <v>221.69654851754933</v>
      </c>
      <c r="T128" s="91">
        <f t="shared" si="13"/>
        <v>41.383355723275876</v>
      </c>
      <c r="U128" s="91">
        <f t="shared" si="14"/>
        <v>26.603585822105916</v>
      </c>
      <c r="V128" s="92">
        <f t="shared" si="15"/>
        <v>6540.3610174133082</v>
      </c>
      <c r="W128" s="86" t="str">
        <f t="shared" si="16"/>
        <v>Collector</v>
      </c>
      <c r="Z128" s="92"/>
    </row>
    <row r="129" spans="2:26" s="86" customFormat="1" ht="15" customHeight="1" x14ac:dyDescent="0.25">
      <c r="B129" s="86" t="s">
        <v>48</v>
      </c>
      <c r="C129" s="86" t="s">
        <v>125</v>
      </c>
      <c r="D129" s="86">
        <v>346</v>
      </c>
      <c r="E129" s="86">
        <v>119</v>
      </c>
      <c r="F129" s="86">
        <v>15</v>
      </c>
      <c r="G129" s="86">
        <v>4</v>
      </c>
      <c r="H129" s="86">
        <v>10</v>
      </c>
      <c r="I129" s="86">
        <v>72</v>
      </c>
      <c r="J129" s="86">
        <v>44</v>
      </c>
      <c r="K129" s="86">
        <v>4</v>
      </c>
      <c r="L129" s="88" t="s">
        <v>649</v>
      </c>
      <c r="M129" s="89">
        <f>HLOOKUP(L129,FT_H!$B$1:$AS$25,2+F129,FALSE)</f>
        <v>1.4316370171210975</v>
      </c>
      <c r="N129" s="89">
        <f>HLOOKUP(L129,FT_D!$B$1:$AS$8,1+G129,FALSE)</f>
        <v>1.0964980553638661</v>
      </c>
      <c r="O129" s="89">
        <f>HLOOKUP(L129,FT_M!$B$1:$AS$13,1+H129,FALSE)</f>
        <v>1.040643020787243</v>
      </c>
      <c r="P129" s="90">
        <f t="shared" si="9"/>
        <v>44.074757909871941</v>
      </c>
      <c r="Q129" s="90">
        <f t="shared" si="10"/>
        <v>26.934574278255074</v>
      </c>
      <c r="R129" s="90">
        <f t="shared" si="11"/>
        <v>2.4485976616595519</v>
      </c>
      <c r="S129" s="91">
        <f t="shared" si="12"/>
        <v>15.249866236815691</v>
      </c>
      <c r="T129" s="91">
        <f t="shared" si="13"/>
        <v>9.3193627002762547</v>
      </c>
      <c r="U129" s="91">
        <f t="shared" si="14"/>
        <v>0.84721479093420493</v>
      </c>
      <c r="V129" s="92">
        <f t="shared" si="15"/>
        <v>1762.9903163948775</v>
      </c>
      <c r="W129" s="86" t="str">
        <f t="shared" si="16"/>
        <v>Collector</v>
      </c>
      <c r="Z129" s="92"/>
    </row>
    <row r="130" spans="2:26" s="86" customFormat="1" ht="15" customHeight="1" x14ac:dyDescent="0.25">
      <c r="B130" s="86" t="s">
        <v>48</v>
      </c>
      <c r="C130" s="86" t="s">
        <v>126</v>
      </c>
      <c r="D130" s="86">
        <v>70.599999999999994</v>
      </c>
      <c r="E130" s="86">
        <v>120</v>
      </c>
      <c r="F130" s="86">
        <v>16</v>
      </c>
      <c r="G130" s="86">
        <v>5</v>
      </c>
      <c r="H130" s="86">
        <v>10</v>
      </c>
      <c r="I130" s="86">
        <v>44</v>
      </c>
      <c r="J130" s="86">
        <v>12</v>
      </c>
      <c r="K130" s="86">
        <v>0</v>
      </c>
      <c r="L130" s="88" t="s">
        <v>649</v>
      </c>
      <c r="M130" s="89">
        <f>HLOOKUP(L130,FT_H!$B$1:$AS$25,2+F130,FALSE)</f>
        <v>1.5344023988084332</v>
      </c>
      <c r="N130" s="89">
        <f>HLOOKUP(L130,FT_D!$B$1:$AS$8,1+G130,FALSE)</f>
        <v>1.1379267551327192</v>
      </c>
      <c r="O130" s="89">
        <f>HLOOKUP(L130,FT_M!$B$1:$AS$13,1+H130,FALSE)</f>
        <v>1.040643020787243</v>
      </c>
      <c r="P130" s="90">
        <f t="shared" si="9"/>
        <v>24.215716470041677</v>
      </c>
      <c r="Q130" s="90">
        <f t="shared" si="10"/>
        <v>6.6042863100113669</v>
      </c>
      <c r="R130" s="90">
        <f t="shared" si="11"/>
        <v>0</v>
      </c>
      <c r="S130" s="91">
        <f t="shared" si="12"/>
        <v>1.7096295827849421</v>
      </c>
      <c r="T130" s="91">
        <f t="shared" si="13"/>
        <v>0.46626261348680248</v>
      </c>
      <c r="U130" s="91">
        <f t="shared" si="14"/>
        <v>0</v>
      </c>
      <c r="V130" s="92">
        <f t="shared" si="15"/>
        <v>739.68006672127308</v>
      </c>
      <c r="W130" s="86" t="str">
        <f t="shared" si="16"/>
        <v>Collector</v>
      </c>
      <c r="Z130" s="92"/>
    </row>
    <row r="131" spans="2:26" s="86" customFormat="1" ht="15" customHeight="1" x14ac:dyDescent="0.25">
      <c r="B131" s="86" t="s">
        <v>48</v>
      </c>
      <c r="C131" s="86" t="s">
        <v>127</v>
      </c>
      <c r="D131" s="86">
        <v>1132</v>
      </c>
      <c r="E131" s="86">
        <v>121</v>
      </c>
      <c r="F131" s="86">
        <v>13</v>
      </c>
      <c r="G131" s="86">
        <v>1</v>
      </c>
      <c r="H131" s="86">
        <v>10</v>
      </c>
      <c r="I131" s="86">
        <v>428</v>
      </c>
      <c r="J131" s="86">
        <v>124</v>
      </c>
      <c r="K131" s="86">
        <v>52</v>
      </c>
      <c r="L131" s="88" t="s">
        <v>649</v>
      </c>
      <c r="M131" s="89">
        <f>HLOOKUP(L131,FT_H!$B$1:$AS$25,2+F131,FALSE)</f>
        <v>1.4476386330637334</v>
      </c>
      <c r="N131" s="89">
        <f>HLOOKUP(L131,FT_D!$B$1:$AS$8,1+G131,FALSE)</f>
        <v>1.0416670342277996</v>
      </c>
      <c r="O131" s="89">
        <f>HLOOKUP(L131,FT_M!$B$1:$AS$13,1+H131,FALSE)</f>
        <v>1.040643020787243</v>
      </c>
      <c r="P131" s="90">
        <f t="shared" si="9"/>
        <v>272.74255734420279</v>
      </c>
      <c r="Q131" s="90">
        <f t="shared" si="10"/>
        <v>79.018871753927925</v>
      </c>
      <c r="R131" s="90">
        <f t="shared" si="11"/>
        <v>33.136946219389131</v>
      </c>
      <c r="S131" s="91">
        <f t="shared" si="12"/>
        <v>308.74457491363756</v>
      </c>
      <c r="T131" s="91">
        <f t="shared" si="13"/>
        <v>89.449362825446414</v>
      </c>
      <c r="U131" s="91">
        <f t="shared" si="14"/>
        <v>37.511023120348497</v>
      </c>
      <c r="V131" s="92">
        <f t="shared" si="15"/>
        <v>9237.5610076204775</v>
      </c>
      <c r="W131" s="86" t="str">
        <f t="shared" si="16"/>
        <v>Collector</v>
      </c>
      <c r="Z131" s="92"/>
    </row>
    <row r="132" spans="2:26" s="86" customFormat="1" ht="15" customHeight="1" x14ac:dyDescent="0.25">
      <c r="B132" s="86" t="s">
        <v>48</v>
      </c>
      <c r="C132" s="86" t="s">
        <v>128</v>
      </c>
      <c r="D132" s="86">
        <v>993</v>
      </c>
      <c r="E132" s="86">
        <v>122</v>
      </c>
      <c r="F132" s="86">
        <v>14</v>
      </c>
      <c r="G132" s="86">
        <v>5</v>
      </c>
      <c r="H132" s="86">
        <v>10</v>
      </c>
      <c r="I132" s="86">
        <v>480</v>
      </c>
      <c r="J132" s="86">
        <v>120</v>
      </c>
      <c r="K132" s="86">
        <v>88</v>
      </c>
      <c r="L132" s="88" t="s">
        <v>649</v>
      </c>
      <c r="M132" s="89">
        <f>HLOOKUP(L132,FT_H!$B$1:$AS$25,2+F132,FALSE)</f>
        <v>1.4139103726546229</v>
      </c>
      <c r="N132" s="89">
        <f>HLOOKUP(L132,FT_D!$B$1:$AS$8,1+G132,FALSE)</f>
        <v>1.1379267551327192</v>
      </c>
      <c r="O132" s="89">
        <f>HLOOKUP(L132,FT_M!$B$1:$AS$13,1+H132,FALSE)</f>
        <v>1.040643020787243</v>
      </c>
      <c r="P132" s="90">
        <f t="shared" si="9"/>
        <v>286.68387904880274</v>
      </c>
      <c r="Q132" s="90">
        <f t="shared" si="10"/>
        <v>71.670969762200684</v>
      </c>
      <c r="R132" s="90">
        <f t="shared" si="11"/>
        <v>52.558711158947162</v>
      </c>
      <c r="S132" s="91">
        <f t="shared" si="12"/>
        <v>284.67709189546116</v>
      </c>
      <c r="T132" s="91">
        <f t="shared" si="13"/>
        <v>71.16927297386529</v>
      </c>
      <c r="U132" s="91">
        <f t="shared" si="14"/>
        <v>52.190800180834529</v>
      </c>
      <c r="V132" s="92">
        <f t="shared" si="15"/>
        <v>9861.9254392788134</v>
      </c>
      <c r="W132" s="86" t="str">
        <f t="shared" si="16"/>
        <v>Collector</v>
      </c>
      <c r="Z132" s="92"/>
    </row>
    <row r="133" spans="2:26" s="86" customFormat="1" ht="15" customHeight="1" x14ac:dyDescent="0.25">
      <c r="B133" s="86" t="s">
        <v>48</v>
      </c>
      <c r="C133" s="86" t="s">
        <v>129</v>
      </c>
      <c r="D133" s="86">
        <v>1902</v>
      </c>
      <c r="E133" s="86">
        <v>123</v>
      </c>
      <c r="F133" s="86">
        <v>14</v>
      </c>
      <c r="G133" s="86">
        <v>1</v>
      </c>
      <c r="H133" s="86">
        <v>10</v>
      </c>
      <c r="I133" s="86">
        <v>612</v>
      </c>
      <c r="J133" s="86">
        <v>348</v>
      </c>
      <c r="K133" s="86">
        <v>200</v>
      </c>
      <c r="L133" s="88" t="s">
        <v>649</v>
      </c>
      <c r="M133" s="89">
        <f>HLOOKUP(L133,FT_H!$B$1:$AS$25,2+F133,FALSE)</f>
        <v>1.4139103726546229</v>
      </c>
      <c r="N133" s="89">
        <f>HLOOKUP(L133,FT_D!$B$1:$AS$8,1+G133,FALSE)</f>
        <v>1.0416670342277996</v>
      </c>
      <c r="O133" s="89">
        <f>HLOOKUP(L133,FT_M!$B$1:$AS$13,1+H133,FALSE)</f>
        <v>1.040643020787243</v>
      </c>
      <c r="P133" s="90">
        <f t="shared" ref="P133:P196" si="17">I133/($M133*$N133*$O133)</f>
        <v>399.29957273515157</v>
      </c>
      <c r="Q133" s="90">
        <f t="shared" ref="Q133:Q196" si="18">J133/($M133*$N133*$O133)</f>
        <v>227.05269822194893</v>
      </c>
      <c r="R133" s="90">
        <f t="shared" ref="R133:R196" si="19">K133/($M133*$N133*$O133)</f>
        <v>130.49005644939592</v>
      </c>
      <c r="S133" s="91">
        <f t="shared" ref="S133:S196" si="20">P133*$D133/1000</f>
        <v>759.46778734225825</v>
      </c>
      <c r="T133" s="91">
        <f t="shared" ref="T133:T196" si="21">Q133*$D133/1000</f>
        <v>431.85423201814683</v>
      </c>
      <c r="U133" s="91">
        <f t="shared" ref="U133:U196" si="22">R133*$D133/1000</f>
        <v>248.19208736675105</v>
      </c>
      <c r="V133" s="92">
        <f t="shared" ref="V133:V196" si="23">SUM(P133:R133)*24</f>
        <v>18164.215857755917</v>
      </c>
      <c r="W133" s="86" t="str">
        <f t="shared" ref="W133:W196" si="24">IF(V133&gt;50000,"Freeway",IF(V133&gt;10000,"Highway",IF(V133&gt;500,"Collector","Local")))</f>
        <v>Highway</v>
      </c>
      <c r="Z133" s="92"/>
    </row>
    <row r="134" spans="2:26" s="86" customFormat="1" ht="15" customHeight="1" x14ac:dyDescent="0.25">
      <c r="B134" s="86" t="s">
        <v>48</v>
      </c>
      <c r="C134" s="86" t="s">
        <v>130</v>
      </c>
      <c r="D134" s="86">
        <v>148</v>
      </c>
      <c r="E134" s="86">
        <v>124</v>
      </c>
      <c r="F134" s="86">
        <v>11</v>
      </c>
      <c r="G134" s="86">
        <v>5</v>
      </c>
      <c r="H134" s="86">
        <v>10</v>
      </c>
      <c r="I134" s="86">
        <v>384</v>
      </c>
      <c r="J134" s="86">
        <v>124</v>
      </c>
      <c r="K134" s="86">
        <v>140</v>
      </c>
      <c r="L134" s="88" t="s">
        <v>649</v>
      </c>
      <c r="M134" s="89">
        <f>HLOOKUP(L134,FT_H!$B$1:$AS$25,2+F134,FALSE)</f>
        <v>1.3867754645117158</v>
      </c>
      <c r="N134" s="89">
        <f>HLOOKUP(L134,FT_D!$B$1:$AS$8,1+G134,FALSE)</f>
        <v>1.1379267551327192</v>
      </c>
      <c r="O134" s="89">
        <f>HLOOKUP(L134,FT_M!$B$1:$AS$13,1+H134,FALSE)</f>
        <v>1.040643020787243</v>
      </c>
      <c r="P134" s="90">
        <f t="shared" si="17"/>
        <v>233.83471694327253</v>
      </c>
      <c r="Q134" s="90">
        <f t="shared" si="18"/>
        <v>75.509127346265089</v>
      </c>
      <c r="R134" s="90">
        <f t="shared" si="19"/>
        <v>85.252240552234781</v>
      </c>
      <c r="S134" s="91">
        <f t="shared" si="20"/>
        <v>34.607538107604334</v>
      </c>
      <c r="T134" s="91">
        <f t="shared" si="21"/>
        <v>11.175350847247232</v>
      </c>
      <c r="U134" s="91">
        <f t="shared" si="22"/>
        <v>12.617331601730747</v>
      </c>
      <c r="V134" s="92">
        <f t="shared" si="23"/>
        <v>9470.3060362025371</v>
      </c>
      <c r="W134" s="86" t="str">
        <f t="shared" si="24"/>
        <v>Collector</v>
      </c>
      <c r="Z134" s="92"/>
    </row>
    <row r="135" spans="2:26" s="86" customFormat="1" ht="15" customHeight="1" x14ac:dyDescent="0.25">
      <c r="B135" s="86" t="s">
        <v>48</v>
      </c>
      <c r="C135" s="86" t="s">
        <v>131</v>
      </c>
      <c r="D135" s="86">
        <v>725</v>
      </c>
      <c r="E135" s="86">
        <v>125</v>
      </c>
      <c r="F135" s="86">
        <v>16</v>
      </c>
      <c r="G135" s="86">
        <v>4</v>
      </c>
      <c r="H135" s="86">
        <v>10</v>
      </c>
      <c r="I135" s="86">
        <v>678.75</v>
      </c>
      <c r="J135" s="86">
        <v>225</v>
      </c>
      <c r="K135" s="86">
        <v>120</v>
      </c>
      <c r="L135" s="88" t="s">
        <v>649</v>
      </c>
      <c r="M135" s="89">
        <f>HLOOKUP(L135,FT_H!$B$1:$AS$25,2+F135,FALSE)</f>
        <v>1.5344023988084332</v>
      </c>
      <c r="N135" s="89">
        <f>HLOOKUP(L135,FT_D!$B$1:$AS$8,1+G135,FALSE)</f>
        <v>1.0964980553638661</v>
      </c>
      <c r="O135" s="89">
        <f>HLOOKUP(L135,FT_M!$B$1:$AS$13,1+H135,FALSE)</f>
        <v>1.040643020787243</v>
      </c>
      <c r="P135" s="90">
        <f t="shared" si="17"/>
        <v>387.66887335264397</v>
      </c>
      <c r="Q135" s="90">
        <f t="shared" si="18"/>
        <v>128.50901879093169</v>
      </c>
      <c r="R135" s="90">
        <f t="shared" si="19"/>
        <v>68.538143355163569</v>
      </c>
      <c r="S135" s="91">
        <f t="shared" si="20"/>
        <v>281.05993318066686</v>
      </c>
      <c r="T135" s="91">
        <f t="shared" si="21"/>
        <v>93.169038623425465</v>
      </c>
      <c r="U135" s="91">
        <f t="shared" si="22"/>
        <v>49.690153932493587</v>
      </c>
      <c r="V135" s="92">
        <f t="shared" si="23"/>
        <v>14033.184851969743</v>
      </c>
      <c r="W135" s="86" t="str">
        <f t="shared" si="24"/>
        <v>Highway</v>
      </c>
      <c r="Z135" s="92"/>
    </row>
    <row r="136" spans="2:26" s="86" customFormat="1" ht="15" customHeight="1" x14ac:dyDescent="0.25">
      <c r="B136" s="86" t="s">
        <v>48</v>
      </c>
      <c r="C136" s="86" t="s">
        <v>132</v>
      </c>
      <c r="D136" s="86">
        <v>177</v>
      </c>
      <c r="E136" s="86">
        <v>126</v>
      </c>
      <c r="F136" s="86">
        <v>16</v>
      </c>
      <c r="G136" s="86">
        <v>4</v>
      </c>
      <c r="H136" s="86">
        <v>10</v>
      </c>
      <c r="I136" s="86">
        <v>952</v>
      </c>
      <c r="J136" s="86">
        <v>300</v>
      </c>
      <c r="K136" s="86">
        <v>188</v>
      </c>
      <c r="L136" s="88" t="s">
        <v>649</v>
      </c>
      <c r="M136" s="89">
        <f>HLOOKUP(L136,FT_H!$B$1:$AS$25,2+F136,FALSE)</f>
        <v>1.5344023988084332</v>
      </c>
      <c r="N136" s="89">
        <f>HLOOKUP(L136,FT_D!$B$1:$AS$8,1+G136,FALSE)</f>
        <v>1.0964980553638661</v>
      </c>
      <c r="O136" s="89">
        <f>HLOOKUP(L136,FT_M!$B$1:$AS$13,1+H136,FALSE)</f>
        <v>1.040643020787243</v>
      </c>
      <c r="P136" s="90">
        <f t="shared" si="17"/>
        <v>543.73593728429762</v>
      </c>
      <c r="Q136" s="90">
        <f t="shared" si="18"/>
        <v>171.34535838790893</v>
      </c>
      <c r="R136" s="90">
        <f t="shared" si="19"/>
        <v>107.37642458975625</v>
      </c>
      <c r="S136" s="91">
        <f t="shared" si="20"/>
        <v>96.241260899320679</v>
      </c>
      <c r="T136" s="91">
        <f t="shared" si="21"/>
        <v>30.328128434659881</v>
      </c>
      <c r="U136" s="91">
        <f t="shared" si="22"/>
        <v>19.005627152386857</v>
      </c>
      <c r="V136" s="92">
        <f t="shared" si="23"/>
        <v>19738.985286287105</v>
      </c>
      <c r="W136" s="86" t="str">
        <f t="shared" si="24"/>
        <v>Highway</v>
      </c>
      <c r="Z136" s="92"/>
    </row>
    <row r="137" spans="2:26" s="86" customFormat="1" ht="15" customHeight="1" x14ac:dyDescent="0.25">
      <c r="B137" s="86" t="s">
        <v>48</v>
      </c>
      <c r="C137" s="86" t="s">
        <v>528</v>
      </c>
      <c r="D137" s="86">
        <v>703</v>
      </c>
      <c r="E137" s="86">
        <v>92</v>
      </c>
      <c r="F137" s="86">
        <v>15</v>
      </c>
      <c r="G137" s="86">
        <v>1</v>
      </c>
      <c r="H137" s="86">
        <v>10</v>
      </c>
      <c r="I137" s="86">
        <v>416</v>
      </c>
      <c r="J137" s="86">
        <v>92</v>
      </c>
      <c r="K137" s="86">
        <v>64</v>
      </c>
      <c r="L137" s="88" t="s">
        <v>649</v>
      </c>
      <c r="M137" s="89">
        <f>HLOOKUP(L137,FT_H!$B$1:$AS$25,2+F137,FALSE)</f>
        <v>1.4316370171210975</v>
      </c>
      <c r="N137" s="89">
        <f>HLOOKUP(L137,FT_D!$B$1:$AS$8,1+G137,FALSE)</f>
        <v>1.0416670342277996</v>
      </c>
      <c r="O137" s="89">
        <f>HLOOKUP(L137,FT_M!$B$1:$AS$13,1+H137,FALSE)</f>
        <v>1.040643020787243</v>
      </c>
      <c r="P137" s="90">
        <f t="shared" si="17"/>
        <v>268.05858163912103</v>
      </c>
      <c r="Q137" s="90">
        <f t="shared" si="18"/>
        <v>59.282186324036381</v>
      </c>
      <c r="R137" s="90">
        <f t="shared" si="19"/>
        <v>41.239781790634005</v>
      </c>
      <c r="S137" s="91">
        <f t="shared" si="20"/>
        <v>188.44518289230209</v>
      </c>
      <c r="T137" s="91">
        <f t="shared" si="21"/>
        <v>41.675376985797577</v>
      </c>
      <c r="U137" s="91">
        <f t="shared" si="22"/>
        <v>28.991566598815705</v>
      </c>
      <c r="V137" s="92">
        <f t="shared" si="23"/>
        <v>8845.9331940909942</v>
      </c>
      <c r="W137" s="86" t="str">
        <f t="shared" si="24"/>
        <v>Collector</v>
      </c>
      <c r="Z137" s="92"/>
    </row>
    <row r="138" spans="2:26" s="86" customFormat="1" ht="15" customHeight="1" x14ac:dyDescent="0.25">
      <c r="B138" s="86" t="s">
        <v>48</v>
      </c>
      <c r="C138" s="86" t="s">
        <v>529</v>
      </c>
      <c r="D138" s="86">
        <v>606</v>
      </c>
      <c r="E138" s="86">
        <v>113</v>
      </c>
      <c r="F138" s="86">
        <v>11</v>
      </c>
      <c r="G138" s="86">
        <v>1</v>
      </c>
      <c r="H138" s="86">
        <v>10</v>
      </c>
      <c r="I138" s="86">
        <v>440</v>
      </c>
      <c r="J138" s="86">
        <v>212</v>
      </c>
      <c r="K138" s="86">
        <v>36</v>
      </c>
      <c r="L138" s="88" t="s">
        <v>649</v>
      </c>
      <c r="M138" s="89">
        <f>HLOOKUP(L138,FT_H!$B$1:$AS$25,2+F138,FALSE)</f>
        <v>1.3867754645117158</v>
      </c>
      <c r="N138" s="89">
        <f>HLOOKUP(L138,FT_D!$B$1:$AS$8,1+G138,FALSE)</f>
        <v>1.0416670342277996</v>
      </c>
      <c r="O138" s="89">
        <f>HLOOKUP(L138,FT_M!$B$1:$AS$13,1+H138,FALSE)</f>
        <v>1.040643020787243</v>
      </c>
      <c r="P138" s="90">
        <f t="shared" si="17"/>
        <v>292.6953554774006</v>
      </c>
      <c r="Q138" s="90">
        <f t="shared" si="18"/>
        <v>141.02594400274756</v>
      </c>
      <c r="R138" s="90">
        <f t="shared" si="19"/>
        <v>23.947801811787318</v>
      </c>
      <c r="S138" s="91">
        <f t="shared" si="20"/>
        <v>177.37338541930478</v>
      </c>
      <c r="T138" s="91">
        <f t="shared" si="21"/>
        <v>85.461722065665029</v>
      </c>
      <c r="U138" s="91">
        <f t="shared" si="22"/>
        <v>14.512367897943115</v>
      </c>
      <c r="V138" s="92">
        <f t="shared" si="23"/>
        <v>10984.058431006451</v>
      </c>
      <c r="W138" s="86" t="str">
        <f t="shared" si="24"/>
        <v>Highway</v>
      </c>
      <c r="Z138" s="92"/>
    </row>
    <row r="139" spans="2:26" s="86" customFormat="1" ht="15" customHeight="1" x14ac:dyDescent="0.25">
      <c r="B139" s="86" t="s">
        <v>48</v>
      </c>
      <c r="C139" s="86" t="s">
        <v>530</v>
      </c>
      <c r="D139" s="86">
        <v>899</v>
      </c>
      <c r="E139" s="86">
        <v>44</v>
      </c>
      <c r="F139" s="86">
        <v>11</v>
      </c>
      <c r="G139" s="86">
        <v>1</v>
      </c>
      <c r="H139" s="86">
        <v>10</v>
      </c>
      <c r="I139" s="86">
        <v>1120</v>
      </c>
      <c r="J139" s="86">
        <v>312</v>
      </c>
      <c r="K139" s="86">
        <v>348</v>
      </c>
      <c r="L139" s="88" t="s">
        <v>649</v>
      </c>
      <c r="M139" s="89">
        <f>HLOOKUP(L139,FT_H!$B$1:$AS$25,2+F139,FALSE)</f>
        <v>1.3867754645117158</v>
      </c>
      <c r="N139" s="89">
        <f>HLOOKUP(L139,FT_D!$B$1:$AS$8,1+G139,FALSE)</f>
        <v>1.0416670342277996</v>
      </c>
      <c r="O139" s="89">
        <f>HLOOKUP(L139,FT_M!$B$1:$AS$13,1+H139,FALSE)</f>
        <v>1.040643020787243</v>
      </c>
      <c r="P139" s="90">
        <f t="shared" si="17"/>
        <v>745.04272303338325</v>
      </c>
      <c r="Q139" s="90">
        <f t="shared" si="18"/>
        <v>207.54761570215678</v>
      </c>
      <c r="R139" s="90">
        <f t="shared" si="19"/>
        <v>231.49541751394409</v>
      </c>
      <c r="S139" s="91">
        <f t="shared" si="20"/>
        <v>669.79340800701152</v>
      </c>
      <c r="T139" s="91">
        <f t="shared" si="21"/>
        <v>186.58530651623894</v>
      </c>
      <c r="U139" s="91">
        <f t="shared" si="22"/>
        <v>208.11438034503576</v>
      </c>
      <c r="V139" s="92">
        <f t="shared" si="23"/>
        <v>28418.058149987621</v>
      </c>
      <c r="W139" s="86" t="str">
        <f t="shared" si="24"/>
        <v>Highway</v>
      </c>
      <c r="Z139" s="92"/>
    </row>
    <row r="140" spans="2:26" s="86" customFormat="1" ht="15" customHeight="1" x14ac:dyDescent="0.25">
      <c r="B140" s="86" t="s">
        <v>48</v>
      </c>
      <c r="C140" s="86" t="s">
        <v>531</v>
      </c>
      <c r="D140" s="86">
        <v>1717</v>
      </c>
      <c r="E140" s="86">
        <v>103</v>
      </c>
      <c r="F140" s="86">
        <v>10</v>
      </c>
      <c r="G140" s="86">
        <v>1</v>
      </c>
      <c r="H140" s="86">
        <v>10</v>
      </c>
      <c r="I140" s="86">
        <v>664</v>
      </c>
      <c r="J140" s="86">
        <v>288</v>
      </c>
      <c r="K140" s="86">
        <v>92</v>
      </c>
      <c r="L140" s="88" t="s">
        <v>649</v>
      </c>
      <c r="M140" s="89">
        <f>HLOOKUP(L140,FT_H!$B$1:$AS$25,2+F140,FALSE)</f>
        <v>1.3269815703972134</v>
      </c>
      <c r="N140" s="89">
        <f>HLOOKUP(L140,FT_D!$B$1:$AS$8,1+G140,FALSE)</f>
        <v>1.0416670342277996</v>
      </c>
      <c r="O140" s="89">
        <f>HLOOKUP(L140,FT_M!$B$1:$AS$13,1+H140,FALSE)</f>
        <v>1.040643020787243</v>
      </c>
      <c r="P140" s="90">
        <f t="shared" si="17"/>
        <v>461.60711262355829</v>
      </c>
      <c r="Q140" s="90">
        <f t="shared" si="18"/>
        <v>200.21513318612168</v>
      </c>
      <c r="R140" s="90">
        <f t="shared" si="19"/>
        <v>63.957611990011095</v>
      </c>
      <c r="S140" s="91">
        <f t="shared" si="20"/>
        <v>792.57941237464956</v>
      </c>
      <c r="T140" s="91">
        <f t="shared" si="21"/>
        <v>343.76938368057091</v>
      </c>
      <c r="U140" s="91">
        <f t="shared" si="22"/>
        <v>109.81521978684904</v>
      </c>
      <c r="V140" s="92">
        <f t="shared" si="23"/>
        <v>17418.716587192586</v>
      </c>
      <c r="W140" s="86" t="str">
        <f t="shared" si="24"/>
        <v>Highway</v>
      </c>
      <c r="Z140" s="92"/>
    </row>
    <row r="141" spans="2:26" s="86" customFormat="1" ht="15" customHeight="1" x14ac:dyDescent="0.25">
      <c r="B141" s="86" t="s">
        <v>48</v>
      </c>
      <c r="C141" s="86" t="s">
        <v>129</v>
      </c>
      <c r="D141" s="86">
        <v>529</v>
      </c>
      <c r="E141" s="86">
        <v>103</v>
      </c>
      <c r="F141" s="86">
        <v>10</v>
      </c>
      <c r="G141" s="86">
        <v>1</v>
      </c>
      <c r="H141" s="86">
        <v>10</v>
      </c>
      <c r="I141" s="86">
        <v>664</v>
      </c>
      <c r="J141" s="86">
        <v>288</v>
      </c>
      <c r="K141" s="86">
        <v>92</v>
      </c>
      <c r="L141" s="88" t="s">
        <v>649</v>
      </c>
      <c r="M141" s="89">
        <f>HLOOKUP(L141,FT_H!$B$1:$AS$25,2+F141,FALSE)</f>
        <v>1.3269815703972134</v>
      </c>
      <c r="N141" s="89">
        <f>HLOOKUP(L141,FT_D!$B$1:$AS$8,1+G141,FALSE)</f>
        <v>1.0416670342277996</v>
      </c>
      <c r="O141" s="89">
        <f>HLOOKUP(L141,FT_M!$B$1:$AS$13,1+H141,FALSE)</f>
        <v>1.040643020787243</v>
      </c>
      <c r="P141" s="90">
        <f t="shared" si="17"/>
        <v>461.60711262355829</v>
      </c>
      <c r="Q141" s="90">
        <f t="shared" si="18"/>
        <v>200.21513318612168</v>
      </c>
      <c r="R141" s="90">
        <f t="shared" si="19"/>
        <v>63.957611990011095</v>
      </c>
      <c r="S141" s="91">
        <f t="shared" si="20"/>
        <v>244.19016257786234</v>
      </c>
      <c r="T141" s="91">
        <f t="shared" si="21"/>
        <v>105.91380545545836</v>
      </c>
      <c r="U141" s="91">
        <f t="shared" si="22"/>
        <v>33.83357674271587</v>
      </c>
      <c r="V141" s="92">
        <f t="shared" si="23"/>
        <v>17418.716587192586</v>
      </c>
      <c r="W141" s="86" t="str">
        <f t="shared" si="24"/>
        <v>Highway</v>
      </c>
      <c r="Z141" s="92"/>
    </row>
    <row r="142" spans="2:26" s="86" customFormat="1" ht="15" customHeight="1" x14ac:dyDescent="0.25">
      <c r="B142" s="86" t="s">
        <v>48</v>
      </c>
      <c r="C142" s="86" t="s">
        <v>532</v>
      </c>
      <c r="D142" s="86">
        <v>402</v>
      </c>
      <c r="E142" s="86">
        <v>103</v>
      </c>
      <c r="F142" s="86">
        <v>10</v>
      </c>
      <c r="G142" s="86">
        <v>1</v>
      </c>
      <c r="H142" s="86">
        <v>10</v>
      </c>
      <c r="I142" s="86">
        <v>664</v>
      </c>
      <c r="J142" s="86">
        <v>288</v>
      </c>
      <c r="K142" s="86">
        <v>92</v>
      </c>
      <c r="L142" s="88" t="s">
        <v>649</v>
      </c>
      <c r="M142" s="89">
        <f>HLOOKUP(L142,FT_H!$B$1:$AS$25,2+F142,FALSE)</f>
        <v>1.3269815703972134</v>
      </c>
      <c r="N142" s="89">
        <f>HLOOKUP(L142,FT_D!$B$1:$AS$8,1+G142,FALSE)</f>
        <v>1.0416670342277996</v>
      </c>
      <c r="O142" s="89">
        <f>HLOOKUP(L142,FT_M!$B$1:$AS$13,1+H142,FALSE)</f>
        <v>1.040643020787243</v>
      </c>
      <c r="P142" s="90">
        <f t="shared" si="17"/>
        <v>461.60711262355829</v>
      </c>
      <c r="Q142" s="90">
        <f t="shared" si="18"/>
        <v>200.21513318612168</v>
      </c>
      <c r="R142" s="90">
        <f t="shared" si="19"/>
        <v>63.957611990011095</v>
      </c>
      <c r="S142" s="91">
        <f t="shared" si="20"/>
        <v>185.56605927467044</v>
      </c>
      <c r="T142" s="91">
        <f t="shared" si="21"/>
        <v>80.486483540820913</v>
      </c>
      <c r="U142" s="91">
        <f t="shared" si="22"/>
        <v>25.710960019984462</v>
      </c>
      <c r="V142" s="92">
        <f t="shared" si="23"/>
        <v>17418.716587192586</v>
      </c>
      <c r="W142" s="86" t="str">
        <f t="shared" si="24"/>
        <v>Highway</v>
      </c>
      <c r="Z142" s="92"/>
    </row>
    <row r="143" spans="2:26" s="86" customFormat="1" ht="15" customHeight="1" x14ac:dyDescent="0.25">
      <c r="B143" s="86" t="s">
        <v>48</v>
      </c>
      <c r="C143" s="86" t="s">
        <v>533</v>
      </c>
      <c r="D143" s="86">
        <v>556</v>
      </c>
      <c r="E143" s="86">
        <v>44</v>
      </c>
      <c r="F143" s="86">
        <v>11</v>
      </c>
      <c r="G143" s="86">
        <v>1</v>
      </c>
      <c r="H143" s="86">
        <v>10</v>
      </c>
      <c r="I143" s="86">
        <v>1120</v>
      </c>
      <c r="J143" s="86">
        <v>312</v>
      </c>
      <c r="K143" s="86">
        <v>348</v>
      </c>
      <c r="L143" s="88" t="s">
        <v>649</v>
      </c>
      <c r="M143" s="89">
        <f>HLOOKUP(L143,FT_H!$B$1:$AS$25,2+F143,FALSE)</f>
        <v>1.3867754645117158</v>
      </c>
      <c r="N143" s="89">
        <f>HLOOKUP(L143,FT_D!$B$1:$AS$8,1+G143,FALSE)</f>
        <v>1.0416670342277996</v>
      </c>
      <c r="O143" s="89">
        <f>HLOOKUP(L143,FT_M!$B$1:$AS$13,1+H143,FALSE)</f>
        <v>1.040643020787243</v>
      </c>
      <c r="P143" s="90">
        <f t="shared" si="17"/>
        <v>745.04272303338325</v>
      </c>
      <c r="Q143" s="90">
        <f t="shared" si="18"/>
        <v>207.54761570215678</v>
      </c>
      <c r="R143" s="90">
        <f t="shared" si="19"/>
        <v>231.49541751394409</v>
      </c>
      <c r="S143" s="91">
        <f t="shared" si="20"/>
        <v>414.24375400656106</v>
      </c>
      <c r="T143" s="91">
        <f t="shared" si="21"/>
        <v>115.39647433039917</v>
      </c>
      <c r="U143" s="91">
        <f t="shared" si="22"/>
        <v>128.71145213775293</v>
      </c>
      <c r="V143" s="92">
        <f t="shared" si="23"/>
        <v>28418.058149987621</v>
      </c>
      <c r="W143" s="86" t="str">
        <f t="shared" si="24"/>
        <v>Highway</v>
      </c>
      <c r="Z143" s="92"/>
    </row>
    <row r="144" spans="2:26" s="86" customFormat="1" ht="15" customHeight="1" x14ac:dyDescent="0.25">
      <c r="B144" s="86" t="s">
        <v>48</v>
      </c>
      <c r="C144" s="86" t="s">
        <v>534</v>
      </c>
      <c r="D144" s="86">
        <v>480</v>
      </c>
      <c r="E144" s="86">
        <v>44</v>
      </c>
      <c r="F144" s="86">
        <v>11</v>
      </c>
      <c r="G144" s="86">
        <v>1</v>
      </c>
      <c r="H144" s="86">
        <v>10</v>
      </c>
      <c r="I144" s="86">
        <v>1120</v>
      </c>
      <c r="J144" s="86">
        <v>312</v>
      </c>
      <c r="K144" s="86">
        <v>348</v>
      </c>
      <c r="L144" s="88" t="s">
        <v>649</v>
      </c>
      <c r="M144" s="89">
        <f>HLOOKUP(L144,FT_H!$B$1:$AS$25,2+F144,FALSE)</f>
        <v>1.3867754645117158</v>
      </c>
      <c r="N144" s="89">
        <f>HLOOKUP(L144,FT_D!$B$1:$AS$8,1+G144,FALSE)</f>
        <v>1.0416670342277996</v>
      </c>
      <c r="O144" s="89">
        <f>HLOOKUP(L144,FT_M!$B$1:$AS$13,1+H144,FALSE)</f>
        <v>1.040643020787243</v>
      </c>
      <c r="P144" s="90">
        <f t="shared" si="17"/>
        <v>745.04272303338325</v>
      </c>
      <c r="Q144" s="90">
        <f t="shared" si="18"/>
        <v>207.54761570215678</v>
      </c>
      <c r="R144" s="90">
        <f t="shared" si="19"/>
        <v>231.49541751394409</v>
      </c>
      <c r="S144" s="91">
        <f t="shared" si="20"/>
        <v>357.620507056024</v>
      </c>
      <c r="T144" s="91">
        <f t="shared" si="21"/>
        <v>99.62285553703525</v>
      </c>
      <c r="U144" s="91">
        <f t="shared" si="22"/>
        <v>111.11780040669316</v>
      </c>
      <c r="V144" s="92">
        <f t="shared" si="23"/>
        <v>28418.058149987621</v>
      </c>
      <c r="W144" s="86" t="str">
        <f t="shared" si="24"/>
        <v>Highway</v>
      </c>
      <c r="Z144" s="92"/>
    </row>
    <row r="145" spans="2:26" s="86" customFormat="1" ht="15" customHeight="1" x14ac:dyDescent="0.25">
      <c r="B145" s="86" t="s">
        <v>48</v>
      </c>
      <c r="C145" s="86" t="s">
        <v>535</v>
      </c>
      <c r="D145" s="86">
        <v>163</v>
      </c>
      <c r="E145" s="86">
        <v>44</v>
      </c>
      <c r="F145" s="86">
        <v>11</v>
      </c>
      <c r="G145" s="86">
        <v>1</v>
      </c>
      <c r="H145" s="86">
        <v>10</v>
      </c>
      <c r="I145" s="86">
        <v>1120</v>
      </c>
      <c r="J145" s="86">
        <v>312</v>
      </c>
      <c r="K145" s="86">
        <v>348</v>
      </c>
      <c r="L145" s="88" t="s">
        <v>649</v>
      </c>
      <c r="M145" s="89">
        <f>HLOOKUP(L145,FT_H!$B$1:$AS$25,2+F145,FALSE)</f>
        <v>1.3867754645117158</v>
      </c>
      <c r="N145" s="89">
        <f>HLOOKUP(L145,FT_D!$B$1:$AS$8,1+G145,FALSE)</f>
        <v>1.0416670342277996</v>
      </c>
      <c r="O145" s="89">
        <f>HLOOKUP(L145,FT_M!$B$1:$AS$13,1+H145,FALSE)</f>
        <v>1.040643020787243</v>
      </c>
      <c r="P145" s="90">
        <f t="shared" si="17"/>
        <v>745.04272303338325</v>
      </c>
      <c r="Q145" s="90">
        <f t="shared" si="18"/>
        <v>207.54761570215678</v>
      </c>
      <c r="R145" s="90">
        <f t="shared" si="19"/>
        <v>231.49541751394409</v>
      </c>
      <c r="S145" s="91">
        <f t="shared" si="20"/>
        <v>121.44196385444148</v>
      </c>
      <c r="T145" s="91">
        <f t="shared" si="21"/>
        <v>33.830261359451555</v>
      </c>
      <c r="U145" s="91">
        <f t="shared" si="22"/>
        <v>37.73375305477289</v>
      </c>
      <c r="V145" s="92">
        <f t="shared" si="23"/>
        <v>28418.058149987621</v>
      </c>
      <c r="W145" s="86" t="str">
        <f t="shared" si="24"/>
        <v>Highway</v>
      </c>
      <c r="Z145" s="92"/>
    </row>
    <row r="146" spans="2:26" s="86" customFormat="1" ht="15" customHeight="1" x14ac:dyDescent="0.25">
      <c r="B146" s="86" t="s">
        <v>48</v>
      </c>
      <c r="C146" s="86" t="s">
        <v>536</v>
      </c>
      <c r="D146" s="86">
        <v>815</v>
      </c>
      <c r="E146" s="86">
        <v>89</v>
      </c>
      <c r="F146" s="86">
        <v>14</v>
      </c>
      <c r="G146" s="86">
        <v>1</v>
      </c>
      <c r="H146" s="86">
        <v>10</v>
      </c>
      <c r="I146" s="86">
        <v>240</v>
      </c>
      <c r="J146" s="86">
        <v>84</v>
      </c>
      <c r="K146" s="86">
        <v>44</v>
      </c>
      <c r="L146" s="88" t="s">
        <v>649</v>
      </c>
      <c r="M146" s="89">
        <f>HLOOKUP(L146,FT_H!$B$1:$AS$25,2+F146,FALSE)</f>
        <v>1.4139103726546229</v>
      </c>
      <c r="N146" s="89">
        <f>HLOOKUP(L146,FT_D!$B$1:$AS$8,1+G146,FALSE)</f>
        <v>1.0416670342277996</v>
      </c>
      <c r="O146" s="89">
        <f>HLOOKUP(L146,FT_M!$B$1:$AS$13,1+H146,FALSE)</f>
        <v>1.040643020787243</v>
      </c>
      <c r="P146" s="90">
        <f t="shared" si="17"/>
        <v>156.58806773927512</v>
      </c>
      <c r="Q146" s="90">
        <f t="shared" si="18"/>
        <v>54.805823708746289</v>
      </c>
      <c r="R146" s="90">
        <f t="shared" si="19"/>
        <v>28.707812418867103</v>
      </c>
      <c r="S146" s="91">
        <f t="shared" si="20"/>
        <v>127.61927520750923</v>
      </c>
      <c r="T146" s="91">
        <f t="shared" si="21"/>
        <v>44.666746322628228</v>
      </c>
      <c r="U146" s="91">
        <f t="shared" si="22"/>
        <v>23.39686712137669</v>
      </c>
      <c r="V146" s="92">
        <f t="shared" si="23"/>
        <v>5762.4408928053235</v>
      </c>
      <c r="W146" s="86" t="str">
        <f t="shared" si="24"/>
        <v>Collector</v>
      </c>
      <c r="Z146" s="92"/>
    </row>
    <row r="147" spans="2:26" s="86" customFormat="1" ht="15" customHeight="1" x14ac:dyDescent="0.25">
      <c r="B147" s="86" t="s">
        <v>133</v>
      </c>
      <c r="C147" s="86" t="s">
        <v>134</v>
      </c>
      <c r="D147" s="86">
        <v>613</v>
      </c>
      <c r="E147" s="86">
        <v>127</v>
      </c>
      <c r="F147" s="86">
        <v>14</v>
      </c>
      <c r="G147" s="86">
        <v>3</v>
      </c>
      <c r="H147" s="86">
        <v>9</v>
      </c>
      <c r="I147" s="86">
        <v>156</v>
      </c>
      <c r="J147" s="86">
        <v>32</v>
      </c>
      <c r="K147" s="86">
        <v>24</v>
      </c>
      <c r="L147" s="88" t="s">
        <v>649</v>
      </c>
      <c r="M147" s="89">
        <f>HLOOKUP(L147,FT_H!$B$1:$AS$25,2+F147,FALSE)</f>
        <v>1.4139103726546229</v>
      </c>
      <c r="N147" s="89">
        <f>HLOOKUP(L147,FT_D!$B$1:$AS$8,1+G147,FALSE)</f>
        <v>1.1062082689467894</v>
      </c>
      <c r="O147" s="89">
        <f>HLOOKUP(L147,FT_M!$B$1:$AS$13,1+H147,FALSE)</f>
        <v>0.98879492857132445</v>
      </c>
      <c r="P147" s="90">
        <f t="shared" si="17"/>
        <v>100.86943471747058</v>
      </c>
      <c r="Q147" s="90">
        <f t="shared" si="18"/>
        <v>20.691166095891401</v>
      </c>
      <c r="R147" s="90">
        <f t="shared" si="19"/>
        <v>15.518374571918551</v>
      </c>
      <c r="S147" s="91">
        <f t="shared" si="20"/>
        <v>61.832963481809465</v>
      </c>
      <c r="T147" s="91">
        <f t="shared" si="21"/>
        <v>12.683684816781428</v>
      </c>
      <c r="U147" s="91">
        <f t="shared" si="22"/>
        <v>9.5127636125860722</v>
      </c>
      <c r="V147" s="92">
        <f t="shared" si="23"/>
        <v>3289.8954092467329</v>
      </c>
      <c r="W147" s="86" t="str">
        <f t="shared" si="24"/>
        <v>Collector</v>
      </c>
      <c r="Z147" s="92"/>
    </row>
    <row r="148" spans="2:26" s="86" customFormat="1" ht="15" customHeight="1" x14ac:dyDescent="0.25">
      <c r="B148" s="86" t="s">
        <v>133</v>
      </c>
      <c r="C148" s="86" t="s">
        <v>135</v>
      </c>
      <c r="D148" s="86">
        <v>159</v>
      </c>
      <c r="E148" s="86">
        <v>128</v>
      </c>
      <c r="F148" s="86">
        <v>11</v>
      </c>
      <c r="G148" s="86">
        <v>4</v>
      </c>
      <c r="H148" s="86">
        <v>9</v>
      </c>
      <c r="I148" s="86">
        <v>700</v>
      </c>
      <c r="J148" s="86">
        <v>72</v>
      </c>
      <c r="K148" s="86">
        <v>44</v>
      </c>
      <c r="L148" s="88" t="s">
        <v>649</v>
      </c>
      <c r="M148" s="89">
        <f>HLOOKUP(L148,FT_H!$B$1:$AS$25,2+F148,FALSE)</f>
        <v>1.3867754645117158</v>
      </c>
      <c r="N148" s="89">
        <f>HLOOKUP(L148,FT_D!$B$1:$AS$8,1+G148,FALSE)</f>
        <v>1.0964980553638661</v>
      </c>
      <c r="O148" s="89">
        <f>HLOOKUP(L148,FT_M!$B$1:$AS$13,1+H148,FALSE)</f>
        <v>0.98879492857132445</v>
      </c>
      <c r="P148" s="90">
        <f t="shared" si="17"/>
        <v>465.56228881107421</v>
      </c>
      <c r="Q148" s="90">
        <f t="shared" si="18"/>
        <v>47.886406849139057</v>
      </c>
      <c r="R148" s="90">
        <f t="shared" si="19"/>
        <v>29.263915296696091</v>
      </c>
      <c r="S148" s="91">
        <f t="shared" si="20"/>
        <v>74.024403920960808</v>
      </c>
      <c r="T148" s="91">
        <f t="shared" si="21"/>
        <v>7.6139386890131098</v>
      </c>
      <c r="U148" s="91">
        <f t="shared" si="22"/>
        <v>4.6529625321746781</v>
      </c>
      <c r="V148" s="92">
        <f t="shared" si="23"/>
        <v>13025.102662965823</v>
      </c>
      <c r="W148" s="86" t="str">
        <f t="shared" si="24"/>
        <v>Highway</v>
      </c>
      <c r="Z148" s="92"/>
    </row>
    <row r="149" spans="2:26" s="86" customFormat="1" ht="15" customHeight="1" x14ac:dyDescent="0.25">
      <c r="B149" s="86" t="s">
        <v>133</v>
      </c>
      <c r="C149" s="86" t="s">
        <v>136</v>
      </c>
      <c r="D149" s="86">
        <v>126</v>
      </c>
      <c r="E149" s="86">
        <v>129</v>
      </c>
      <c r="F149" s="86">
        <v>11</v>
      </c>
      <c r="G149" s="86">
        <v>3</v>
      </c>
      <c r="H149" s="86">
        <v>9</v>
      </c>
      <c r="I149" s="86">
        <v>1216</v>
      </c>
      <c r="J149" s="86">
        <v>236</v>
      </c>
      <c r="K149" s="86">
        <v>120</v>
      </c>
      <c r="L149" s="88" t="s">
        <v>649</v>
      </c>
      <c r="M149" s="89">
        <f>HLOOKUP(L149,FT_H!$B$1:$AS$25,2+F149,FALSE)</f>
        <v>1.3867754645117158</v>
      </c>
      <c r="N149" s="89">
        <f>HLOOKUP(L149,FT_D!$B$1:$AS$8,1+G149,FALSE)</f>
        <v>1.1062082689467894</v>
      </c>
      <c r="O149" s="89">
        <f>HLOOKUP(L149,FT_M!$B$1:$AS$13,1+H149,FALSE)</f>
        <v>0.98879492857132445</v>
      </c>
      <c r="P149" s="90">
        <f t="shared" si="17"/>
        <v>801.64907321377507</v>
      </c>
      <c r="Q149" s="90">
        <f t="shared" si="18"/>
        <v>155.58320828819978</v>
      </c>
      <c r="R149" s="90">
        <f t="shared" si="19"/>
        <v>79.110105909254116</v>
      </c>
      <c r="S149" s="91">
        <f t="shared" si="20"/>
        <v>101.00778322493566</v>
      </c>
      <c r="T149" s="91">
        <f t="shared" si="21"/>
        <v>19.603484244313172</v>
      </c>
      <c r="U149" s="91">
        <f t="shared" si="22"/>
        <v>9.9678733445660175</v>
      </c>
      <c r="V149" s="92">
        <f t="shared" si="23"/>
        <v>24872.217297869498</v>
      </c>
      <c r="W149" s="86" t="str">
        <f t="shared" si="24"/>
        <v>Highway</v>
      </c>
      <c r="Z149" s="92"/>
    </row>
    <row r="150" spans="2:26" s="86" customFormat="1" ht="15" customHeight="1" x14ac:dyDescent="0.25">
      <c r="B150" s="86" t="s">
        <v>133</v>
      </c>
      <c r="C150" s="86" t="s">
        <v>137</v>
      </c>
      <c r="D150" s="86">
        <v>253</v>
      </c>
      <c r="E150" s="86">
        <v>130</v>
      </c>
      <c r="F150" s="86">
        <v>11</v>
      </c>
      <c r="G150" s="86">
        <v>3</v>
      </c>
      <c r="H150" s="86">
        <v>9</v>
      </c>
      <c r="I150" s="86">
        <v>980</v>
      </c>
      <c r="J150" s="86">
        <v>240</v>
      </c>
      <c r="K150" s="86">
        <v>544</v>
      </c>
      <c r="L150" s="88" t="s">
        <v>649</v>
      </c>
      <c r="M150" s="89">
        <f>HLOOKUP(L150,FT_H!$B$1:$AS$25,2+F150,FALSE)</f>
        <v>1.3867754645117158</v>
      </c>
      <c r="N150" s="89">
        <f>HLOOKUP(L150,FT_D!$B$1:$AS$8,1+G150,FALSE)</f>
        <v>1.1062082689467894</v>
      </c>
      <c r="O150" s="89">
        <f>HLOOKUP(L150,FT_M!$B$1:$AS$13,1+H150,FALSE)</f>
        <v>0.98879492857132445</v>
      </c>
      <c r="P150" s="90">
        <f t="shared" si="17"/>
        <v>646.06586492557528</v>
      </c>
      <c r="Q150" s="90">
        <f t="shared" si="18"/>
        <v>158.22021181850823</v>
      </c>
      <c r="R150" s="90">
        <f t="shared" si="19"/>
        <v>358.63248012195203</v>
      </c>
      <c r="S150" s="91">
        <f t="shared" si="20"/>
        <v>163.45466382617056</v>
      </c>
      <c r="T150" s="91">
        <f t="shared" si="21"/>
        <v>40.029713590082579</v>
      </c>
      <c r="U150" s="91">
        <f t="shared" si="22"/>
        <v>90.734017470853871</v>
      </c>
      <c r="V150" s="92">
        <f t="shared" si="23"/>
        <v>27910.045364784852</v>
      </c>
      <c r="W150" s="86" t="str">
        <f t="shared" si="24"/>
        <v>Highway</v>
      </c>
      <c r="Z150" s="92"/>
    </row>
    <row r="151" spans="2:26" s="86" customFormat="1" ht="15" customHeight="1" x14ac:dyDescent="0.25">
      <c r="B151" s="86" t="s">
        <v>133</v>
      </c>
      <c r="C151" s="86" t="s">
        <v>537</v>
      </c>
      <c r="D151" s="86">
        <v>4646</v>
      </c>
      <c r="E151" s="86">
        <v>131</v>
      </c>
      <c r="F151" s="86">
        <v>10</v>
      </c>
      <c r="G151" s="86">
        <v>5</v>
      </c>
      <c r="H151" s="86">
        <v>9</v>
      </c>
      <c r="I151" s="86">
        <v>4</v>
      </c>
      <c r="J151" s="86">
        <v>4</v>
      </c>
      <c r="K151" s="86">
        <v>4</v>
      </c>
      <c r="L151" s="88" t="s">
        <v>649</v>
      </c>
      <c r="M151" s="89">
        <f>HLOOKUP(L151,FT_H!$B$1:$AS$25,2+F151,FALSE)</f>
        <v>1.3269815703972134</v>
      </c>
      <c r="N151" s="89">
        <f>HLOOKUP(L151,FT_D!$B$1:$AS$8,1+G151,FALSE)</f>
        <v>1.1379267551327192</v>
      </c>
      <c r="O151" s="89">
        <f>HLOOKUP(L151,FT_M!$B$1:$AS$13,1+H151,FALSE)</f>
        <v>0.98879492857132445</v>
      </c>
      <c r="P151" s="90">
        <f t="shared" si="17"/>
        <v>2.6790113959721364</v>
      </c>
      <c r="Q151" s="90">
        <f t="shared" si="18"/>
        <v>2.6790113959721364</v>
      </c>
      <c r="R151" s="90">
        <f t="shared" si="19"/>
        <v>2.6790113959721364</v>
      </c>
      <c r="S151" s="91">
        <f t="shared" si="20"/>
        <v>12.446686945686546</v>
      </c>
      <c r="T151" s="91">
        <f t="shared" si="21"/>
        <v>12.446686945686546</v>
      </c>
      <c r="U151" s="91">
        <f t="shared" si="22"/>
        <v>12.446686945686546</v>
      </c>
      <c r="V151" s="92">
        <f t="shared" si="23"/>
        <v>192.88882050999382</v>
      </c>
      <c r="W151" s="86" t="str">
        <f t="shared" si="24"/>
        <v>Local</v>
      </c>
      <c r="Z151" s="92"/>
    </row>
    <row r="152" spans="2:26" s="86" customFormat="1" ht="15" customHeight="1" x14ac:dyDescent="0.25">
      <c r="B152" s="86" t="s">
        <v>133</v>
      </c>
      <c r="C152" s="86" t="s">
        <v>138</v>
      </c>
      <c r="D152" s="86">
        <v>922</v>
      </c>
      <c r="E152" s="86">
        <v>132</v>
      </c>
      <c r="F152" s="86">
        <v>10</v>
      </c>
      <c r="G152" s="86">
        <v>2</v>
      </c>
      <c r="H152" s="86">
        <v>10</v>
      </c>
      <c r="I152" s="86">
        <v>52</v>
      </c>
      <c r="J152" s="86">
        <v>16</v>
      </c>
      <c r="K152" s="86">
        <v>16</v>
      </c>
      <c r="L152" s="88" t="s">
        <v>649</v>
      </c>
      <c r="M152" s="89">
        <f>HLOOKUP(L152,FT_H!$B$1:$AS$25,2+F152,FALSE)</f>
        <v>1.3269815703972134</v>
      </c>
      <c r="N152" s="89">
        <f>HLOOKUP(L152,FT_D!$B$1:$AS$8,1+G152,FALSE)</f>
        <v>1.077078268692844</v>
      </c>
      <c r="O152" s="89">
        <f>HLOOKUP(L152,FT_M!$B$1:$AS$13,1+H152,FALSE)</f>
        <v>1.040643020787243</v>
      </c>
      <c r="P152" s="90">
        <f t="shared" si="17"/>
        <v>34.961448107692753</v>
      </c>
      <c r="Q152" s="90">
        <f t="shared" si="18"/>
        <v>10.757368648520847</v>
      </c>
      <c r="R152" s="90">
        <f t="shared" si="19"/>
        <v>10.757368648520847</v>
      </c>
      <c r="S152" s="91">
        <f t="shared" si="20"/>
        <v>32.234455155292721</v>
      </c>
      <c r="T152" s="91">
        <f t="shared" si="21"/>
        <v>9.9182938939362213</v>
      </c>
      <c r="U152" s="91">
        <f t="shared" si="22"/>
        <v>9.9182938939362213</v>
      </c>
      <c r="V152" s="92">
        <f t="shared" si="23"/>
        <v>1355.4284497136266</v>
      </c>
      <c r="W152" s="86" t="str">
        <f t="shared" si="24"/>
        <v>Collector</v>
      </c>
      <c r="Z152" s="92"/>
    </row>
    <row r="153" spans="2:26" s="86" customFormat="1" ht="15" customHeight="1" x14ac:dyDescent="0.25">
      <c r="B153" s="86" t="s">
        <v>133</v>
      </c>
      <c r="C153" s="86" t="s">
        <v>539</v>
      </c>
      <c r="D153" s="86">
        <v>353</v>
      </c>
      <c r="E153" s="86">
        <v>133</v>
      </c>
      <c r="F153" s="86">
        <v>16</v>
      </c>
      <c r="G153" s="86">
        <v>1</v>
      </c>
      <c r="H153" s="86">
        <v>10</v>
      </c>
      <c r="I153" s="86">
        <v>148</v>
      </c>
      <c r="J153" s="86">
        <v>56</v>
      </c>
      <c r="K153" s="86">
        <v>36</v>
      </c>
      <c r="L153" s="88" t="s">
        <v>649</v>
      </c>
      <c r="M153" s="89">
        <f>HLOOKUP(L153,FT_H!$B$1:$AS$25,2+F153,FALSE)</f>
        <v>1.5344023988084332</v>
      </c>
      <c r="N153" s="89">
        <f>HLOOKUP(L153,FT_D!$B$1:$AS$8,1+G153,FALSE)</f>
        <v>1.0416670342277996</v>
      </c>
      <c r="O153" s="89">
        <f>HLOOKUP(L153,FT_M!$B$1:$AS$13,1+H153,FALSE)</f>
        <v>1.040643020787243</v>
      </c>
      <c r="P153" s="90">
        <f t="shared" si="17"/>
        <v>88.979866636790149</v>
      </c>
      <c r="Q153" s="90">
        <f t="shared" si="18"/>
        <v>33.668057646353027</v>
      </c>
      <c r="R153" s="90">
        <f t="shared" si="19"/>
        <v>21.643751344084087</v>
      </c>
      <c r="S153" s="91">
        <f t="shared" si="20"/>
        <v>31.409892922786923</v>
      </c>
      <c r="T153" s="91">
        <f t="shared" si="21"/>
        <v>11.884824349162619</v>
      </c>
      <c r="U153" s="91">
        <f t="shared" si="22"/>
        <v>7.6402442244616831</v>
      </c>
      <c r="V153" s="92">
        <f t="shared" si="23"/>
        <v>3463.0002150534538</v>
      </c>
      <c r="W153" s="86" t="str">
        <f t="shared" si="24"/>
        <v>Collector</v>
      </c>
      <c r="Z153" s="92"/>
    </row>
    <row r="154" spans="2:26" s="86" customFormat="1" ht="15" customHeight="1" x14ac:dyDescent="0.25">
      <c r="B154" s="86" t="s">
        <v>133</v>
      </c>
      <c r="C154" s="86" t="s">
        <v>540</v>
      </c>
      <c r="D154" s="86">
        <v>644</v>
      </c>
      <c r="E154" s="86">
        <v>134</v>
      </c>
      <c r="F154" s="86">
        <v>16</v>
      </c>
      <c r="G154" s="86">
        <v>1</v>
      </c>
      <c r="H154" s="86">
        <v>10</v>
      </c>
      <c r="I154" s="86">
        <v>172</v>
      </c>
      <c r="J154" s="86">
        <v>16</v>
      </c>
      <c r="K154" s="86">
        <v>8</v>
      </c>
      <c r="L154" s="88" t="s">
        <v>649</v>
      </c>
      <c r="M154" s="89">
        <f>HLOOKUP(L154,FT_H!$B$1:$AS$25,2+F154,FALSE)</f>
        <v>1.5344023988084332</v>
      </c>
      <c r="N154" s="89">
        <f>HLOOKUP(L154,FT_D!$B$1:$AS$8,1+G154,FALSE)</f>
        <v>1.0416670342277996</v>
      </c>
      <c r="O154" s="89">
        <f>HLOOKUP(L154,FT_M!$B$1:$AS$13,1+H154,FALSE)</f>
        <v>1.040643020787243</v>
      </c>
      <c r="P154" s="90">
        <f t="shared" si="17"/>
        <v>103.40903419951287</v>
      </c>
      <c r="Q154" s="90">
        <f t="shared" si="18"/>
        <v>9.6194450418151511</v>
      </c>
      <c r="R154" s="90">
        <f t="shared" si="19"/>
        <v>4.8097225209075756</v>
      </c>
      <c r="S154" s="91">
        <f t="shared" si="20"/>
        <v>66.595418024486293</v>
      </c>
      <c r="T154" s="91">
        <f t="shared" si="21"/>
        <v>6.1949226069289569</v>
      </c>
      <c r="U154" s="91">
        <f t="shared" si="22"/>
        <v>3.0974613034644785</v>
      </c>
      <c r="V154" s="92">
        <f t="shared" si="23"/>
        <v>2828.1168422936544</v>
      </c>
      <c r="W154" s="86" t="str">
        <f t="shared" si="24"/>
        <v>Collector</v>
      </c>
      <c r="Z154" s="92"/>
    </row>
    <row r="155" spans="2:26" s="86" customFormat="1" ht="15" customHeight="1" x14ac:dyDescent="0.25">
      <c r="B155" s="86" t="s">
        <v>133</v>
      </c>
      <c r="C155" s="86" t="s">
        <v>139</v>
      </c>
      <c r="D155" s="86">
        <v>957</v>
      </c>
      <c r="E155" s="86">
        <v>135</v>
      </c>
      <c r="F155" s="86">
        <v>13</v>
      </c>
      <c r="G155" s="86">
        <v>2</v>
      </c>
      <c r="H155" s="86">
        <v>10</v>
      </c>
      <c r="I155" s="86">
        <v>224</v>
      </c>
      <c r="J155" s="86">
        <v>100</v>
      </c>
      <c r="K155" s="86">
        <v>32</v>
      </c>
      <c r="L155" s="88" t="s">
        <v>649</v>
      </c>
      <c r="M155" s="89">
        <f>HLOOKUP(L155,FT_H!$B$1:$AS$25,2+F155,FALSE)</f>
        <v>1.4476386330637334</v>
      </c>
      <c r="N155" s="89">
        <f>HLOOKUP(L155,FT_D!$B$1:$AS$8,1+G155,FALSE)</f>
        <v>1.077078268692844</v>
      </c>
      <c r="O155" s="89">
        <f>HLOOKUP(L155,FT_M!$B$1:$AS$13,1+H155,FALSE)</f>
        <v>1.040643020787243</v>
      </c>
      <c r="P155" s="90">
        <f t="shared" si="17"/>
        <v>138.05076393466544</v>
      </c>
      <c r="Q155" s="90">
        <f t="shared" si="18"/>
        <v>61.629805327975646</v>
      </c>
      <c r="R155" s="90">
        <f t="shared" si="19"/>
        <v>19.721537704952208</v>
      </c>
      <c r="S155" s="91">
        <f t="shared" si="20"/>
        <v>132.11458108547481</v>
      </c>
      <c r="T155" s="91">
        <f t="shared" si="21"/>
        <v>58.979723698872697</v>
      </c>
      <c r="U155" s="91">
        <f t="shared" si="22"/>
        <v>18.87351158363926</v>
      </c>
      <c r="V155" s="92">
        <f t="shared" si="23"/>
        <v>5265.6505672222393</v>
      </c>
      <c r="W155" s="86" t="str">
        <f t="shared" si="24"/>
        <v>Collector</v>
      </c>
      <c r="Z155" s="92"/>
    </row>
    <row r="156" spans="2:26" s="86" customFormat="1" ht="15" customHeight="1" x14ac:dyDescent="0.25">
      <c r="B156" s="86" t="s">
        <v>133</v>
      </c>
      <c r="C156" s="86" t="s">
        <v>541</v>
      </c>
      <c r="D156" s="86">
        <v>1537</v>
      </c>
      <c r="E156" s="86">
        <v>136</v>
      </c>
      <c r="F156" s="86">
        <v>13</v>
      </c>
      <c r="G156" s="86">
        <v>2</v>
      </c>
      <c r="H156" s="86">
        <v>10</v>
      </c>
      <c r="I156" s="86">
        <v>124</v>
      </c>
      <c r="J156" s="86">
        <v>53</v>
      </c>
      <c r="K156" s="86">
        <v>19</v>
      </c>
      <c r="L156" s="88" t="s">
        <v>649</v>
      </c>
      <c r="M156" s="89">
        <f>HLOOKUP(L156,FT_H!$B$1:$AS$25,2+F156,FALSE)</f>
        <v>1.4476386330637334</v>
      </c>
      <c r="N156" s="89">
        <f>HLOOKUP(L156,FT_D!$B$1:$AS$8,1+G156,FALSE)</f>
        <v>1.077078268692844</v>
      </c>
      <c r="O156" s="89">
        <f>HLOOKUP(L156,FT_M!$B$1:$AS$13,1+H156,FALSE)</f>
        <v>1.040643020787243</v>
      </c>
      <c r="P156" s="90">
        <f t="shared" si="17"/>
        <v>76.420958606689808</v>
      </c>
      <c r="Q156" s="90">
        <f t="shared" si="18"/>
        <v>32.663796823827091</v>
      </c>
      <c r="R156" s="90">
        <f t="shared" si="19"/>
        <v>11.709663012315373</v>
      </c>
      <c r="S156" s="91">
        <f t="shared" si="20"/>
        <v>117.45901337848224</v>
      </c>
      <c r="T156" s="91">
        <f t="shared" si="21"/>
        <v>50.204255718222235</v>
      </c>
      <c r="U156" s="91">
        <f t="shared" si="22"/>
        <v>17.997752049928728</v>
      </c>
      <c r="V156" s="92">
        <f t="shared" si="23"/>
        <v>2899.0660426279746</v>
      </c>
      <c r="W156" s="86" t="str">
        <f t="shared" si="24"/>
        <v>Collector</v>
      </c>
      <c r="Z156" s="92"/>
    </row>
    <row r="157" spans="2:26" s="86" customFormat="1" ht="15" customHeight="1" x14ac:dyDescent="0.25">
      <c r="B157" s="86" t="s">
        <v>133</v>
      </c>
      <c r="C157" s="86" t="s">
        <v>542</v>
      </c>
      <c r="D157" s="86">
        <v>1878</v>
      </c>
      <c r="E157" s="86">
        <v>137</v>
      </c>
      <c r="F157" s="86">
        <v>10</v>
      </c>
      <c r="G157" s="86">
        <v>2</v>
      </c>
      <c r="H157" s="86">
        <v>10</v>
      </c>
      <c r="I157" s="86">
        <v>140</v>
      </c>
      <c r="J157" s="86">
        <v>32</v>
      </c>
      <c r="K157" s="86">
        <v>40</v>
      </c>
      <c r="L157" s="88" t="s">
        <v>649</v>
      </c>
      <c r="M157" s="89">
        <f>HLOOKUP(L157,FT_H!$B$1:$AS$25,2+F157,FALSE)</f>
        <v>1.3269815703972134</v>
      </c>
      <c r="N157" s="89">
        <f>HLOOKUP(L157,FT_D!$B$1:$AS$8,1+G157,FALSE)</f>
        <v>1.077078268692844</v>
      </c>
      <c r="O157" s="89">
        <f>HLOOKUP(L157,FT_M!$B$1:$AS$13,1+H157,FALSE)</f>
        <v>1.040643020787243</v>
      </c>
      <c r="P157" s="90">
        <f t="shared" si="17"/>
        <v>94.126975674557414</v>
      </c>
      <c r="Q157" s="90">
        <f t="shared" si="18"/>
        <v>21.514737297041695</v>
      </c>
      <c r="R157" s="90">
        <f t="shared" si="19"/>
        <v>26.893421621302121</v>
      </c>
      <c r="S157" s="91">
        <f t="shared" si="20"/>
        <v>176.77046031681883</v>
      </c>
      <c r="T157" s="91">
        <f t="shared" si="21"/>
        <v>40.404676643844304</v>
      </c>
      <c r="U157" s="91">
        <f t="shared" si="22"/>
        <v>50.505845804805382</v>
      </c>
      <c r="V157" s="92">
        <f t="shared" si="23"/>
        <v>3420.8432302296292</v>
      </c>
      <c r="W157" s="86" t="str">
        <f t="shared" si="24"/>
        <v>Collector</v>
      </c>
      <c r="Z157" s="92"/>
    </row>
    <row r="158" spans="2:26" s="86" customFormat="1" ht="15" customHeight="1" x14ac:dyDescent="0.25">
      <c r="B158" s="86" t="s">
        <v>133</v>
      </c>
      <c r="C158" s="86" t="s">
        <v>538</v>
      </c>
      <c r="D158" s="86">
        <v>163</v>
      </c>
      <c r="E158" s="86">
        <v>138</v>
      </c>
      <c r="F158" s="86">
        <v>13</v>
      </c>
      <c r="G158" s="86">
        <v>4</v>
      </c>
      <c r="H158" s="86">
        <v>9</v>
      </c>
      <c r="I158" s="86">
        <v>878</v>
      </c>
      <c r="J158" s="86">
        <v>113</v>
      </c>
      <c r="K158" s="86">
        <v>450</v>
      </c>
      <c r="L158" s="88" t="s">
        <v>649</v>
      </c>
      <c r="M158" s="89">
        <f>HLOOKUP(L158,FT_H!$B$1:$AS$25,2+F158,FALSE)</f>
        <v>1.4476386330637334</v>
      </c>
      <c r="N158" s="89">
        <f>HLOOKUP(L158,FT_D!$B$1:$AS$8,1+G158,FALSE)</f>
        <v>1.0964980553638661</v>
      </c>
      <c r="O158" s="89">
        <f>HLOOKUP(L158,FT_M!$B$1:$AS$13,1+H158,FALSE)</f>
        <v>0.98879492857132445</v>
      </c>
      <c r="P158" s="90">
        <f t="shared" si="17"/>
        <v>559.39715749143863</v>
      </c>
      <c r="Q158" s="90">
        <f t="shared" si="18"/>
        <v>71.995306146392451</v>
      </c>
      <c r="R158" s="90">
        <f t="shared" si="19"/>
        <v>286.70697137943893</v>
      </c>
      <c r="S158" s="91">
        <f t="shared" si="20"/>
        <v>91.181736671104503</v>
      </c>
      <c r="T158" s="91">
        <f t="shared" si="21"/>
        <v>11.73523490186197</v>
      </c>
      <c r="U158" s="91">
        <f t="shared" si="22"/>
        <v>46.733236334848542</v>
      </c>
      <c r="V158" s="92">
        <f t="shared" si="23"/>
        <v>22034.386440414481</v>
      </c>
      <c r="W158" s="86" t="str">
        <f t="shared" si="24"/>
        <v>Highway</v>
      </c>
      <c r="Z158" s="92"/>
    </row>
    <row r="159" spans="2:26" s="86" customFormat="1" ht="15" customHeight="1" x14ac:dyDescent="0.25">
      <c r="B159" s="86" t="s">
        <v>133</v>
      </c>
      <c r="C159" s="86" t="s">
        <v>49</v>
      </c>
      <c r="D159" s="86">
        <v>2732</v>
      </c>
      <c r="E159" s="86">
        <v>139</v>
      </c>
      <c r="F159" s="86">
        <v>15</v>
      </c>
      <c r="G159" s="86">
        <v>2</v>
      </c>
      <c r="H159" s="86">
        <v>9</v>
      </c>
      <c r="I159" s="86">
        <v>688</v>
      </c>
      <c r="J159" s="86">
        <v>248</v>
      </c>
      <c r="K159" s="86">
        <v>120</v>
      </c>
      <c r="L159" s="88" t="s">
        <v>649</v>
      </c>
      <c r="M159" s="89">
        <f>HLOOKUP(L159,FT_H!$B$1:$AS$25,2+F159,FALSE)</f>
        <v>1.4316370171210975</v>
      </c>
      <c r="N159" s="89">
        <f>HLOOKUP(L159,FT_D!$B$1:$AS$8,1+G159,FALSE)</f>
        <v>1.077078268692844</v>
      </c>
      <c r="O159" s="89">
        <f>HLOOKUP(L159,FT_M!$B$1:$AS$13,1+H159,FALSE)</f>
        <v>0.98879492857132445</v>
      </c>
      <c r="P159" s="90">
        <f t="shared" si="17"/>
        <v>451.23421748796329</v>
      </c>
      <c r="Q159" s="90">
        <f t="shared" si="18"/>
        <v>162.65419467589376</v>
      </c>
      <c r="R159" s="90">
        <f t="shared" si="19"/>
        <v>78.703642585109876</v>
      </c>
      <c r="S159" s="91">
        <f t="shared" si="20"/>
        <v>1232.7718821771157</v>
      </c>
      <c r="T159" s="91">
        <f t="shared" si="21"/>
        <v>444.37125985454173</v>
      </c>
      <c r="U159" s="91">
        <f t="shared" si="22"/>
        <v>215.01835154252018</v>
      </c>
      <c r="V159" s="92">
        <f t="shared" si="23"/>
        <v>16622.209313975207</v>
      </c>
      <c r="W159" s="86" t="str">
        <f t="shared" si="24"/>
        <v>Highway</v>
      </c>
      <c r="Z159" s="92"/>
    </row>
    <row r="160" spans="2:26" s="86" customFormat="1" ht="15" customHeight="1" x14ac:dyDescent="0.25">
      <c r="B160" s="86" t="s">
        <v>133</v>
      </c>
      <c r="C160" s="86" t="s">
        <v>543</v>
      </c>
      <c r="D160" s="86">
        <v>1228</v>
      </c>
      <c r="E160" s="86">
        <v>140</v>
      </c>
      <c r="F160" s="86">
        <v>15</v>
      </c>
      <c r="G160" s="86">
        <v>4</v>
      </c>
      <c r="H160" s="86">
        <v>9</v>
      </c>
      <c r="I160" s="93">
        <v>1421.25</v>
      </c>
      <c r="J160" s="93">
        <v>277.5</v>
      </c>
      <c r="K160" s="93">
        <v>172.5</v>
      </c>
      <c r="L160" s="88" t="s">
        <v>649</v>
      </c>
      <c r="M160" s="89">
        <f>HLOOKUP(L160,FT_H!$B$1:$AS$25,2+F160,FALSE)</f>
        <v>1.4316370171210975</v>
      </c>
      <c r="N160" s="89">
        <f>HLOOKUP(L160,FT_D!$B$1:$AS$8,1+G160,FALSE)</f>
        <v>1.0964980553638661</v>
      </c>
      <c r="O160" s="89">
        <f>HLOOKUP(L160,FT_M!$B$1:$AS$13,1+H160,FALSE)</f>
        <v>0.98879492857132445</v>
      </c>
      <c r="P160" s="90">
        <f t="shared" si="17"/>
        <v>915.63727119685802</v>
      </c>
      <c r="Q160" s="90">
        <f t="shared" si="18"/>
        <v>178.7787811835554</v>
      </c>
      <c r="R160" s="90">
        <f t="shared" si="19"/>
        <v>111.13275587085876</v>
      </c>
      <c r="S160" s="91">
        <f t="shared" si="20"/>
        <v>1124.4025690297417</v>
      </c>
      <c r="T160" s="91">
        <f t="shared" si="21"/>
        <v>219.54034329340601</v>
      </c>
      <c r="U160" s="91">
        <f t="shared" si="22"/>
        <v>136.47102420941454</v>
      </c>
      <c r="V160" s="92">
        <f t="shared" si="23"/>
        <v>28933.171398030536</v>
      </c>
      <c r="W160" s="86" t="str">
        <f t="shared" si="24"/>
        <v>Highway</v>
      </c>
      <c r="Z160" s="92"/>
    </row>
    <row r="161" spans="2:26" s="86" customFormat="1" ht="15" customHeight="1" x14ac:dyDescent="0.25">
      <c r="B161" s="86" t="s">
        <v>133</v>
      </c>
      <c r="C161" s="86" t="s">
        <v>544</v>
      </c>
      <c r="D161" s="86">
        <v>1871</v>
      </c>
      <c r="E161" s="86">
        <v>141</v>
      </c>
      <c r="F161" s="86">
        <v>15</v>
      </c>
      <c r="G161" s="86">
        <v>4</v>
      </c>
      <c r="H161" s="86">
        <v>9</v>
      </c>
      <c r="I161" s="86">
        <v>1176</v>
      </c>
      <c r="J161" s="86">
        <v>240</v>
      </c>
      <c r="K161" s="86">
        <v>132</v>
      </c>
      <c r="L161" s="88" t="s">
        <v>649</v>
      </c>
      <c r="M161" s="89">
        <f>HLOOKUP(L161,FT_H!$B$1:$AS$25,2+F161,FALSE)</f>
        <v>1.4316370171210975</v>
      </c>
      <c r="N161" s="89">
        <f>HLOOKUP(L161,FT_D!$B$1:$AS$8,1+G161,FALSE)</f>
        <v>1.0964980553638661</v>
      </c>
      <c r="O161" s="89">
        <f>HLOOKUP(L161,FT_M!$B$1:$AS$13,1+H161,FALSE)</f>
        <v>0.98879492857132445</v>
      </c>
      <c r="P161" s="90">
        <f t="shared" si="17"/>
        <v>757.63548350220231</v>
      </c>
      <c r="Q161" s="90">
        <f t="shared" si="18"/>
        <v>154.61948642902087</v>
      </c>
      <c r="R161" s="90">
        <f t="shared" si="19"/>
        <v>85.040717535961477</v>
      </c>
      <c r="S161" s="91">
        <f t="shared" si="20"/>
        <v>1417.5359896326204</v>
      </c>
      <c r="T161" s="91">
        <f t="shared" si="21"/>
        <v>289.29305910869806</v>
      </c>
      <c r="U161" s="91">
        <f t="shared" si="22"/>
        <v>159.11118250978393</v>
      </c>
      <c r="V161" s="92">
        <f t="shared" si="23"/>
        <v>23935.096499212432</v>
      </c>
      <c r="W161" s="86" t="str">
        <f t="shared" si="24"/>
        <v>Highway</v>
      </c>
      <c r="Z161" s="92"/>
    </row>
    <row r="162" spans="2:26" s="86" customFormat="1" ht="15" customHeight="1" x14ac:dyDescent="0.25">
      <c r="B162" s="86" t="s">
        <v>133</v>
      </c>
      <c r="C162" s="86" t="s">
        <v>545</v>
      </c>
      <c r="D162" s="86">
        <v>1318</v>
      </c>
      <c r="E162" s="86">
        <v>142</v>
      </c>
      <c r="F162" s="86">
        <v>15</v>
      </c>
      <c r="G162" s="86">
        <v>4</v>
      </c>
      <c r="H162" s="86">
        <v>9</v>
      </c>
      <c r="I162" s="86">
        <v>240</v>
      </c>
      <c r="J162" s="86">
        <v>52</v>
      </c>
      <c r="K162" s="86">
        <v>28</v>
      </c>
      <c r="L162" s="88" t="s">
        <v>649</v>
      </c>
      <c r="M162" s="89">
        <f>HLOOKUP(L162,FT_H!$B$1:$AS$25,2+F162,FALSE)</f>
        <v>1.4316370171210975</v>
      </c>
      <c r="N162" s="89">
        <f>HLOOKUP(L162,FT_D!$B$1:$AS$8,1+G162,FALSE)</f>
        <v>1.0964980553638661</v>
      </c>
      <c r="O162" s="89">
        <f>HLOOKUP(L162,FT_M!$B$1:$AS$13,1+H162,FALSE)</f>
        <v>0.98879492857132445</v>
      </c>
      <c r="P162" s="90">
        <f t="shared" si="17"/>
        <v>154.61948642902087</v>
      </c>
      <c r="Q162" s="90">
        <f t="shared" si="18"/>
        <v>33.500888726287855</v>
      </c>
      <c r="R162" s="90">
        <f t="shared" si="19"/>
        <v>18.038940083385768</v>
      </c>
      <c r="S162" s="91">
        <f t="shared" si="20"/>
        <v>203.7884831134495</v>
      </c>
      <c r="T162" s="91">
        <f t="shared" si="21"/>
        <v>44.154171341247391</v>
      </c>
      <c r="U162" s="91">
        <f t="shared" si="22"/>
        <v>23.775323029902445</v>
      </c>
      <c r="V162" s="92">
        <f t="shared" si="23"/>
        <v>4947.8235657286677</v>
      </c>
      <c r="W162" s="86" t="str">
        <f t="shared" si="24"/>
        <v>Collector</v>
      </c>
      <c r="Z162" s="92"/>
    </row>
    <row r="163" spans="2:26" s="86" customFormat="1" ht="15" customHeight="1" x14ac:dyDescent="0.25">
      <c r="B163" s="86" t="s">
        <v>133</v>
      </c>
      <c r="C163" s="86" t="s">
        <v>546</v>
      </c>
      <c r="D163" s="86">
        <v>177</v>
      </c>
      <c r="E163" s="86">
        <v>143</v>
      </c>
      <c r="F163" s="86">
        <v>9</v>
      </c>
      <c r="G163" s="86">
        <v>3</v>
      </c>
      <c r="H163" s="86">
        <v>9</v>
      </c>
      <c r="I163" s="86">
        <v>1016</v>
      </c>
      <c r="J163" s="86">
        <v>192</v>
      </c>
      <c r="K163" s="86">
        <v>232</v>
      </c>
      <c r="L163" s="88" t="s">
        <v>649</v>
      </c>
      <c r="M163" s="89">
        <f>HLOOKUP(L163,FT_H!$B$1:$AS$25,2+F163,FALSE)</f>
        <v>1.4027549517100684</v>
      </c>
      <c r="N163" s="89">
        <f>HLOOKUP(L163,FT_D!$B$1:$AS$8,1+G163,FALSE)</f>
        <v>1.1062082689467894</v>
      </c>
      <c r="O163" s="89">
        <f>HLOOKUP(L163,FT_M!$B$1:$AS$13,1+H163,FALSE)</f>
        <v>0.98879492857132445</v>
      </c>
      <c r="P163" s="90">
        <f t="shared" si="17"/>
        <v>662.16888057742165</v>
      </c>
      <c r="Q163" s="90">
        <f t="shared" si="18"/>
        <v>125.13427664455213</v>
      </c>
      <c r="R163" s="90">
        <f t="shared" si="19"/>
        <v>151.20391761216715</v>
      </c>
      <c r="S163" s="91">
        <f t="shared" si="20"/>
        <v>117.20389186220363</v>
      </c>
      <c r="T163" s="91">
        <f t="shared" si="21"/>
        <v>22.148766966085727</v>
      </c>
      <c r="U163" s="91">
        <f t="shared" si="22"/>
        <v>26.763093417353588</v>
      </c>
      <c r="V163" s="92">
        <f t="shared" si="23"/>
        <v>22524.169796019385</v>
      </c>
      <c r="W163" s="86" t="str">
        <f t="shared" si="24"/>
        <v>Highway</v>
      </c>
      <c r="Z163" s="92"/>
    </row>
    <row r="164" spans="2:26" s="86" customFormat="1" ht="15" customHeight="1" x14ac:dyDescent="0.25">
      <c r="B164" s="86" t="s">
        <v>133</v>
      </c>
      <c r="C164" s="86" t="s">
        <v>547</v>
      </c>
      <c r="D164" s="86">
        <v>717</v>
      </c>
      <c r="E164" s="86">
        <v>144</v>
      </c>
      <c r="F164" s="86">
        <v>15</v>
      </c>
      <c r="G164" s="86">
        <v>2</v>
      </c>
      <c r="H164" s="86">
        <v>9</v>
      </c>
      <c r="I164" s="86">
        <v>844</v>
      </c>
      <c r="J164" s="86">
        <v>140</v>
      </c>
      <c r="K164" s="86">
        <v>172</v>
      </c>
      <c r="L164" s="88" t="s">
        <v>649</v>
      </c>
      <c r="M164" s="89">
        <f>HLOOKUP(L164,FT_H!$B$1:$AS$25,2+F164,FALSE)</f>
        <v>1.4316370171210975</v>
      </c>
      <c r="N164" s="89">
        <f>HLOOKUP(L164,FT_D!$B$1:$AS$8,1+G164,FALSE)</f>
        <v>1.077078268692844</v>
      </c>
      <c r="O164" s="89">
        <f>HLOOKUP(L164,FT_M!$B$1:$AS$13,1+H164,FALSE)</f>
        <v>0.98879492857132445</v>
      </c>
      <c r="P164" s="90">
        <f t="shared" si="17"/>
        <v>553.54895284860618</v>
      </c>
      <c r="Q164" s="90">
        <f t="shared" si="18"/>
        <v>91.820916349294862</v>
      </c>
      <c r="R164" s="90">
        <f t="shared" si="19"/>
        <v>112.80855437199082</v>
      </c>
      <c r="S164" s="91">
        <f t="shared" si="20"/>
        <v>396.89459919245064</v>
      </c>
      <c r="T164" s="91">
        <f t="shared" si="21"/>
        <v>65.835597022444418</v>
      </c>
      <c r="U164" s="91">
        <f t="shared" si="22"/>
        <v>80.883733484717425</v>
      </c>
      <c r="V164" s="92">
        <f t="shared" si="23"/>
        <v>18196.282165677403</v>
      </c>
      <c r="W164" s="86" t="str">
        <f t="shared" si="24"/>
        <v>Highway</v>
      </c>
      <c r="Z164" s="92"/>
    </row>
    <row r="165" spans="2:26" s="86" customFormat="1" ht="15" customHeight="1" x14ac:dyDescent="0.25">
      <c r="B165" s="86" t="s">
        <v>133</v>
      </c>
      <c r="C165" s="86" t="s">
        <v>548</v>
      </c>
      <c r="D165" s="86">
        <v>812</v>
      </c>
      <c r="E165" s="86">
        <v>145</v>
      </c>
      <c r="F165" s="86">
        <v>14</v>
      </c>
      <c r="G165" s="86">
        <v>2</v>
      </c>
      <c r="H165" s="86">
        <v>9</v>
      </c>
      <c r="I165" s="86">
        <v>820</v>
      </c>
      <c r="J165" s="86">
        <v>140</v>
      </c>
      <c r="K165" s="86">
        <v>164</v>
      </c>
      <c r="L165" s="88" t="s">
        <v>649</v>
      </c>
      <c r="M165" s="89">
        <f>HLOOKUP(L165,FT_H!$B$1:$AS$25,2+F165,FALSE)</f>
        <v>1.4139103726546229</v>
      </c>
      <c r="N165" s="89">
        <f>HLOOKUP(L165,FT_D!$B$1:$AS$8,1+G165,FALSE)</f>
        <v>1.077078268692844</v>
      </c>
      <c r="O165" s="89">
        <f>HLOOKUP(L165,FT_M!$B$1:$AS$13,1+H165,FALSE)</f>
        <v>0.98879492857132445</v>
      </c>
      <c r="P165" s="90">
        <f t="shared" si="17"/>
        <v>544.55089725361154</v>
      </c>
      <c r="Q165" s="90">
        <f t="shared" si="18"/>
        <v>92.972104409153204</v>
      </c>
      <c r="R165" s="90">
        <f t="shared" si="19"/>
        <v>108.91017945072232</v>
      </c>
      <c r="S165" s="91">
        <f t="shared" si="20"/>
        <v>442.17532856993256</v>
      </c>
      <c r="T165" s="91">
        <f t="shared" si="21"/>
        <v>75.493348780232395</v>
      </c>
      <c r="U165" s="91">
        <f t="shared" si="22"/>
        <v>88.435065713986518</v>
      </c>
      <c r="V165" s="92">
        <f t="shared" si="23"/>
        <v>17914.39634672369</v>
      </c>
      <c r="W165" s="86" t="str">
        <f t="shared" si="24"/>
        <v>Highway</v>
      </c>
      <c r="Z165" s="92"/>
    </row>
    <row r="166" spans="2:26" s="86" customFormat="1" ht="15" customHeight="1" x14ac:dyDescent="0.25">
      <c r="B166" s="86" t="s">
        <v>133</v>
      </c>
      <c r="C166" s="86" t="s">
        <v>549</v>
      </c>
      <c r="D166" s="86">
        <v>572</v>
      </c>
      <c r="E166" s="86">
        <v>146</v>
      </c>
      <c r="F166" s="86">
        <v>14</v>
      </c>
      <c r="G166" s="86">
        <v>2</v>
      </c>
      <c r="H166" s="86">
        <v>9</v>
      </c>
      <c r="I166" s="86">
        <v>568</v>
      </c>
      <c r="J166" s="86">
        <v>88</v>
      </c>
      <c r="K166" s="86">
        <v>148</v>
      </c>
      <c r="L166" s="88" t="s">
        <v>649</v>
      </c>
      <c r="M166" s="89">
        <f>HLOOKUP(L166,FT_H!$B$1:$AS$25,2+F166,FALSE)</f>
        <v>1.4139103726546229</v>
      </c>
      <c r="N166" s="89">
        <f>HLOOKUP(L166,FT_D!$B$1:$AS$8,1+G166,FALSE)</f>
        <v>1.077078268692844</v>
      </c>
      <c r="O166" s="89">
        <f>HLOOKUP(L166,FT_M!$B$1:$AS$13,1+H166,FALSE)</f>
        <v>0.98879492857132445</v>
      </c>
      <c r="P166" s="90">
        <f t="shared" si="17"/>
        <v>377.20110931713583</v>
      </c>
      <c r="Q166" s="90">
        <f t="shared" si="18"/>
        <v>58.439608485753439</v>
      </c>
      <c r="R166" s="90">
        <f t="shared" si="19"/>
        <v>98.284796089676234</v>
      </c>
      <c r="S166" s="91">
        <f t="shared" si="20"/>
        <v>215.75903452940167</v>
      </c>
      <c r="T166" s="91">
        <f t="shared" si="21"/>
        <v>33.427456053850968</v>
      </c>
      <c r="U166" s="91">
        <f t="shared" si="22"/>
        <v>56.218903363294807</v>
      </c>
      <c r="V166" s="92">
        <f t="shared" si="23"/>
        <v>12814.212333421572</v>
      </c>
      <c r="W166" s="86" t="str">
        <f t="shared" si="24"/>
        <v>Highway</v>
      </c>
      <c r="Z166" s="92"/>
    </row>
    <row r="167" spans="2:26" s="86" customFormat="1" ht="15" customHeight="1" x14ac:dyDescent="0.25">
      <c r="B167" s="86" t="s">
        <v>133</v>
      </c>
      <c r="C167" s="86" t="s">
        <v>550</v>
      </c>
      <c r="D167" s="86">
        <v>263</v>
      </c>
      <c r="E167" s="86">
        <v>147</v>
      </c>
      <c r="F167" s="86">
        <v>15</v>
      </c>
      <c r="G167" s="86">
        <v>2</v>
      </c>
      <c r="H167" s="86">
        <v>9</v>
      </c>
      <c r="I167" s="86">
        <v>972</v>
      </c>
      <c r="J167" s="86">
        <v>188</v>
      </c>
      <c r="K167" s="86">
        <v>164</v>
      </c>
      <c r="L167" s="88" t="s">
        <v>649</v>
      </c>
      <c r="M167" s="89">
        <f>HLOOKUP(L167,FT_H!$B$1:$AS$25,2+F167,FALSE)</f>
        <v>1.4316370171210975</v>
      </c>
      <c r="N167" s="89">
        <f>HLOOKUP(L167,FT_D!$B$1:$AS$8,1+G167,FALSE)</f>
        <v>1.077078268692844</v>
      </c>
      <c r="O167" s="89">
        <f>HLOOKUP(L167,FT_M!$B$1:$AS$13,1+H167,FALSE)</f>
        <v>0.98879492857132445</v>
      </c>
      <c r="P167" s="90">
        <f t="shared" si="17"/>
        <v>637.49950493939002</v>
      </c>
      <c r="Q167" s="90">
        <f t="shared" si="18"/>
        <v>123.30237338333882</v>
      </c>
      <c r="R167" s="90">
        <f t="shared" si="19"/>
        <v>107.56164486631684</v>
      </c>
      <c r="S167" s="91">
        <f t="shared" si="20"/>
        <v>167.66236979905958</v>
      </c>
      <c r="T167" s="91">
        <f t="shared" si="21"/>
        <v>32.428524199818106</v>
      </c>
      <c r="U167" s="91">
        <f t="shared" si="22"/>
        <v>28.288712599841329</v>
      </c>
      <c r="V167" s="92">
        <f t="shared" si="23"/>
        <v>20840.724556537098</v>
      </c>
      <c r="W167" s="86" t="str">
        <f t="shared" si="24"/>
        <v>Highway</v>
      </c>
      <c r="Z167" s="92"/>
    </row>
    <row r="168" spans="2:26" s="86" customFormat="1" ht="15" customHeight="1" x14ac:dyDescent="0.25">
      <c r="B168" s="86" t="s">
        <v>133</v>
      </c>
      <c r="C168" s="86" t="s">
        <v>551</v>
      </c>
      <c r="D168" s="86">
        <v>465</v>
      </c>
      <c r="E168" s="86">
        <v>148</v>
      </c>
      <c r="F168" s="86">
        <v>10</v>
      </c>
      <c r="G168" s="86">
        <v>4</v>
      </c>
      <c r="H168" s="86">
        <v>9</v>
      </c>
      <c r="I168" s="86">
        <v>744</v>
      </c>
      <c r="J168" s="86">
        <v>152</v>
      </c>
      <c r="K168" s="86">
        <v>44</v>
      </c>
      <c r="L168" s="88" t="s">
        <v>649</v>
      </c>
      <c r="M168" s="89">
        <f>HLOOKUP(L168,FT_H!$B$1:$AS$25,2+F168,FALSE)</f>
        <v>1.3269815703972134</v>
      </c>
      <c r="N168" s="89">
        <f>HLOOKUP(L168,FT_D!$B$1:$AS$8,1+G168,FALSE)</f>
        <v>1.0964980553638661</v>
      </c>
      <c r="O168" s="89">
        <f>HLOOKUP(L168,FT_M!$B$1:$AS$13,1+H168,FALSE)</f>
        <v>0.98879492857132445</v>
      </c>
      <c r="P168" s="90">
        <f t="shared" si="17"/>
        <v>517.12311185204635</v>
      </c>
      <c r="Q168" s="90">
        <f t="shared" si="18"/>
        <v>105.64880779772989</v>
      </c>
      <c r="R168" s="90">
        <f t="shared" si="19"/>
        <v>30.58254962565865</v>
      </c>
      <c r="S168" s="91">
        <f t="shared" si="20"/>
        <v>240.46224701120155</v>
      </c>
      <c r="T168" s="91">
        <f t="shared" si="21"/>
        <v>49.1266956259444</v>
      </c>
      <c r="U168" s="91">
        <f t="shared" si="22"/>
        <v>14.220885575931272</v>
      </c>
      <c r="V168" s="92">
        <f t="shared" si="23"/>
        <v>15680.507262610437</v>
      </c>
      <c r="W168" s="86" t="str">
        <f t="shared" si="24"/>
        <v>Highway</v>
      </c>
      <c r="Z168" s="92"/>
    </row>
    <row r="169" spans="2:26" s="86" customFormat="1" ht="15" customHeight="1" x14ac:dyDescent="0.25">
      <c r="B169" s="86" t="s">
        <v>133</v>
      </c>
      <c r="C169" s="86" t="s">
        <v>552</v>
      </c>
      <c r="D169" s="86">
        <v>364</v>
      </c>
      <c r="E169" s="86">
        <v>149</v>
      </c>
      <c r="F169" s="86">
        <v>14</v>
      </c>
      <c r="G169" s="86">
        <v>4</v>
      </c>
      <c r="H169" s="86">
        <v>9</v>
      </c>
      <c r="I169" s="86">
        <v>592</v>
      </c>
      <c r="J169" s="86">
        <v>120</v>
      </c>
      <c r="K169" s="86">
        <v>28</v>
      </c>
      <c r="L169" s="88" t="s">
        <v>649</v>
      </c>
      <c r="M169" s="89">
        <f>HLOOKUP(L169,FT_H!$B$1:$AS$25,2+F169,FALSE)</f>
        <v>1.4139103726546229</v>
      </c>
      <c r="N169" s="89">
        <f>HLOOKUP(L169,FT_D!$B$1:$AS$8,1+G169,FALSE)</f>
        <v>1.0964980553638661</v>
      </c>
      <c r="O169" s="89">
        <f>HLOOKUP(L169,FT_M!$B$1:$AS$13,1+H169,FALSE)</f>
        <v>0.98879492857132445</v>
      </c>
      <c r="P169" s="90">
        <f t="shared" si="17"/>
        <v>386.17640038027628</v>
      </c>
      <c r="Q169" s="90">
        <f t="shared" si="18"/>
        <v>78.279000077083026</v>
      </c>
      <c r="R169" s="90">
        <f t="shared" si="19"/>
        <v>18.26510001798604</v>
      </c>
      <c r="S169" s="91">
        <f t="shared" si="20"/>
        <v>140.56820973842056</v>
      </c>
      <c r="T169" s="91">
        <f t="shared" si="21"/>
        <v>28.493556028058222</v>
      </c>
      <c r="U169" s="91">
        <f t="shared" si="22"/>
        <v>6.6484964065469185</v>
      </c>
      <c r="V169" s="92">
        <f t="shared" si="23"/>
        <v>11585.292011408288</v>
      </c>
      <c r="W169" s="86" t="str">
        <f t="shared" si="24"/>
        <v>Highway</v>
      </c>
      <c r="Z169" s="92"/>
    </row>
    <row r="170" spans="2:26" s="86" customFormat="1" ht="15" customHeight="1" x14ac:dyDescent="0.25">
      <c r="B170" s="86" t="s">
        <v>133</v>
      </c>
      <c r="C170" s="86" t="s">
        <v>553</v>
      </c>
      <c r="D170" s="86">
        <v>171</v>
      </c>
      <c r="E170" s="86">
        <v>150</v>
      </c>
      <c r="F170" s="86">
        <v>11</v>
      </c>
      <c r="G170" s="86">
        <v>4</v>
      </c>
      <c r="H170" s="86">
        <v>9</v>
      </c>
      <c r="I170" s="86">
        <v>508</v>
      </c>
      <c r="J170" s="86">
        <v>100</v>
      </c>
      <c r="K170" s="86">
        <v>44</v>
      </c>
      <c r="L170" s="88" t="s">
        <v>649</v>
      </c>
      <c r="M170" s="89">
        <f>HLOOKUP(L170,FT_H!$B$1:$AS$25,2+F170,FALSE)</f>
        <v>1.3867754645117158</v>
      </c>
      <c r="N170" s="89">
        <f>HLOOKUP(L170,FT_D!$B$1:$AS$8,1+G170,FALSE)</f>
        <v>1.0964980553638661</v>
      </c>
      <c r="O170" s="89">
        <f>HLOOKUP(L170,FT_M!$B$1:$AS$13,1+H170,FALSE)</f>
        <v>0.98879492857132445</v>
      </c>
      <c r="P170" s="90">
        <f t="shared" si="17"/>
        <v>337.86520388003669</v>
      </c>
      <c r="Q170" s="90">
        <f t="shared" si="18"/>
        <v>66.50889840158203</v>
      </c>
      <c r="R170" s="90">
        <f t="shared" si="19"/>
        <v>29.263915296696091</v>
      </c>
      <c r="S170" s="91">
        <f t="shared" si="20"/>
        <v>57.774949863486277</v>
      </c>
      <c r="T170" s="91">
        <f t="shared" si="21"/>
        <v>11.373021626670527</v>
      </c>
      <c r="U170" s="91">
        <f t="shared" si="22"/>
        <v>5.0041295157350314</v>
      </c>
      <c r="V170" s="92">
        <f t="shared" si="23"/>
        <v>10407.312421879556</v>
      </c>
      <c r="W170" s="86" t="str">
        <f t="shared" si="24"/>
        <v>Highway</v>
      </c>
      <c r="Z170" s="92"/>
    </row>
    <row r="171" spans="2:26" s="86" customFormat="1" ht="15" customHeight="1" x14ac:dyDescent="0.25">
      <c r="B171" s="86" t="s">
        <v>133</v>
      </c>
      <c r="C171" s="86" t="s">
        <v>554</v>
      </c>
      <c r="D171" s="86">
        <v>367</v>
      </c>
      <c r="E171" s="86">
        <v>151</v>
      </c>
      <c r="F171" s="86">
        <v>10</v>
      </c>
      <c r="G171" s="86">
        <v>4</v>
      </c>
      <c r="H171" s="86">
        <v>9</v>
      </c>
      <c r="I171" s="86">
        <v>592</v>
      </c>
      <c r="J171" s="86">
        <v>180</v>
      </c>
      <c r="K171" s="86">
        <v>24</v>
      </c>
      <c r="L171" s="88" t="s">
        <v>649</v>
      </c>
      <c r="M171" s="89">
        <f>HLOOKUP(L171,FT_H!$B$1:$AS$25,2+F171,FALSE)</f>
        <v>1.3269815703972134</v>
      </c>
      <c r="N171" s="89">
        <f>HLOOKUP(L171,FT_D!$B$1:$AS$8,1+G171,FALSE)</f>
        <v>1.0964980553638661</v>
      </c>
      <c r="O171" s="89">
        <f>HLOOKUP(L171,FT_M!$B$1:$AS$13,1+H171,FALSE)</f>
        <v>0.98879492857132445</v>
      </c>
      <c r="P171" s="90">
        <f t="shared" si="17"/>
        <v>411.47430405431641</v>
      </c>
      <c r="Q171" s="90">
        <f t="shared" si="18"/>
        <v>125.11043028678539</v>
      </c>
      <c r="R171" s="90">
        <f t="shared" si="19"/>
        <v>16.681390704904718</v>
      </c>
      <c r="S171" s="91">
        <f t="shared" si="20"/>
        <v>151.01106958793412</v>
      </c>
      <c r="T171" s="91">
        <f t="shared" si="21"/>
        <v>45.915527915250237</v>
      </c>
      <c r="U171" s="91">
        <f t="shared" si="22"/>
        <v>6.1220703887000321</v>
      </c>
      <c r="V171" s="92">
        <f t="shared" si="23"/>
        <v>13278.387001104158</v>
      </c>
      <c r="W171" s="86" t="str">
        <f t="shared" si="24"/>
        <v>Highway</v>
      </c>
      <c r="Z171" s="92"/>
    </row>
    <row r="172" spans="2:26" s="86" customFormat="1" ht="15" customHeight="1" x14ac:dyDescent="0.25">
      <c r="B172" s="86" t="s">
        <v>133</v>
      </c>
      <c r="C172" s="86" t="s">
        <v>555</v>
      </c>
      <c r="D172" s="86">
        <v>322</v>
      </c>
      <c r="E172" s="86">
        <v>152</v>
      </c>
      <c r="F172" s="86">
        <v>14</v>
      </c>
      <c r="G172" s="86">
        <v>4</v>
      </c>
      <c r="H172" s="86">
        <v>9</v>
      </c>
      <c r="I172" s="86">
        <v>728</v>
      </c>
      <c r="J172" s="86">
        <v>216</v>
      </c>
      <c r="K172" s="86">
        <v>20</v>
      </c>
      <c r="L172" s="88" t="s">
        <v>649</v>
      </c>
      <c r="M172" s="89">
        <f>HLOOKUP(L172,FT_H!$B$1:$AS$25,2+F172,FALSE)</f>
        <v>1.4139103726546229</v>
      </c>
      <c r="N172" s="89">
        <f>HLOOKUP(L172,FT_D!$B$1:$AS$8,1+G172,FALSE)</f>
        <v>1.0964980553638661</v>
      </c>
      <c r="O172" s="89">
        <f>HLOOKUP(L172,FT_M!$B$1:$AS$13,1+H172,FALSE)</f>
        <v>0.98879492857132445</v>
      </c>
      <c r="P172" s="90">
        <f t="shared" si="17"/>
        <v>474.89260046763707</v>
      </c>
      <c r="Q172" s="90">
        <f t="shared" si="18"/>
        <v>140.90220013874946</v>
      </c>
      <c r="R172" s="90">
        <f t="shared" si="19"/>
        <v>13.046500012847172</v>
      </c>
      <c r="S172" s="91">
        <f t="shared" si="20"/>
        <v>152.91541735057913</v>
      </c>
      <c r="T172" s="91">
        <f t="shared" si="21"/>
        <v>45.370508444677327</v>
      </c>
      <c r="U172" s="91">
        <f t="shared" si="22"/>
        <v>4.200973004136789</v>
      </c>
      <c r="V172" s="92">
        <f t="shared" si="23"/>
        <v>15092.19121486161</v>
      </c>
      <c r="W172" s="86" t="str">
        <f t="shared" si="24"/>
        <v>Highway</v>
      </c>
      <c r="Z172" s="92"/>
    </row>
    <row r="173" spans="2:26" s="86" customFormat="1" ht="15" customHeight="1" x14ac:dyDescent="0.25">
      <c r="B173" s="86" t="s">
        <v>133</v>
      </c>
      <c r="C173" s="86" t="s">
        <v>556</v>
      </c>
      <c r="D173" s="86">
        <v>874</v>
      </c>
      <c r="E173" s="86">
        <v>153</v>
      </c>
      <c r="F173" s="86">
        <v>11</v>
      </c>
      <c r="G173" s="86">
        <v>1</v>
      </c>
      <c r="H173" s="86">
        <v>10</v>
      </c>
      <c r="I173" s="86">
        <v>1000</v>
      </c>
      <c r="J173" s="86">
        <v>160</v>
      </c>
      <c r="K173" s="86">
        <v>176</v>
      </c>
      <c r="L173" s="88" t="s">
        <v>649</v>
      </c>
      <c r="M173" s="89">
        <f>HLOOKUP(L173,FT_H!$B$1:$AS$25,2+F173,FALSE)</f>
        <v>1.3867754645117158</v>
      </c>
      <c r="N173" s="89">
        <f>HLOOKUP(L173,FT_D!$B$1:$AS$8,1+G173,FALSE)</f>
        <v>1.0416670342277996</v>
      </c>
      <c r="O173" s="89">
        <f>HLOOKUP(L173,FT_M!$B$1:$AS$13,1+H173,FALSE)</f>
        <v>1.040643020787243</v>
      </c>
      <c r="P173" s="90">
        <f t="shared" si="17"/>
        <v>665.21671699409228</v>
      </c>
      <c r="Q173" s="90">
        <f t="shared" si="18"/>
        <v>106.43467471905475</v>
      </c>
      <c r="R173" s="90">
        <f t="shared" si="19"/>
        <v>117.07814219096024</v>
      </c>
      <c r="S173" s="91">
        <f t="shared" si="20"/>
        <v>581.39941065283665</v>
      </c>
      <c r="T173" s="91">
        <f t="shared" si="21"/>
        <v>93.023905704453853</v>
      </c>
      <c r="U173" s="91">
        <f t="shared" si="22"/>
        <v>102.32629627489925</v>
      </c>
      <c r="V173" s="92">
        <f t="shared" si="23"/>
        <v>21329.508813698572</v>
      </c>
      <c r="W173" s="86" t="str">
        <f t="shared" si="24"/>
        <v>Highway</v>
      </c>
      <c r="Z173" s="92"/>
    </row>
    <row r="174" spans="2:26" s="86" customFormat="1" ht="15" customHeight="1" x14ac:dyDescent="0.25">
      <c r="B174" s="86" t="s">
        <v>133</v>
      </c>
      <c r="C174" s="86" t="s">
        <v>557</v>
      </c>
      <c r="D174" s="86">
        <v>874</v>
      </c>
      <c r="E174" s="86">
        <v>154</v>
      </c>
      <c r="F174" s="86">
        <v>11</v>
      </c>
      <c r="G174" s="86">
        <v>1</v>
      </c>
      <c r="H174" s="86">
        <v>10</v>
      </c>
      <c r="I174" s="86">
        <v>1133</v>
      </c>
      <c r="J174" s="86">
        <v>117</v>
      </c>
      <c r="K174" s="86">
        <v>188</v>
      </c>
      <c r="L174" s="88" t="s">
        <v>649</v>
      </c>
      <c r="M174" s="89">
        <f>HLOOKUP(L174,FT_H!$B$1:$AS$25,2+F174,FALSE)</f>
        <v>1.3867754645117158</v>
      </c>
      <c r="N174" s="89">
        <f>HLOOKUP(L174,FT_D!$B$1:$AS$8,1+G174,FALSE)</f>
        <v>1.0416670342277996</v>
      </c>
      <c r="O174" s="89">
        <f>HLOOKUP(L174,FT_M!$B$1:$AS$13,1+H174,FALSE)</f>
        <v>1.040643020787243</v>
      </c>
      <c r="P174" s="90">
        <f t="shared" si="17"/>
        <v>753.69054035430645</v>
      </c>
      <c r="Q174" s="90">
        <f t="shared" si="18"/>
        <v>77.830355888308787</v>
      </c>
      <c r="R174" s="90">
        <f t="shared" si="19"/>
        <v>125.06074279488934</v>
      </c>
      <c r="S174" s="91">
        <f t="shared" si="20"/>
        <v>658.72553226966386</v>
      </c>
      <c r="T174" s="91">
        <f t="shared" si="21"/>
        <v>68.023731046381883</v>
      </c>
      <c r="U174" s="91">
        <f t="shared" si="22"/>
        <v>109.30308920273328</v>
      </c>
      <c r="V174" s="92">
        <f t="shared" si="23"/>
        <v>22957.959336900109</v>
      </c>
      <c r="W174" s="86" t="str">
        <f t="shared" si="24"/>
        <v>Highway</v>
      </c>
      <c r="Z174" s="92"/>
    </row>
    <row r="175" spans="2:26" s="86" customFormat="1" ht="15" customHeight="1" x14ac:dyDescent="0.25">
      <c r="B175" s="86" t="s">
        <v>133</v>
      </c>
      <c r="C175" s="86" t="s">
        <v>558</v>
      </c>
      <c r="D175" s="86">
        <v>1139</v>
      </c>
      <c r="E175" s="86">
        <v>155</v>
      </c>
      <c r="F175" s="86">
        <v>15</v>
      </c>
      <c r="G175" s="86">
        <v>5</v>
      </c>
      <c r="H175" s="86">
        <v>9</v>
      </c>
      <c r="I175" s="86">
        <v>752</v>
      </c>
      <c r="J175" s="86">
        <v>216</v>
      </c>
      <c r="K175" s="86">
        <v>176</v>
      </c>
      <c r="L175" s="88" t="s">
        <v>649</v>
      </c>
      <c r="M175" s="89">
        <f>HLOOKUP(L175,FT_H!$B$1:$AS$25,2+F175,FALSE)</f>
        <v>1.4316370171210975</v>
      </c>
      <c r="N175" s="89">
        <f>HLOOKUP(L175,FT_D!$B$1:$AS$8,1+G175,FALSE)</f>
        <v>1.1379267551327192</v>
      </c>
      <c r="O175" s="89">
        <f>HLOOKUP(L175,FT_M!$B$1:$AS$13,1+H175,FALSE)</f>
        <v>0.98879492857132445</v>
      </c>
      <c r="P175" s="90">
        <f t="shared" si="17"/>
        <v>466.83604634625414</v>
      </c>
      <c r="Q175" s="90">
        <f t="shared" si="18"/>
        <v>134.09120480158364</v>
      </c>
      <c r="R175" s="90">
        <f t="shared" si="19"/>
        <v>109.25950020869777</v>
      </c>
      <c r="S175" s="91">
        <f t="shared" si="20"/>
        <v>531.72625678838347</v>
      </c>
      <c r="T175" s="91">
        <f t="shared" si="21"/>
        <v>152.72988226900378</v>
      </c>
      <c r="U175" s="91">
        <f t="shared" si="22"/>
        <v>124.44657073770676</v>
      </c>
      <c r="V175" s="92">
        <f t="shared" si="23"/>
        <v>17044.482032556851</v>
      </c>
      <c r="W175" s="86" t="str">
        <f t="shared" si="24"/>
        <v>Highway</v>
      </c>
      <c r="Z175" s="92"/>
    </row>
    <row r="176" spans="2:26" s="86" customFormat="1" ht="15" customHeight="1" x14ac:dyDescent="0.25">
      <c r="B176" s="86" t="s">
        <v>133</v>
      </c>
      <c r="C176" s="86" t="s">
        <v>559</v>
      </c>
      <c r="D176" s="86">
        <v>874</v>
      </c>
      <c r="E176" s="86">
        <v>156</v>
      </c>
      <c r="F176" s="86">
        <v>14</v>
      </c>
      <c r="G176" s="86">
        <v>4</v>
      </c>
      <c r="H176" s="86">
        <v>9</v>
      </c>
      <c r="I176" s="86">
        <v>596</v>
      </c>
      <c r="J176" s="86">
        <v>140</v>
      </c>
      <c r="K176" s="86">
        <v>276</v>
      </c>
      <c r="L176" s="88" t="s">
        <v>649</v>
      </c>
      <c r="M176" s="89">
        <f>HLOOKUP(L176,FT_H!$B$1:$AS$25,2+F176,FALSE)</f>
        <v>1.4139103726546229</v>
      </c>
      <c r="N176" s="89">
        <f>HLOOKUP(L176,FT_D!$B$1:$AS$8,1+G176,FALSE)</f>
        <v>1.0964980553638661</v>
      </c>
      <c r="O176" s="89">
        <f>HLOOKUP(L176,FT_M!$B$1:$AS$13,1+H176,FALSE)</f>
        <v>0.98879492857132445</v>
      </c>
      <c r="P176" s="90">
        <f t="shared" si="17"/>
        <v>388.78570038284573</v>
      </c>
      <c r="Q176" s="90">
        <f t="shared" si="18"/>
        <v>91.325500089930202</v>
      </c>
      <c r="R176" s="90">
        <f t="shared" si="19"/>
        <v>180.04170017729098</v>
      </c>
      <c r="S176" s="91">
        <f t="shared" si="20"/>
        <v>339.7987021346072</v>
      </c>
      <c r="T176" s="91">
        <f t="shared" si="21"/>
        <v>79.818487078598992</v>
      </c>
      <c r="U176" s="91">
        <f t="shared" si="22"/>
        <v>157.35644595495231</v>
      </c>
      <c r="V176" s="92">
        <f t="shared" si="23"/>
        <v>15843.669615601604</v>
      </c>
      <c r="W176" s="86" t="str">
        <f t="shared" si="24"/>
        <v>Highway</v>
      </c>
      <c r="Z176" s="92"/>
    </row>
    <row r="177" spans="2:26" s="86" customFormat="1" ht="15" customHeight="1" x14ac:dyDescent="0.25">
      <c r="B177" s="86" t="s">
        <v>133</v>
      </c>
      <c r="C177" s="86" t="s">
        <v>560</v>
      </c>
      <c r="D177" s="86">
        <v>1567</v>
      </c>
      <c r="E177" s="86">
        <v>157</v>
      </c>
      <c r="F177" s="86">
        <v>15</v>
      </c>
      <c r="G177" s="86">
        <v>4</v>
      </c>
      <c r="H177" s="86">
        <v>9</v>
      </c>
      <c r="I177" s="86">
        <v>288</v>
      </c>
      <c r="J177" s="86">
        <v>44</v>
      </c>
      <c r="K177" s="86">
        <v>148</v>
      </c>
      <c r="L177" s="88" t="s">
        <v>649</v>
      </c>
      <c r="M177" s="89">
        <f>HLOOKUP(L177,FT_H!$B$1:$AS$25,2+F177,FALSE)</f>
        <v>1.4316370171210975</v>
      </c>
      <c r="N177" s="89">
        <f>HLOOKUP(L177,FT_D!$B$1:$AS$8,1+G177,FALSE)</f>
        <v>1.0964980553638661</v>
      </c>
      <c r="O177" s="89">
        <f>HLOOKUP(L177,FT_M!$B$1:$AS$13,1+H177,FALSE)</f>
        <v>0.98879492857132445</v>
      </c>
      <c r="P177" s="90">
        <f t="shared" si="17"/>
        <v>185.54338371482504</v>
      </c>
      <c r="Q177" s="90">
        <f t="shared" si="18"/>
        <v>28.346905845320492</v>
      </c>
      <c r="R177" s="90">
        <f t="shared" si="19"/>
        <v>95.348683297896201</v>
      </c>
      <c r="S177" s="91">
        <f t="shared" si="20"/>
        <v>290.74648228113085</v>
      </c>
      <c r="T177" s="91">
        <f t="shared" si="21"/>
        <v>44.419601459617212</v>
      </c>
      <c r="U177" s="91">
        <f t="shared" si="22"/>
        <v>149.41138672780335</v>
      </c>
      <c r="V177" s="92">
        <f t="shared" si="23"/>
        <v>7421.7353485930016</v>
      </c>
      <c r="W177" s="86" t="str">
        <f t="shared" si="24"/>
        <v>Collector</v>
      </c>
      <c r="Z177" s="92"/>
    </row>
    <row r="178" spans="2:26" s="86" customFormat="1" ht="15" customHeight="1" x14ac:dyDescent="0.25">
      <c r="B178" s="86" t="s">
        <v>133</v>
      </c>
      <c r="C178" s="86" t="s">
        <v>561</v>
      </c>
      <c r="D178" s="86">
        <v>535</v>
      </c>
      <c r="E178" s="86">
        <v>158</v>
      </c>
      <c r="F178" s="86">
        <v>15</v>
      </c>
      <c r="G178" s="86">
        <v>4</v>
      </c>
      <c r="H178" s="86">
        <v>9</v>
      </c>
      <c r="I178" s="86">
        <v>52</v>
      </c>
      <c r="J178" s="86">
        <v>4</v>
      </c>
      <c r="K178" s="86">
        <v>24</v>
      </c>
      <c r="L178" s="88" t="s">
        <v>649</v>
      </c>
      <c r="M178" s="89">
        <f>HLOOKUP(L178,FT_H!$B$1:$AS$25,2+F178,FALSE)</f>
        <v>1.4316370171210975</v>
      </c>
      <c r="N178" s="89">
        <f>HLOOKUP(L178,FT_D!$B$1:$AS$8,1+G178,FALSE)</f>
        <v>1.0964980553638661</v>
      </c>
      <c r="O178" s="89">
        <f>HLOOKUP(L178,FT_M!$B$1:$AS$13,1+H178,FALSE)</f>
        <v>0.98879492857132445</v>
      </c>
      <c r="P178" s="90">
        <f t="shared" si="17"/>
        <v>33.500888726287855</v>
      </c>
      <c r="Q178" s="90">
        <f t="shared" si="18"/>
        <v>2.5769914404836811</v>
      </c>
      <c r="R178" s="90">
        <f t="shared" si="19"/>
        <v>15.461948642902087</v>
      </c>
      <c r="S178" s="91">
        <f t="shared" si="20"/>
        <v>17.922975468564005</v>
      </c>
      <c r="T178" s="91">
        <f t="shared" si="21"/>
        <v>1.3786904206587693</v>
      </c>
      <c r="U178" s="91">
        <f t="shared" si="22"/>
        <v>8.272142523952617</v>
      </c>
      <c r="V178" s="92">
        <f t="shared" si="23"/>
        <v>1236.9558914321669</v>
      </c>
      <c r="W178" s="86" t="str">
        <f t="shared" si="24"/>
        <v>Collector</v>
      </c>
      <c r="Z178" s="92"/>
    </row>
    <row r="179" spans="2:26" s="86" customFormat="1" ht="15" customHeight="1" x14ac:dyDescent="0.25">
      <c r="B179" s="86" t="s">
        <v>133</v>
      </c>
      <c r="C179" s="86" t="s">
        <v>562</v>
      </c>
      <c r="D179" s="86">
        <v>2090</v>
      </c>
      <c r="E179" s="86">
        <v>159</v>
      </c>
      <c r="F179" s="86">
        <v>14</v>
      </c>
      <c r="G179" s="86">
        <v>1</v>
      </c>
      <c r="H179" s="86">
        <v>10</v>
      </c>
      <c r="I179" s="86">
        <v>176</v>
      </c>
      <c r="J179" s="86">
        <v>68</v>
      </c>
      <c r="K179" s="86">
        <v>20</v>
      </c>
      <c r="L179" s="88" t="s">
        <v>649</v>
      </c>
      <c r="M179" s="89">
        <f>HLOOKUP(L179,FT_H!$B$1:$AS$25,2+F179,FALSE)</f>
        <v>1.4139103726546229</v>
      </c>
      <c r="N179" s="89">
        <f>HLOOKUP(L179,FT_D!$B$1:$AS$8,1+G179,FALSE)</f>
        <v>1.0416670342277996</v>
      </c>
      <c r="O179" s="89">
        <f>HLOOKUP(L179,FT_M!$B$1:$AS$13,1+H179,FALSE)</f>
        <v>1.040643020787243</v>
      </c>
      <c r="P179" s="90">
        <f t="shared" si="17"/>
        <v>114.83124967546841</v>
      </c>
      <c r="Q179" s="90">
        <f t="shared" si="18"/>
        <v>44.366619192794616</v>
      </c>
      <c r="R179" s="90">
        <f t="shared" si="19"/>
        <v>13.049005644939593</v>
      </c>
      <c r="S179" s="91">
        <f t="shared" si="20"/>
        <v>239.99731182172897</v>
      </c>
      <c r="T179" s="91">
        <f t="shared" si="21"/>
        <v>92.726234112940745</v>
      </c>
      <c r="U179" s="91">
        <f t="shared" si="22"/>
        <v>27.272421797923748</v>
      </c>
      <c r="V179" s="92">
        <f t="shared" si="23"/>
        <v>4133.9249883168632</v>
      </c>
      <c r="W179" s="86" t="str">
        <f t="shared" si="24"/>
        <v>Collector</v>
      </c>
      <c r="Z179" s="92"/>
    </row>
    <row r="180" spans="2:26" s="86" customFormat="1" ht="15" customHeight="1" x14ac:dyDescent="0.25">
      <c r="B180" s="86" t="s">
        <v>133</v>
      </c>
      <c r="C180" s="86" t="s">
        <v>563</v>
      </c>
      <c r="D180" s="86">
        <v>318</v>
      </c>
      <c r="E180" s="86">
        <v>160</v>
      </c>
      <c r="F180" s="86">
        <v>11</v>
      </c>
      <c r="G180" s="86">
        <v>1</v>
      </c>
      <c r="H180" s="86">
        <v>10</v>
      </c>
      <c r="I180" s="86">
        <v>1284</v>
      </c>
      <c r="J180" s="86">
        <v>168</v>
      </c>
      <c r="K180" s="86">
        <v>184</v>
      </c>
      <c r="L180" s="88" t="s">
        <v>649</v>
      </c>
      <c r="M180" s="89">
        <f>HLOOKUP(L180,FT_H!$B$1:$AS$25,2+F180,FALSE)</f>
        <v>1.3867754645117158</v>
      </c>
      <c r="N180" s="89">
        <f>HLOOKUP(L180,FT_D!$B$1:$AS$8,1+G180,FALSE)</f>
        <v>1.0416670342277996</v>
      </c>
      <c r="O180" s="89">
        <f>HLOOKUP(L180,FT_M!$B$1:$AS$13,1+H180,FALSE)</f>
        <v>1.040643020787243</v>
      </c>
      <c r="P180" s="90">
        <f t="shared" si="17"/>
        <v>854.13826462041447</v>
      </c>
      <c r="Q180" s="90">
        <f t="shared" si="18"/>
        <v>111.75640845500749</v>
      </c>
      <c r="R180" s="90">
        <f t="shared" si="19"/>
        <v>122.39987592691297</v>
      </c>
      <c r="S180" s="91">
        <f t="shared" si="20"/>
        <v>271.6159681492918</v>
      </c>
      <c r="T180" s="91">
        <f t="shared" si="21"/>
        <v>35.538537888692382</v>
      </c>
      <c r="U180" s="91">
        <f t="shared" si="22"/>
        <v>38.923160544758318</v>
      </c>
      <c r="V180" s="92">
        <f t="shared" si="23"/>
        <v>26119.069176056037</v>
      </c>
      <c r="W180" s="86" t="str">
        <f t="shared" si="24"/>
        <v>Highway</v>
      </c>
      <c r="Z180" s="92"/>
    </row>
    <row r="181" spans="2:26" s="86" customFormat="1" ht="15" customHeight="1" x14ac:dyDescent="0.25">
      <c r="B181" s="86" t="s">
        <v>133</v>
      </c>
      <c r="C181" s="86" t="s">
        <v>564</v>
      </c>
      <c r="D181" s="86">
        <v>227</v>
      </c>
      <c r="E181" s="86">
        <v>161</v>
      </c>
      <c r="F181" s="86">
        <v>11</v>
      </c>
      <c r="G181" s="86">
        <v>1</v>
      </c>
      <c r="H181" s="86">
        <v>10</v>
      </c>
      <c r="I181" s="86">
        <v>1096</v>
      </c>
      <c r="J181" s="86">
        <v>188</v>
      </c>
      <c r="K181" s="86">
        <v>128</v>
      </c>
      <c r="L181" s="88" t="s">
        <v>649</v>
      </c>
      <c r="M181" s="89">
        <f>HLOOKUP(L181,FT_H!$B$1:$AS$25,2+F181,FALSE)</f>
        <v>1.3867754645117158</v>
      </c>
      <c r="N181" s="89">
        <f>HLOOKUP(L181,FT_D!$B$1:$AS$8,1+G181,FALSE)</f>
        <v>1.0416670342277996</v>
      </c>
      <c r="O181" s="89">
        <f>HLOOKUP(L181,FT_M!$B$1:$AS$13,1+H181,FALSE)</f>
        <v>1.040643020787243</v>
      </c>
      <c r="P181" s="90">
        <f t="shared" si="17"/>
        <v>729.07752182552508</v>
      </c>
      <c r="Q181" s="90">
        <f t="shared" si="18"/>
        <v>125.06074279488934</v>
      </c>
      <c r="R181" s="90">
        <f t="shared" si="19"/>
        <v>85.147739775243807</v>
      </c>
      <c r="S181" s="91">
        <f t="shared" si="20"/>
        <v>165.50059745439418</v>
      </c>
      <c r="T181" s="91">
        <f t="shared" si="21"/>
        <v>28.388788614439878</v>
      </c>
      <c r="U181" s="91">
        <f t="shared" si="22"/>
        <v>19.328536928980345</v>
      </c>
      <c r="V181" s="92">
        <f t="shared" si="23"/>
        <v>22542.864105495799</v>
      </c>
      <c r="W181" s="86" t="str">
        <f t="shared" si="24"/>
        <v>Highway</v>
      </c>
      <c r="Z181" s="92"/>
    </row>
    <row r="182" spans="2:26" s="86" customFormat="1" ht="15" customHeight="1" x14ac:dyDescent="0.25">
      <c r="B182" s="86" t="s">
        <v>133</v>
      </c>
      <c r="C182" s="86" t="s">
        <v>565</v>
      </c>
      <c r="D182" s="86">
        <v>1520</v>
      </c>
      <c r="E182" s="86">
        <v>162</v>
      </c>
      <c r="F182" s="86">
        <v>11</v>
      </c>
      <c r="G182" s="86">
        <v>1</v>
      </c>
      <c r="H182" s="86">
        <v>10</v>
      </c>
      <c r="I182" s="86">
        <v>524</v>
      </c>
      <c r="J182" s="86">
        <v>32</v>
      </c>
      <c r="K182" s="86">
        <v>40</v>
      </c>
      <c r="L182" s="88" t="s">
        <v>649</v>
      </c>
      <c r="M182" s="89">
        <f>HLOOKUP(L182,FT_H!$B$1:$AS$25,2+F182,FALSE)</f>
        <v>1.3867754645117158</v>
      </c>
      <c r="N182" s="89">
        <f>HLOOKUP(L182,FT_D!$B$1:$AS$8,1+G182,FALSE)</f>
        <v>1.0416670342277996</v>
      </c>
      <c r="O182" s="89">
        <f>HLOOKUP(L182,FT_M!$B$1:$AS$13,1+H182,FALSE)</f>
        <v>1.040643020787243</v>
      </c>
      <c r="P182" s="90">
        <f t="shared" si="17"/>
        <v>348.57355970490431</v>
      </c>
      <c r="Q182" s="90">
        <f t="shared" si="18"/>
        <v>21.286934943810952</v>
      </c>
      <c r="R182" s="90">
        <f t="shared" si="19"/>
        <v>26.608668679763689</v>
      </c>
      <c r="S182" s="91">
        <f t="shared" si="20"/>
        <v>529.83181075145455</v>
      </c>
      <c r="T182" s="91">
        <f t="shared" si="21"/>
        <v>32.356141114592646</v>
      </c>
      <c r="U182" s="91">
        <f t="shared" si="22"/>
        <v>40.445176393240807</v>
      </c>
      <c r="V182" s="92">
        <f t="shared" si="23"/>
        <v>9515.2599198834941</v>
      </c>
      <c r="W182" s="86" t="str">
        <f t="shared" si="24"/>
        <v>Collector</v>
      </c>
      <c r="Z182" s="92"/>
    </row>
    <row r="183" spans="2:26" s="86" customFormat="1" ht="15" customHeight="1" x14ac:dyDescent="0.25">
      <c r="B183" s="86" t="s">
        <v>133</v>
      </c>
      <c r="C183" s="86" t="s">
        <v>566</v>
      </c>
      <c r="D183" s="86">
        <v>1412</v>
      </c>
      <c r="E183" s="86">
        <v>163</v>
      </c>
      <c r="F183" s="86">
        <v>15</v>
      </c>
      <c r="G183" s="86">
        <v>1</v>
      </c>
      <c r="H183" s="86">
        <v>10</v>
      </c>
      <c r="I183" s="86">
        <v>98</v>
      </c>
      <c r="J183" s="86">
        <v>27</v>
      </c>
      <c r="K183" s="86">
        <v>30</v>
      </c>
      <c r="L183" s="88" t="s">
        <v>649</v>
      </c>
      <c r="M183" s="89">
        <f>HLOOKUP(L183,FT_H!$B$1:$AS$25,2+F183,FALSE)</f>
        <v>1.4316370171210975</v>
      </c>
      <c r="N183" s="89">
        <f>HLOOKUP(L183,FT_D!$B$1:$AS$8,1+G183,FALSE)</f>
        <v>1.0416670342277996</v>
      </c>
      <c r="O183" s="89">
        <f>HLOOKUP(L183,FT_M!$B$1:$AS$13,1+H183,FALSE)</f>
        <v>1.040643020787243</v>
      </c>
      <c r="P183" s="90">
        <f t="shared" si="17"/>
        <v>63.148415866908323</v>
      </c>
      <c r="Q183" s="90">
        <f t="shared" si="18"/>
        <v>17.39803294292372</v>
      </c>
      <c r="R183" s="90">
        <f t="shared" si="19"/>
        <v>19.331147714359691</v>
      </c>
      <c r="S183" s="91">
        <f t="shared" si="20"/>
        <v>89.165563204074559</v>
      </c>
      <c r="T183" s="91">
        <f t="shared" si="21"/>
        <v>24.566022515408296</v>
      </c>
      <c r="U183" s="91">
        <f t="shared" si="22"/>
        <v>27.295580572675885</v>
      </c>
      <c r="V183" s="92">
        <f t="shared" si="23"/>
        <v>2397.0623165806014</v>
      </c>
      <c r="W183" s="86" t="str">
        <f t="shared" si="24"/>
        <v>Collector</v>
      </c>
      <c r="Z183" s="92"/>
    </row>
    <row r="184" spans="2:26" s="86" customFormat="1" ht="15" customHeight="1" x14ac:dyDescent="0.25">
      <c r="B184" s="86" t="s">
        <v>133</v>
      </c>
      <c r="C184" s="86" t="s">
        <v>567</v>
      </c>
      <c r="D184" s="86">
        <v>1016</v>
      </c>
      <c r="E184" s="86">
        <v>164</v>
      </c>
      <c r="F184" s="86">
        <v>15</v>
      </c>
      <c r="G184" s="86">
        <v>1</v>
      </c>
      <c r="H184" s="86">
        <v>10</v>
      </c>
      <c r="I184" s="86">
        <v>416</v>
      </c>
      <c r="J184" s="86">
        <v>80</v>
      </c>
      <c r="K184" s="86">
        <v>44</v>
      </c>
      <c r="L184" s="88" t="s">
        <v>649</v>
      </c>
      <c r="M184" s="89">
        <f>HLOOKUP(L184,FT_H!$B$1:$AS$25,2+F184,FALSE)</f>
        <v>1.4316370171210975</v>
      </c>
      <c r="N184" s="89">
        <f>HLOOKUP(L184,FT_D!$B$1:$AS$8,1+G184,FALSE)</f>
        <v>1.0416670342277996</v>
      </c>
      <c r="O184" s="89">
        <f>HLOOKUP(L184,FT_M!$B$1:$AS$13,1+H184,FALSE)</f>
        <v>1.040643020787243</v>
      </c>
      <c r="P184" s="90">
        <f t="shared" si="17"/>
        <v>268.05858163912103</v>
      </c>
      <c r="Q184" s="90">
        <f t="shared" si="18"/>
        <v>51.549727238292505</v>
      </c>
      <c r="R184" s="90">
        <f t="shared" si="19"/>
        <v>28.352349981060879</v>
      </c>
      <c r="S184" s="91">
        <f t="shared" si="20"/>
        <v>272.34751894534702</v>
      </c>
      <c r="T184" s="91">
        <f t="shared" si="21"/>
        <v>52.374522874105182</v>
      </c>
      <c r="U184" s="91">
        <f t="shared" si="22"/>
        <v>28.805987580757854</v>
      </c>
      <c r="V184" s="92">
        <f t="shared" si="23"/>
        <v>8351.0558126033866</v>
      </c>
      <c r="W184" s="86" t="str">
        <f t="shared" si="24"/>
        <v>Collector</v>
      </c>
      <c r="Z184" s="92"/>
    </row>
    <row r="185" spans="2:26" s="86" customFormat="1" ht="15" customHeight="1" x14ac:dyDescent="0.25">
      <c r="B185" s="86" t="s">
        <v>133</v>
      </c>
      <c r="C185" s="86" t="s">
        <v>568</v>
      </c>
      <c r="D185" s="86">
        <v>315</v>
      </c>
      <c r="E185" s="86">
        <v>165</v>
      </c>
      <c r="F185" s="86">
        <v>11</v>
      </c>
      <c r="G185" s="86">
        <v>4</v>
      </c>
      <c r="H185" s="86">
        <v>9</v>
      </c>
      <c r="I185" s="86">
        <v>436</v>
      </c>
      <c r="J185" s="86">
        <v>48</v>
      </c>
      <c r="K185" s="86">
        <v>12</v>
      </c>
      <c r="L185" s="88" t="s">
        <v>649</v>
      </c>
      <c r="M185" s="89">
        <f>HLOOKUP(L185,FT_H!$B$1:$AS$25,2+F185,FALSE)</f>
        <v>1.3867754645117158</v>
      </c>
      <c r="N185" s="89">
        <f>HLOOKUP(L185,FT_D!$B$1:$AS$8,1+G185,FALSE)</f>
        <v>1.0964980553638661</v>
      </c>
      <c r="O185" s="89">
        <f>HLOOKUP(L185,FT_M!$B$1:$AS$13,1+H185,FALSE)</f>
        <v>0.98879492857132445</v>
      </c>
      <c r="P185" s="90">
        <f t="shared" si="17"/>
        <v>289.97879703089762</v>
      </c>
      <c r="Q185" s="90">
        <f t="shared" si="18"/>
        <v>31.924271232759374</v>
      </c>
      <c r="R185" s="90">
        <f t="shared" si="19"/>
        <v>7.9810678081898434</v>
      </c>
      <c r="S185" s="91">
        <f t="shared" si="20"/>
        <v>91.343321064732748</v>
      </c>
      <c r="T185" s="91">
        <f t="shared" si="21"/>
        <v>10.056145438319204</v>
      </c>
      <c r="U185" s="91">
        <f t="shared" si="22"/>
        <v>2.514036359579801</v>
      </c>
      <c r="V185" s="92">
        <f t="shared" si="23"/>
        <v>7917.2192657243249</v>
      </c>
      <c r="W185" s="86" t="str">
        <f t="shared" si="24"/>
        <v>Collector</v>
      </c>
      <c r="Z185" s="92"/>
    </row>
    <row r="186" spans="2:26" s="86" customFormat="1" ht="15" customHeight="1" x14ac:dyDescent="0.25">
      <c r="B186" s="86" t="s">
        <v>133</v>
      </c>
      <c r="C186" s="86" t="s">
        <v>569</v>
      </c>
      <c r="D186" s="86">
        <v>418</v>
      </c>
      <c r="E186" s="86">
        <v>166</v>
      </c>
      <c r="F186" s="86">
        <v>10</v>
      </c>
      <c r="G186" s="86">
        <v>3</v>
      </c>
      <c r="H186" s="86">
        <v>9</v>
      </c>
      <c r="I186" s="86">
        <v>480</v>
      </c>
      <c r="J186" s="86">
        <v>108</v>
      </c>
      <c r="K186" s="86">
        <v>212</v>
      </c>
      <c r="L186" s="88" t="s">
        <v>649</v>
      </c>
      <c r="M186" s="89">
        <f>HLOOKUP(L186,FT_H!$B$1:$AS$25,2+F186,FALSE)</f>
        <v>1.3269815703972134</v>
      </c>
      <c r="N186" s="89">
        <f>HLOOKUP(L186,FT_D!$B$1:$AS$8,1+G186,FALSE)</f>
        <v>1.1062082689467894</v>
      </c>
      <c r="O186" s="89">
        <f>HLOOKUP(L186,FT_M!$B$1:$AS$13,1+H186,FALSE)</f>
        <v>0.98879492857132445</v>
      </c>
      <c r="P186" s="90">
        <f t="shared" si="17"/>
        <v>330.69925405832839</v>
      </c>
      <c r="Q186" s="90">
        <f t="shared" si="18"/>
        <v>74.407332163123897</v>
      </c>
      <c r="R186" s="90">
        <f t="shared" si="19"/>
        <v>146.05883720909503</v>
      </c>
      <c r="S186" s="91">
        <f t="shared" si="20"/>
        <v>138.23228819638126</v>
      </c>
      <c r="T186" s="91">
        <f t="shared" si="21"/>
        <v>31.10226484418579</v>
      </c>
      <c r="U186" s="91">
        <f t="shared" si="22"/>
        <v>61.052593953401725</v>
      </c>
      <c r="V186" s="92">
        <f t="shared" si="23"/>
        <v>13227.970162333135</v>
      </c>
      <c r="W186" s="86" t="str">
        <f t="shared" si="24"/>
        <v>Highway</v>
      </c>
      <c r="Z186" s="92"/>
    </row>
    <row r="187" spans="2:26" s="86" customFormat="1" ht="15" customHeight="1" x14ac:dyDescent="0.25">
      <c r="B187" s="86" t="s">
        <v>133</v>
      </c>
      <c r="C187" s="86" t="s">
        <v>520</v>
      </c>
      <c r="D187" s="86">
        <v>1136</v>
      </c>
      <c r="E187" s="86">
        <v>167</v>
      </c>
      <c r="F187" s="86">
        <v>13</v>
      </c>
      <c r="G187" s="86">
        <v>2</v>
      </c>
      <c r="H187" s="86">
        <v>10</v>
      </c>
      <c r="I187" s="86">
        <v>288</v>
      </c>
      <c r="J187" s="86">
        <v>124</v>
      </c>
      <c r="K187" s="86">
        <v>28</v>
      </c>
      <c r="L187" s="88" t="s">
        <v>649</v>
      </c>
      <c r="M187" s="89">
        <f>HLOOKUP(L187,FT_H!$B$1:$AS$25,2+F187,FALSE)</f>
        <v>1.4476386330637334</v>
      </c>
      <c r="N187" s="89">
        <f>HLOOKUP(L187,FT_D!$B$1:$AS$8,1+G187,FALSE)</f>
        <v>1.077078268692844</v>
      </c>
      <c r="O187" s="89">
        <f>HLOOKUP(L187,FT_M!$B$1:$AS$13,1+H187,FALSE)</f>
        <v>1.040643020787243</v>
      </c>
      <c r="P187" s="90">
        <f t="shared" si="17"/>
        <v>177.49383934456986</v>
      </c>
      <c r="Q187" s="90">
        <f t="shared" si="18"/>
        <v>76.420958606689808</v>
      </c>
      <c r="R187" s="90">
        <f t="shared" si="19"/>
        <v>17.25634549183318</v>
      </c>
      <c r="S187" s="91">
        <f t="shared" si="20"/>
        <v>201.63300149543136</v>
      </c>
      <c r="T187" s="91">
        <f t="shared" si="21"/>
        <v>86.814208977199627</v>
      </c>
      <c r="U187" s="91">
        <f t="shared" si="22"/>
        <v>19.603208478722493</v>
      </c>
      <c r="V187" s="92">
        <f t="shared" si="23"/>
        <v>6508.1074426342293</v>
      </c>
      <c r="W187" s="86" t="str">
        <f t="shared" si="24"/>
        <v>Collector</v>
      </c>
      <c r="Z187" s="92"/>
    </row>
    <row r="188" spans="2:26" s="86" customFormat="1" ht="15" customHeight="1" x14ac:dyDescent="0.25">
      <c r="B188" s="86" t="s">
        <v>133</v>
      </c>
      <c r="C188" s="86" t="s">
        <v>570</v>
      </c>
      <c r="D188" s="86">
        <v>1208</v>
      </c>
      <c r="E188" s="86">
        <v>168</v>
      </c>
      <c r="F188" s="86">
        <v>10</v>
      </c>
      <c r="G188" s="86">
        <v>4</v>
      </c>
      <c r="H188" s="86">
        <v>9</v>
      </c>
      <c r="I188" s="86">
        <v>864</v>
      </c>
      <c r="J188" s="86">
        <v>108</v>
      </c>
      <c r="K188" s="86">
        <v>236</v>
      </c>
      <c r="L188" s="88" t="s">
        <v>649</v>
      </c>
      <c r="M188" s="89">
        <f>HLOOKUP(L188,FT_H!$B$1:$AS$25,2+F188,FALSE)</f>
        <v>1.3269815703972134</v>
      </c>
      <c r="N188" s="89">
        <f>HLOOKUP(L188,FT_D!$B$1:$AS$8,1+G188,FALSE)</f>
        <v>1.0964980553638661</v>
      </c>
      <c r="O188" s="89">
        <f>HLOOKUP(L188,FT_M!$B$1:$AS$13,1+H188,FALSE)</f>
        <v>0.98879492857132445</v>
      </c>
      <c r="P188" s="90">
        <f t="shared" si="17"/>
        <v>600.53006537656984</v>
      </c>
      <c r="Q188" s="90">
        <f t="shared" si="18"/>
        <v>75.06625817207123</v>
      </c>
      <c r="R188" s="90">
        <f t="shared" si="19"/>
        <v>164.0336752648964</v>
      </c>
      <c r="S188" s="91">
        <f t="shared" si="20"/>
        <v>725.44031897489629</v>
      </c>
      <c r="T188" s="91">
        <f t="shared" si="21"/>
        <v>90.680039871862036</v>
      </c>
      <c r="U188" s="91">
        <f t="shared" si="22"/>
        <v>198.15267971999486</v>
      </c>
      <c r="V188" s="92">
        <f t="shared" si="23"/>
        <v>20151.119971524899</v>
      </c>
      <c r="W188" s="86" t="str">
        <f t="shared" si="24"/>
        <v>Highway</v>
      </c>
      <c r="Z188" s="92"/>
    </row>
    <row r="189" spans="2:26" s="86" customFormat="1" ht="15" customHeight="1" x14ac:dyDescent="0.25">
      <c r="B189" s="86" t="s">
        <v>133</v>
      </c>
      <c r="C189" s="86" t="s">
        <v>571</v>
      </c>
      <c r="D189" s="86">
        <v>1231</v>
      </c>
      <c r="E189" s="86">
        <v>169</v>
      </c>
      <c r="F189" s="86">
        <v>11</v>
      </c>
      <c r="G189" s="86">
        <v>4</v>
      </c>
      <c r="H189" s="86">
        <v>9</v>
      </c>
      <c r="I189" s="86">
        <v>1208</v>
      </c>
      <c r="J189" s="86">
        <v>168</v>
      </c>
      <c r="K189" s="86">
        <v>212</v>
      </c>
      <c r="L189" s="88" t="s">
        <v>649</v>
      </c>
      <c r="M189" s="89">
        <f>HLOOKUP(L189,FT_H!$B$1:$AS$25,2+F189,FALSE)</f>
        <v>1.3867754645117158</v>
      </c>
      <c r="N189" s="89">
        <f>HLOOKUP(L189,FT_D!$B$1:$AS$8,1+G189,FALSE)</f>
        <v>1.0964980553638661</v>
      </c>
      <c r="O189" s="89">
        <f>HLOOKUP(L189,FT_M!$B$1:$AS$13,1+H189,FALSE)</f>
        <v>0.98879492857132445</v>
      </c>
      <c r="P189" s="90">
        <f t="shared" si="17"/>
        <v>803.42749269111084</v>
      </c>
      <c r="Q189" s="90">
        <f t="shared" si="18"/>
        <v>111.73494931465781</v>
      </c>
      <c r="R189" s="90">
        <f t="shared" si="19"/>
        <v>140.99886461135389</v>
      </c>
      <c r="S189" s="91">
        <f t="shared" si="20"/>
        <v>989.01924350275738</v>
      </c>
      <c r="T189" s="91">
        <f t="shared" si="21"/>
        <v>137.54572260634376</v>
      </c>
      <c r="U189" s="91">
        <f t="shared" si="22"/>
        <v>173.56960233657665</v>
      </c>
      <c r="V189" s="92">
        <f t="shared" si="23"/>
        <v>25347.871358810942</v>
      </c>
      <c r="W189" s="86" t="str">
        <f t="shared" si="24"/>
        <v>Highway</v>
      </c>
      <c r="Z189" s="92"/>
    </row>
    <row r="190" spans="2:26" s="86" customFormat="1" ht="15" customHeight="1" x14ac:dyDescent="0.25">
      <c r="B190" s="86" t="s">
        <v>133</v>
      </c>
      <c r="C190" s="86" t="s">
        <v>572</v>
      </c>
      <c r="D190" s="86">
        <v>1211</v>
      </c>
      <c r="E190" s="86">
        <v>170</v>
      </c>
      <c r="F190" s="86">
        <v>11</v>
      </c>
      <c r="G190" s="86">
        <v>4</v>
      </c>
      <c r="H190" s="86">
        <v>9</v>
      </c>
      <c r="I190" s="86">
        <v>2072</v>
      </c>
      <c r="J190" s="86">
        <v>256</v>
      </c>
      <c r="K190" s="86">
        <v>376</v>
      </c>
      <c r="L190" s="88" t="s">
        <v>649</v>
      </c>
      <c r="M190" s="89">
        <f>HLOOKUP(L190,FT_H!$B$1:$AS$25,2+F190,FALSE)</f>
        <v>1.3867754645117158</v>
      </c>
      <c r="N190" s="89">
        <f>HLOOKUP(L190,FT_D!$B$1:$AS$8,1+G190,FALSE)</f>
        <v>1.0964980553638661</v>
      </c>
      <c r="O190" s="89">
        <f>HLOOKUP(L190,FT_M!$B$1:$AS$13,1+H190,FALSE)</f>
        <v>0.98879492857132445</v>
      </c>
      <c r="P190" s="90">
        <f t="shared" si="17"/>
        <v>1378.0643748807795</v>
      </c>
      <c r="Q190" s="90">
        <f t="shared" si="18"/>
        <v>170.26277990804999</v>
      </c>
      <c r="R190" s="90">
        <f t="shared" si="19"/>
        <v>250.07345798994842</v>
      </c>
      <c r="S190" s="91">
        <f t="shared" si="20"/>
        <v>1668.835957980624</v>
      </c>
      <c r="T190" s="91">
        <f t="shared" si="21"/>
        <v>206.18822646864854</v>
      </c>
      <c r="U190" s="91">
        <f t="shared" si="22"/>
        <v>302.8389576258275</v>
      </c>
      <c r="V190" s="92">
        <f t="shared" si="23"/>
        <v>43161.614706690663</v>
      </c>
      <c r="W190" s="86" t="str">
        <f t="shared" si="24"/>
        <v>Highway</v>
      </c>
      <c r="Z190" s="92"/>
    </row>
    <row r="191" spans="2:26" s="86" customFormat="1" ht="15" customHeight="1" x14ac:dyDescent="0.25">
      <c r="B191" s="86" t="s">
        <v>133</v>
      </c>
      <c r="C191" s="86" t="s">
        <v>573</v>
      </c>
      <c r="D191" s="86">
        <v>1243</v>
      </c>
      <c r="E191" s="86">
        <v>171</v>
      </c>
      <c r="F191" s="86">
        <v>10</v>
      </c>
      <c r="G191" s="86">
        <v>4</v>
      </c>
      <c r="H191" s="86">
        <v>9</v>
      </c>
      <c r="I191" s="86">
        <v>156</v>
      </c>
      <c r="J191" s="86">
        <v>16</v>
      </c>
      <c r="K191" s="86">
        <v>4</v>
      </c>
      <c r="L191" s="88" t="s">
        <v>649</v>
      </c>
      <c r="M191" s="89">
        <f>HLOOKUP(L191,FT_H!$B$1:$AS$25,2+F191,FALSE)</f>
        <v>1.3269815703972134</v>
      </c>
      <c r="N191" s="89">
        <f>HLOOKUP(L191,FT_D!$B$1:$AS$8,1+G191,FALSE)</f>
        <v>1.0964980553638661</v>
      </c>
      <c r="O191" s="89">
        <f>HLOOKUP(L191,FT_M!$B$1:$AS$13,1+H191,FALSE)</f>
        <v>0.98879492857132445</v>
      </c>
      <c r="P191" s="90">
        <f t="shared" si="17"/>
        <v>108.42903958188067</v>
      </c>
      <c r="Q191" s="90">
        <f t="shared" si="18"/>
        <v>11.120927136603147</v>
      </c>
      <c r="R191" s="90">
        <f t="shared" si="19"/>
        <v>2.7802317841507866</v>
      </c>
      <c r="S191" s="91">
        <f t="shared" si="20"/>
        <v>134.77729620027768</v>
      </c>
      <c r="T191" s="91">
        <f t="shared" si="21"/>
        <v>13.82331243079771</v>
      </c>
      <c r="U191" s="91">
        <f t="shared" si="22"/>
        <v>3.4558281076994275</v>
      </c>
      <c r="V191" s="92">
        <f t="shared" si="23"/>
        <v>2935.9247640632302</v>
      </c>
      <c r="W191" s="86" t="str">
        <f t="shared" si="24"/>
        <v>Collector</v>
      </c>
      <c r="Z191" s="92"/>
    </row>
    <row r="192" spans="2:26" s="86" customFormat="1" ht="15" customHeight="1" x14ac:dyDescent="0.25">
      <c r="B192" s="86" t="s">
        <v>133</v>
      </c>
      <c r="C192" s="86" t="s">
        <v>574</v>
      </c>
      <c r="D192" s="86">
        <v>175</v>
      </c>
      <c r="E192" s="86">
        <v>172</v>
      </c>
      <c r="F192" s="86">
        <v>13</v>
      </c>
      <c r="G192" s="86">
        <v>5</v>
      </c>
      <c r="H192" s="86">
        <v>9</v>
      </c>
      <c r="I192" s="86">
        <v>284</v>
      </c>
      <c r="J192" s="86">
        <v>100</v>
      </c>
      <c r="K192" s="86">
        <v>52</v>
      </c>
      <c r="L192" s="88" t="s">
        <v>649</v>
      </c>
      <c r="M192" s="89">
        <f>HLOOKUP(L192,FT_H!$B$1:$AS$25,2+F192,FALSE)</f>
        <v>1.4476386330637334</v>
      </c>
      <c r="N192" s="89">
        <f>HLOOKUP(L192,FT_D!$B$1:$AS$8,1+G192,FALSE)</f>
        <v>1.1379267551327192</v>
      </c>
      <c r="O192" s="89">
        <f>HLOOKUP(L192,FT_M!$B$1:$AS$13,1+H192,FALSE)</f>
        <v>0.98879492857132445</v>
      </c>
      <c r="P192" s="90">
        <f t="shared" si="17"/>
        <v>174.35629682588498</v>
      </c>
      <c r="Q192" s="90">
        <f t="shared" si="18"/>
        <v>61.393062262635553</v>
      </c>
      <c r="R192" s="90">
        <f t="shared" si="19"/>
        <v>31.924392376570488</v>
      </c>
      <c r="S192" s="91">
        <f t="shared" si="20"/>
        <v>30.512351944529872</v>
      </c>
      <c r="T192" s="91">
        <f t="shared" si="21"/>
        <v>10.743785895961222</v>
      </c>
      <c r="U192" s="91">
        <f t="shared" si="22"/>
        <v>5.5867686658998359</v>
      </c>
      <c r="V192" s="92">
        <f t="shared" si="23"/>
        <v>6424.1700351621839</v>
      </c>
      <c r="W192" s="86" t="str">
        <f t="shared" si="24"/>
        <v>Collector</v>
      </c>
      <c r="Z192" s="92"/>
    </row>
    <row r="193" spans="2:26" s="86" customFormat="1" ht="15" customHeight="1" x14ac:dyDescent="0.25">
      <c r="B193" s="86" t="s">
        <v>133</v>
      </c>
      <c r="C193" s="86" t="s">
        <v>575</v>
      </c>
      <c r="D193" s="86">
        <v>439</v>
      </c>
      <c r="E193" s="86">
        <v>173</v>
      </c>
      <c r="F193" s="86">
        <v>11</v>
      </c>
      <c r="G193" s="86">
        <v>5</v>
      </c>
      <c r="H193" s="86">
        <v>9</v>
      </c>
      <c r="I193" s="86">
        <v>536</v>
      </c>
      <c r="J193" s="86">
        <v>152</v>
      </c>
      <c r="K193" s="86">
        <v>60</v>
      </c>
      <c r="L193" s="88" t="s">
        <v>649</v>
      </c>
      <c r="M193" s="89">
        <f>HLOOKUP(L193,FT_H!$B$1:$AS$25,2+F193,FALSE)</f>
        <v>1.3867754645117158</v>
      </c>
      <c r="N193" s="89">
        <f>HLOOKUP(L193,FT_D!$B$1:$AS$8,1+G193,FALSE)</f>
        <v>1.1379267551327192</v>
      </c>
      <c r="O193" s="89">
        <f>HLOOKUP(L193,FT_M!$B$1:$AS$13,1+H193,FALSE)</f>
        <v>0.98879492857132445</v>
      </c>
      <c r="P193" s="90">
        <f t="shared" si="17"/>
        <v>343.50898512555835</v>
      </c>
      <c r="Q193" s="90">
        <f t="shared" si="18"/>
        <v>97.41299578187477</v>
      </c>
      <c r="R193" s="90">
        <f t="shared" si="19"/>
        <v>38.452498334950562</v>
      </c>
      <c r="S193" s="91">
        <f t="shared" si="20"/>
        <v>150.80044447012014</v>
      </c>
      <c r="T193" s="91">
        <f t="shared" si="21"/>
        <v>42.764305148243025</v>
      </c>
      <c r="U193" s="91">
        <f t="shared" si="22"/>
        <v>16.880646769043299</v>
      </c>
      <c r="V193" s="92">
        <f t="shared" si="23"/>
        <v>11504.98750181721</v>
      </c>
      <c r="W193" s="86" t="str">
        <f t="shared" si="24"/>
        <v>Highway</v>
      </c>
      <c r="Z193" s="92"/>
    </row>
    <row r="194" spans="2:26" s="86" customFormat="1" ht="15" customHeight="1" x14ac:dyDescent="0.25">
      <c r="B194" s="86" t="s">
        <v>133</v>
      </c>
      <c r="C194" s="86" t="s">
        <v>576</v>
      </c>
      <c r="D194" s="86">
        <v>1072</v>
      </c>
      <c r="E194" s="86">
        <v>174</v>
      </c>
      <c r="F194" s="86">
        <v>10</v>
      </c>
      <c r="G194" s="86">
        <v>3</v>
      </c>
      <c r="H194" s="86">
        <v>9</v>
      </c>
      <c r="I194" s="86">
        <v>656</v>
      </c>
      <c r="J194" s="86">
        <v>156</v>
      </c>
      <c r="K194" s="86">
        <v>108</v>
      </c>
      <c r="L194" s="88" t="s">
        <v>649</v>
      </c>
      <c r="M194" s="89">
        <f>HLOOKUP(L194,FT_H!$B$1:$AS$25,2+F194,FALSE)</f>
        <v>1.3269815703972134</v>
      </c>
      <c r="N194" s="89">
        <f>HLOOKUP(L194,FT_D!$B$1:$AS$8,1+G194,FALSE)</f>
        <v>1.1062082689467894</v>
      </c>
      <c r="O194" s="89">
        <f>HLOOKUP(L194,FT_M!$B$1:$AS$13,1+H194,FALSE)</f>
        <v>0.98879492857132445</v>
      </c>
      <c r="P194" s="90">
        <f t="shared" si="17"/>
        <v>451.95564721304879</v>
      </c>
      <c r="Q194" s="90">
        <f t="shared" si="18"/>
        <v>107.47725756895673</v>
      </c>
      <c r="R194" s="90">
        <f t="shared" si="19"/>
        <v>74.407332163123897</v>
      </c>
      <c r="S194" s="91">
        <f t="shared" si="20"/>
        <v>484.49645381238827</v>
      </c>
      <c r="T194" s="91">
        <f t="shared" si="21"/>
        <v>115.21562011392162</v>
      </c>
      <c r="U194" s="91">
        <f t="shared" si="22"/>
        <v>79.764660078868829</v>
      </c>
      <c r="V194" s="92">
        <f t="shared" si="23"/>
        <v>15212.165686683105</v>
      </c>
      <c r="W194" s="86" t="str">
        <f t="shared" si="24"/>
        <v>Highway</v>
      </c>
      <c r="Z194" s="92"/>
    </row>
    <row r="195" spans="2:26" s="86" customFormat="1" ht="15" customHeight="1" x14ac:dyDescent="0.25">
      <c r="B195" s="86" t="s">
        <v>133</v>
      </c>
      <c r="C195" s="86" t="s">
        <v>577</v>
      </c>
      <c r="D195" s="86">
        <v>913</v>
      </c>
      <c r="E195" s="86">
        <v>175</v>
      </c>
      <c r="F195" s="86">
        <v>15</v>
      </c>
      <c r="G195" s="86">
        <v>3</v>
      </c>
      <c r="H195" s="86">
        <v>9</v>
      </c>
      <c r="I195" s="86">
        <v>96</v>
      </c>
      <c r="J195" s="86">
        <v>16</v>
      </c>
      <c r="K195" s="86">
        <v>12</v>
      </c>
      <c r="L195" s="88" t="s">
        <v>649</v>
      </c>
      <c r="M195" s="89">
        <f>HLOOKUP(L195,FT_H!$B$1:$AS$25,2+F195,FALSE)</f>
        <v>1.4316370171210975</v>
      </c>
      <c r="N195" s="89">
        <f>HLOOKUP(L195,FT_D!$B$1:$AS$8,1+G195,FALSE)</f>
        <v>1.1062082689467894</v>
      </c>
      <c r="O195" s="89">
        <f>HLOOKUP(L195,FT_M!$B$1:$AS$13,1+H195,FALSE)</f>
        <v>0.98879492857132445</v>
      </c>
      <c r="P195" s="90">
        <f t="shared" si="17"/>
        <v>61.3048992491074</v>
      </c>
      <c r="Q195" s="90">
        <f t="shared" si="18"/>
        <v>10.217483208184568</v>
      </c>
      <c r="R195" s="90">
        <f t="shared" si="19"/>
        <v>7.663112406138425</v>
      </c>
      <c r="S195" s="91">
        <f t="shared" si="20"/>
        <v>55.971373014435059</v>
      </c>
      <c r="T195" s="91">
        <f t="shared" si="21"/>
        <v>9.3285621690725105</v>
      </c>
      <c r="U195" s="91">
        <f t="shared" si="22"/>
        <v>6.9964216268043824</v>
      </c>
      <c r="V195" s="92">
        <f t="shared" si="23"/>
        <v>1900.4518767223294</v>
      </c>
      <c r="W195" s="86" t="str">
        <f t="shared" si="24"/>
        <v>Collector</v>
      </c>
      <c r="Z195" s="92"/>
    </row>
    <row r="196" spans="2:26" s="86" customFormat="1" ht="15" customHeight="1" x14ac:dyDescent="0.25">
      <c r="B196" s="86" t="s">
        <v>133</v>
      </c>
      <c r="C196" s="86" t="s">
        <v>578</v>
      </c>
      <c r="D196" s="86">
        <v>966</v>
      </c>
      <c r="E196" s="86">
        <v>176</v>
      </c>
      <c r="F196" s="86">
        <v>14</v>
      </c>
      <c r="G196" s="86">
        <v>5</v>
      </c>
      <c r="H196" s="86">
        <v>9</v>
      </c>
      <c r="I196" s="86">
        <v>412</v>
      </c>
      <c r="J196" s="86">
        <v>84</v>
      </c>
      <c r="K196" s="86">
        <v>144</v>
      </c>
      <c r="L196" s="88" t="s">
        <v>649</v>
      </c>
      <c r="M196" s="89">
        <f>HLOOKUP(L196,FT_H!$B$1:$AS$25,2+F196,FALSE)</f>
        <v>1.4139103726546229</v>
      </c>
      <c r="N196" s="89">
        <f>HLOOKUP(L196,FT_D!$B$1:$AS$8,1+G196,FALSE)</f>
        <v>1.1379267551327192</v>
      </c>
      <c r="O196" s="89">
        <f>HLOOKUP(L196,FT_M!$B$1:$AS$13,1+H196,FALSE)</f>
        <v>0.98879492857132445</v>
      </c>
      <c r="P196" s="90">
        <f t="shared" si="17"/>
        <v>258.9731840600723</v>
      </c>
      <c r="Q196" s="90">
        <f t="shared" si="18"/>
        <v>52.800357915160376</v>
      </c>
      <c r="R196" s="90">
        <f t="shared" si="19"/>
        <v>90.514899283132067</v>
      </c>
      <c r="S196" s="91">
        <f t="shared" si="20"/>
        <v>250.16809580202982</v>
      </c>
      <c r="T196" s="91">
        <f t="shared" si="21"/>
        <v>51.005145746044924</v>
      </c>
      <c r="U196" s="91">
        <f t="shared" si="22"/>
        <v>87.43739270750558</v>
      </c>
      <c r="V196" s="92">
        <f t="shared" si="23"/>
        <v>9654.9225902007529</v>
      </c>
      <c r="W196" s="86" t="str">
        <f t="shared" si="24"/>
        <v>Collector</v>
      </c>
      <c r="Z196" s="92"/>
    </row>
    <row r="197" spans="2:26" s="86" customFormat="1" ht="15" customHeight="1" x14ac:dyDescent="0.25">
      <c r="B197" s="86" t="s">
        <v>133</v>
      </c>
      <c r="C197" s="86" t="s">
        <v>449</v>
      </c>
      <c r="D197" s="86">
        <v>1010</v>
      </c>
      <c r="E197" s="86">
        <v>177</v>
      </c>
      <c r="F197" s="86">
        <v>14</v>
      </c>
      <c r="G197" s="86">
        <v>1</v>
      </c>
      <c r="H197" s="86">
        <v>9</v>
      </c>
      <c r="I197" s="86">
        <v>1048</v>
      </c>
      <c r="J197" s="86">
        <v>176</v>
      </c>
      <c r="K197" s="86">
        <v>124</v>
      </c>
      <c r="L197" s="88" t="s">
        <v>649</v>
      </c>
      <c r="M197" s="89">
        <f>HLOOKUP(L197,FT_H!$B$1:$AS$25,2+F197,FALSE)</f>
        <v>1.4139103726546229</v>
      </c>
      <c r="N197" s="89">
        <f>HLOOKUP(L197,FT_D!$B$1:$AS$8,1+G197,FALSE)</f>
        <v>1.0416670342277996</v>
      </c>
      <c r="O197" s="89">
        <f>HLOOKUP(L197,FT_M!$B$1:$AS$13,1+H197,FALSE)</f>
        <v>0.98879492857132445</v>
      </c>
      <c r="P197" s="90">
        <f t="shared" ref="P197:P260" si="25">I197/($M197*$N197*$O197)</f>
        <v>719.6217011604009</v>
      </c>
      <c r="Q197" s="90">
        <f t="shared" ref="Q197:Q260" si="26">J197/($M197*$N197*$O197)</f>
        <v>120.85249943151771</v>
      </c>
      <c r="R197" s="90">
        <f t="shared" ref="R197:R260" si="27">K197/($M197*$N197*$O197)</f>
        <v>85.146079144932926</v>
      </c>
      <c r="S197" s="91">
        <f t="shared" ref="S197:S260" si="28">P197*$D197/1000</f>
        <v>726.81791817200485</v>
      </c>
      <c r="T197" s="91">
        <f t="shared" ref="T197:T260" si="29">Q197*$D197/1000</f>
        <v>122.06102442583288</v>
      </c>
      <c r="U197" s="91">
        <f t="shared" ref="U197:U260" si="30">R197*$D197/1000</f>
        <v>85.997539936382253</v>
      </c>
      <c r="V197" s="92">
        <f t="shared" ref="V197:V260" si="31">SUM(P197:R197)*24</f>
        <v>22214.886713684438</v>
      </c>
      <c r="W197" s="86" t="str">
        <f t="shared" ref="W197:W260" si="32">IF(V197&gt;50000,"Freeway",IF(V197&gt;10000,"Highway",IF(V197&gt;500,"Collector","Local")))</f>
        <v>Highway</v>
      </c>
      <c r="Z197" s="92"/>
    </row>
    <row r="198" spans="2:26" s="86" customFormat="1" ht="15" customHeight="1" x14ac:dyDescent="0.25">
      <c r="B198" s="86" t="s">
        <v>133</v>
      </c>
      <c r="C198" s="86" t="s">
        <v>579</v>
      </c>
      <c r="D198" s="86">
        <v>280</v>
      </c>
      <c r="E198" s="86">
        <v>178</v>
      </c>
      <c r="F198" s="86">
        <v>9</v>
      </c>
      <c r="G198" s="86">
        <v>2</v>
      </c>
      <c r="H198" s="86">
        <v>9</v>
      </c>
      <c r="I198" s="86">
        <v>740</v>
      </c>
      <c r="J198" s="86">
        <v>128</v>
      </c>
      <c r="K198" s="86">
        <v>76</v>
      </c>
      <c r="L198" s="88" t="s">
        <v>649</v>
      </c>
      <c r="M198" s="89">
        <f>HLOOKUP(L198,FT_H!$B$1:$AS$25,2+F198,FALSE)</f>
        <v>1.4027549517100684</v>
      </c>
      <c r="N198" s="89">
        <f>HLOOKUP(L198,FT_D!$B$1:$AS$8,1+G198,FALSE)</f>
        <v>1.077078268692844</v>
      </c>
      <c r="O198" s="89">
        <f>HLOOKUP(L198,FT_M!$B$1:$AS$13,1+H198,FALSE)</f>
        <v>0.98879492857132445</v>
      </c>
      <c r="P198" s="90">
        <f t="shared" si="25"/>
        <v>495.33203392377055</v>
      </c>
      <c r="Q198" s="90">
        <f t="shared" si="26"/>
        <v>85.679054516544099</v>
      </c>
      <c r="R198" s="90">
        <f t="shared" si="27"/>
        <v>50.871938619198055</v>
      </c>
      <c r="S198" s="91">
        <f t="shared" si="28"/>
        <v>138.69296949865577</v>
      </c>
      <c r="T198" s="91">
        <f t="shared" si="29"/>
        <v>23.990135264632347</v>
      </c>
      <c r="U198" s="91">
        <f t="shared" si="30"/>
        <v>14.244142813375456</v>
      </c>
      <c r="V198" s="92">
        <f t="shared" si="31"/>
        <v>15165.192649428307</v>
      </c>
      <c r="W198" s="86" t="str">
        <f t="shared" si="32"/>
        <v>Highway</v>
      </c>
      <c r="Z198" s="92"/>
    </row>
    <row r="199" spans="2:26" s="86" customFormat="1" ht="15" customHeight="1" x14ac:dyDescent="0.25">
      <c r="B199" s="86" t="s">
        <v>133</v>
      </c>
      <c r="C199" s="86" t="s">
        <v>580</v>
      </c>
      <c r="D199" s="86">
        <v>362</v>
      </c>
      <c r="E199" s="86">
        <v>179</v>
      </c>
      <c r="F199" s="86">
        <v>15</v>
      </c>
      <c r="G199" s="86">
        <v>1</v>
      </c>
      <c r="H199" s="86">
        <v>9</v>
      </c>
      <c r="I199" s="86">
        <v>1356</v>
      </c>
      <c r="J199" s="86">
        <v>204</v>
      </c>
      <c r="K199" s="86">
        <v>168</v>
      </c>
      <c r="L199" s="88" t="s">
        <v>649</v>
      </c>
      <c r="M199" s="89">
        <f>HLOOKUP(L199,FT_H!$B$1:$AS$25,2+F199,FALSE)</f>
        <v>1.4316370171210975</v>
      </c>
      <c r="N199" s="89">
        <f>HLOOKUP(L199,FT_D!$B$1:$AS$8,1+G199,FALSE)</f>
        <v>1.0416670342277996</v>
      </c>
      <c r="O199" s="89">
        <f>HLOOKUP(L199,FT_M!$B$1:$AS$13,1+H199,FALSE)</f>
        <v>0.98879492857132445</v>
      </c>
      <c r="P199" s="90">
        <f t="shared" si="25"/>
        <v>919.58445213543348</v>
      </c>
      <c r="Q199" s="90">
        <f t="shared" si="26"/>
        <v>138.34456359559618</v>
      </c>
      <c r="R199" s="90">
        <f t="shared" si="27"/>
        <v>113.93081707872628</v>
      </c>
      <c r="S199" s="91">
        <f t="shared" si="28"/>
        <v>332.88957167302692</v>
      </c>
      <c r="T199" s="91">
        <f t="shared" si="29"/>
        <v>50.080732021605819</v>
      </c>
      <c r="U199" s="91">
        <f t="shared" si="30"/>
        <v>41.24295578249891</v>
      </c>
      <c r="V199" s="92">
        <f t="shared" si="31"/>
        <v>28124.635987434143</v>
      </c>
      <c r="W199" s="86" t="str">
        <f t="shared" si="32"/>
        <v>Highway</v>
      </c>
      <c r="Z199" s="92"/>
    </row>
    <row r="200" spans="2:26" s="86" customFormat="1" ht="15" customHeight="1" x14ac:dyDescent="0.25">
      <c r="B200" s="86" t="s">
        <v>133</v>
      </c>
      <c r="C200" s="86" t="s">
        <v>581</v>
      </c>
      <c r="D200" s="86">
        <v>1316</v>
      </c>
      <c r="E200" s="86">
        <v>180</v>
      </c>
      <c r="F200" s="86">
        <v>11</v>
      </c>
      <c r="G200" s="86">
        <v>1</v>
      </c>
      <c r="H200" s="86">
        <v>10</v>
      </c>
      <c r="I200" s="86">
        <v>860</v>
      </c>
      <c r="J200" s="86">
        <v>132</v>
      </c>
      <c r="K200" s="86">
        <v>88</v>
      </c>
      <c r="L200" s="88" t="s">
        <v>649</v>
      </c>
      <c r="M200" s="89">
        <f>HLOOKUP(L200,FT_H!$B$1:$AS$25,2+F200,FALSE)</f>
        <v>1.3867754645117158</v>
      </c>
      <c r="N200" s="89">
        <f>HLOOKUP(L200,FT_D!$B$1:$AS$8,1+G200,FALSE)</f>
        <v>1.0416670342277996</v>
      </c>
      <c r="O200" s="89">
        <f>HLOOKUP(L200,FT_M!$B$1:$AS$13,1+H200,FALSE)</f>
        <v>1.040643020787243</v>
      </c>
      <c r="P200" s="90">
        <f t="shared" si="25"/>
        <v>572.08637661491935</v>
      </c>
      <c r="Q200" s="90">
        <f t="shared" si="26"/>
        <v>87.808606643220173</v>
      </c>
      <c r="R200" s="90">
        <f t="shared" si="27"/>
        <v>58.539071095480118</v>
      </c>
      <c r="S200" s="91">
        <f t="shared" si="28"/>
        <v>752.86567162523386</v>
      </c>
      <c r="T200" s="91">
        <f t="shared" si="29"/>
        <v>115.55612634247774</v>
      </c>
      <c r="U200" s="91">
        <f t="shared" si="30"/>
        <v>77.037417561651836</v>
      </c>
      <c r="V200" s="92">
        <f t="shared" si="31"/>
        <v>17242.417304486873</v>
      </c>
      <c r="W200" s="86" t="str">
        <f t="shared" si="32"/>
        <v>Highway</v>
      </c>
      <c r="Z200" s="92"/>
    </row>
    <row r="201" spans="2:26" s="86" customFormat="1" ht="15" customHeight="1" x14ac:dyDescent="0.25">
      <c r="B201" s="86" t="s">
        <v>133</v>
      </c>
      <c r="C201" s="86" t="s">
        <v>582</v>
      </c>
      <c r="D201" s="86">
        <v>1093</v>
      </c>
      <c r="E201" s="86">
        <v>181</v>
      </c>
      <c r="F201" s="86">
        <v>16</v>
      </c>
      <c r="G201" s="86">
        <v>1</v>
      </c>
      <c r="H201" s="86">
        <v>10</v>
      </c>
      <c r="I201" s="86">
        <v>604</v>
      </c>
      <c r="J201" s="86">
        <v>72</v>
      </c>
      <c r="K201" s="86">
        <v>117</v>
      </c>
      <c r="L201" s="88" t="s">
        <v>649</v>
      </c>
      <c r="M201" s="89">
        <f>HLOOKUP(L201,FT_H!$B$1:$AS$25,2+F201,FALSE)</f>
        <v>1.5344023988084332</v>
      </c>
      <c r="N201" s="89">
        <f>HLOOKUP(L201,FT_D!$B$1:$AS$8,1+G201,FALSE)</f>
        <v>1.0416670342277996</v>
      </c>
      <c r="O201" s="89">
        <f>HLOOKUP(L201,FT_M!$B$1:$AS$13,1+H201,FALSE)</f>
        <v>1.040643020787243</v>
      </c>
      <c r="P201" s="90">
        <f t="shared" si="25"/>
        <v>363.13405032852194</v>
      </c>
      <c r="Q201" s="90">
        <f t="shared" si="26"/>
        <v>43.287502688168175</v>
      </c>
      <c r="R201" s="90">
        <f t="shared" si="27"/>
        <v>70.342191868273289</v>
      </c>
      <c r="S201" s="91">
        <f t="shared" si="28"/>
        <v>396.90551700907446</v>
      </c>
      <c r="T201" s="91">
        <f t="shared" si="29"/>
        <v>47.31324043816781</v>
      </c>
      <c r="U201" s="91">
        <f t="shared" si="30"/>
        <v>76.884015712022702</v>
      </c>
      <c r="V201" s="92">
        <f t="shared" si="31"/>
        <v>11442.329877239121</v>
      </c>
      <c r="W201" s="86" t="str">
        <f t="shared" si="32"/>
        <v>Highway</v>
      </c>
      <c r="Z201" s="92"/>
    </row>
    <row r="202" spans="2:26" s="86" customFormat="1" ht="15" customHeight="1" x14ac:dyDescent="0.25">
      <c r="B202" s="86" t="s">
        <v>133</v>
      </c>
      <c r="C202" s="86" t="s">
        <v>583</v>
      </c>
      <c r="D202" s="86">
        <v>1523</v>
      </c>
      <c r="E202" s="86">
        <v>182</v>
      </c>
      <c r="F202" s="86">
        <v>16</v>
      </c>
      <c r="G202" s="86">
        <v>4</v>
      </c>
      <c r="H202" s="86">
        <v>9</v>
      </c>
      <c r="I202" s="86">
        <v>300</v>
      </c>
      <c r="J202" s="86">
        <v>80</v>
      </c>
      <c r="K202" s="86">
        <v>20</v>
      </c>
      <c r="L202" s="88" t="s">
        <v>649</v>
      </c>
      <c r="M202" s="89">
        <f>HLOOKUP(L202,FT_H!$B$1:$AS$25,2+F202,FALSE)</f>
        <v>1.5344023988084332</v>
      </c>
      <c r="N202" s="89">
        <f>HLOOKUP(L202,FT_D!$B$1:$AS$8,1+G202,FALSE)</f>
        <v>1.0964980553638661</v>
      </c>
      <c r="O202" s="89">
        <f>HLOOKUP(L202,FT_M!$B$1:$AS$13,1+H202,FALSE)</f>
        <v>0.98879492857132445</v>
      </c>
      <c r="P202" s="90">
        <f t="shared" si="25"/>
        <v>180.32996144943758</v>
      </c>
      <c r="Q202" s="90">
        <f t="shared" si="26"/>
        <v>48.087989719850022</v>
      </c>
      <c r="R202" s="90">
        <f t="shared" si="27"/>
        <v>12.021997429962505</v>
      </c>
      <c r="S202" s="91">
        <f t="shared" si="28"/>
        <v>274.6425312874934</v>
      </c>
      <c r="T202" s="91">
        <f t="shared" si="29"/>
        <v>73.238008343331586</v>
      </c>
      <c r="U202" s="91">
        <f t="shared" si="30"/>
        <v>18.309502085832897</v>
      </c>
      <c r="V202" s="92">
        <f t="shared" si="31"/>
        <v>5770.5587663820024</v>
      </c>
      <c r="W202" s="86" t="str">
        <f t="shared" si="32"/>
        <v>Collector</v>
      </c>
      <c r="Z202" s="92"/>
    </row>
    <row r="203" spans="2:26" s="86" customFormat="1" ht="15" customHeight="1" x14ac:dyDescent="0.25">
      <c r="B203" s="86" t="s">
        <v>133</v>
      </c>
      <c r="C203" s="86" t="s">
        <v>584</v>
      </c>
      <c r="D203" s="86">
        <v>1427</v>
      </c>
      <c r="E203" s="86">
        <v>183</v>
      </c>
      <c r="F203" s="86">
        <v>14</v>
      </c>
      <c r="G203" s="86">
        <v>2</v>
      </c>
      <c r="H203" s="86">
        <v>10</v>
      </c>
      <c r="I203" s="86">
        <v>264</v>
      </c>
      <c r="J203" s="86">
        <v>60</v>
      </c>
      <c r="K203" s="86">
        <v>52</v>
      </c>
      <c r="L203" s="88" t="s">
        <v>649</v>
      </c>
      <c r="M203" s="89">
        <f>HLOOKUP(L203,FT_H!$B$1:$AS$25,2+F203,FALSE)</f>
        <v>1.4139103726546229</v>
      </c>
      <c r="N203" s="89">
        <f>HLOOKUP(L203,FT_D!$B$1:$AS$8,1+G203,FALSE)</f>
        <v>1.077078268692844</v>
      </c>
      <c r="O203" s="89">
        <f>HLOOKUP(L203,FT_M!$B$1:$AS$13,1+H203,FALSE)</f>
        <v>1.040643020787243</v>
      </c>
      <c r="P203" s="90">
        <f t="shared" si="25"/>
        <v>166.58389287430978</v>
      </c>
      <c r="Q203" s="90">
        <f t="shared" si="26"/>
        <v>37.859975653252221</v>
      </c>
      <c r="R203" s="90">
        <f t="shared" si="27"/>
        <v>32.811978899485261</v>
      </c>
      <c r="S203" s="91">
        <f t="shared" si="28"/>
        <v>237.71521513164006</v>
      </c>
      <c r="T203" s="91">
        <f t="shared" si="29"/>
        <v>54.026185257190917</v>
      </c>
      <c r="U203" s="91">
        <f t="shared" si="30"/>
        <v>46.822693889565464</v>
      </c>
      <c r="V203" s="92">
        <f t="shared" si="31"/>
        <v>5694.1403382491353</v>
      </c>
      <c r="W203" s="86" t="str">
        <f t="shared" si="32"/>
        <v>Collector</v>
      </c>
      <c r="Z203" s="92"/>
    </row>
    <row r="204" spans="2:26" s="86" customFormat="1" ht="15" customHeight="1" x14ac:dyDescent="0.25">
      <c r="B204" s="86" t="s">
        <v>133</v>
      </c>
      <c r="C204" s="86" t="s">
        <v>599</v>
      </c>
      <c r="D204" s="86">
        <v>3101</v>
      </c>
      <c r="E204" s="86">
        <v>184</v>
      </c>
      <c r="F204" s="86">
        <v>10</v>
      </c>
      <c r="G204" s="86">
        <v>2</v>
      </c>
      <c r="H204" s="86">
        <v>10</v>
      </c>
      <c r="I204" s="86">
        <v>116</v>
      </c>
      <c r="J204" s="86">
        <v>16</v>
      </c>
      <c r="K204" s="86">
        <v>4</v>
      </c>
      <c r="L204" s="88" t="s">
        <v>649</v>
      </c>
      <c r="M204" s="89">
        <f>HLOOKUP(L204,FT_H!$B$1:$AS$25,2+F204,FALSE)</f>
        <v>1.3269815703972134</v>
      </c>
      <c r="N204" s="89">
        <f>HLOOKUP(L204,FT_D!$B$1:$AS$8,1+G204,FALSE)</f>
        <v>1.077078268692844</v>
      </c>
      <c r="O204" s="89">
        <f>HLOOKUP(L204,FT_M!$B$1:$AS$13,1+H204,FALSE)</f>
        <v>1.040643020787243</v>
      </c>
      <c r="P204" s="90">
        <f t="shared" si="25"/>
        <v>77.990922701776142</v>
      </c>
      <c r="Q204" s="90">
        <f t="shared" si="26"/>
        <v>10.757368648520847</v>
      </c>
      <c r="R204" s="90">
        <f t="shared" si="27"/>
        <v>2.6893421621302118</v>
      </c>
      <c r="S204" s="91">
        <f t="shared" si="28"/>
        <v>241.84985129820782</v>
      </c>
      <c r="T204" s="91">
        <f t="shared" si="29"/>
        <v>33.358600179063146</v>
      </c>
      <c r="U204" s="91">
        <f t="shared" si="30"/>
        <v>8.3396500447657864</v>
      </c>
      <c r="V204" s="92">
        <f t="shared" si="31"/>
        <v>2194.503204298253</v>
      </c>
      <c r="W204" s="86" t="str">
        <f t="shared" si="32"/>
        <v>Collector</v>
      </c>
      <c r="Z204" s="92"/>
    </row>
    <row r="205" spans="2:26" s="86" customFormat="1" ht="15" customHeight="1" x14ac:dyDescent="0.25">
      <c r="B205" s="86" t="s">
        <v>133</v>
      </c>
      <c r="C205" s="86" t="s">
        <v>585</v>
      </c>
      <c r="D205" s="86">
        <v>393</v>
      </c>
      <c r="E205" s="86">
        <v>185</v>
      </c>
      <c r="F205" s="86">
        <v>15</v>
      </c>
      <c r="G205" s="86">
        <v>4</v>
      </c>
      <c r="H205" s="86">
        <v>9</v>
      </c>
      <c r="I205" s="86">
        <v>1305</v>
      </c>
      <c r="J205" s="86">
        <v>259</v>
      </c>
      <c r="K205" s="86">
        <v>203</v>
      </c>
      <c r="L205" s="88" t="s">
        <v>649</v>
      </c>
      <c r="M205" s="89">
        <f>HLOOKUP(L205,FT_H!$B$1:$AS$25,2+F205,FALSE)</f>
        <v>1.4316370171210975</v>
      </c>
      <c r="N205" s="89">
        <f>HLOOKUP(L205,FT_D!$B$1:$AS$8,1+G205,FALSE)</f>
        <v>1.0964980553638661</v>
      </c>
      <c r="O205" s="89">
        <f>HLOOKUP(L205,FT_M!$B$1:$AS$13,1+H205,FALSE)</f>
        <v>0.98879492857132445</v>
      </c>
      <c r="P205" s="90">
        <f t="shared" si="25"/>
        <v>840.74345745780101</v>
      </c>
      <c r="Q205" s="90">
        <f t="shared" si="26"/>
        <v>166.86019577131836</v>
      </c>
      <c r="R205" s="90">
        <f t="shared" si="27"/>
        <v>130.78231560454682</v>
      </c>
      <c r="S205" s="91">
        <f t="shared" si="28"/>
        <v>330.41217878091578</v>
      </c>
      <c r="T205" s="91">
        <f t="shared" si="29"/>
        <v>65.576056938128104</v>
      </c>
      <c r="U205" s="91">
        <f t="shared" si="30"/>
        <v>51.397450032586903</v>
      </c>
      <c r="V205" s="92">
        <f t="shared" si="31"/>
        <v>27321.263252007986</v>
      </c>
      <c r="W205" s="86" t="str">
        <f t="shared" si="32"/>
        <v>Highway</v>
      </c>
      <c r="Z205" s="92"/>
    </row>
    <row r="206" spans="2:26" s="86" customFormat="1" ht="15" customHeight="1" x14ac:dyDescent="0.25">
      <c r="B206" s="86" t="s">
        <v>133</v>
      </c>
      <c r="C206" s="86" t="s">
        <v>586</v>
      </c>
      <c r="D206" s="86">
        <v>570</v>
      </c>
      <c r="E206" s="86">
        <v>186</v>
      </c>
      <c r="F206" s="86">
        <v>13</v>
      </c>
      <c r="G206" s="86">
        <v>1</v>
      </c>
      <c r="H206" s="86">
        <v>10</v>
      </c>
      <c r="I206" s="86">
        <v>884</v>
      </c>
      <c r="J206" s="86">
        <v>148</v>
      </c>
      <c r="K206" s="86">
        <v>132</v>
      </c>
      <c r="L206" s="88" t="s">
        <v>649</v>
      </c>
      <c r="M206" s="89">
        <f>HLOOKUP(L206,FT_H!$B$1:$AS$25,2+F206,FALSE)</f>
        <v>1.4476386330637334</v>
      </c>
      <c r="N206" s="89">
        <f>HLOOKUP(L206,FT_D!$B$1:$AS$8,1+G206,FALSE)</f>
        <v>1.0416670342277996</v>
      </c>
      <c r="O206" s="89">
        <f>HLOOKUP(L206,FT_M!$B$1:$AS$13,1+H206,FALSE)</f>
        <v>1.040643020787243</v>
      </c>
      <c r="P206" s="90">
        <f t="shared" si="25"/>
        <v>563.32808572961517</v>
      </c>
      <c r="Q206" s="90">
        <f t="shared" si="26"/>
        <v>94.312846932107519</v>
      </c>
      <c r="R206" s="90">
        <f t="shared" si="27"/>
        <v>84.116863479987785</v>
      </c>
      <c r="S206" s="91">
        <f t="shared" si="28"/>
        <v>321.09700886588064</v>
      </c>
      <c r="T206" s="91">
        <f t="shared" si="29"/>
        <v>53.758322751301286</v>
      </c>
      <c r="U206" s="91">
        <f t="shared" si="30"/>
        <v>47.946612183593039</v>
      </c>
      <c r="V206" s="92">
        <f t="shared" si="31"/>
        <v>17802.187107401052</v>
      </c>
      <c r="W206" s="86" t="str">
        <f t="shared" si="32"/>
        <v>Highway</v>
      </c>
      <c r="Z206" s="92"/>
    </row>
    <row r="207" spans="2:26" s="86" customFormat="1" ht="15" customHeight="1" x14ac:dyDescent="0.25">
      <c r="B207" s="86" t="s">
        <v>133</v>
      </c>
      <c r="C207" s="86" t="s">
        <v>587</v>
      </c>
      <c r="D207" s="86">
        <v>832</v>
      </c>
      <c r="E207" s="86">
        <v>187</v>
      </c>
      <c r="F207" s="86">
        <v>15</v>
      </c>
      <c r="G207" s="86">
        <v>1</v>
      </c>
      <c r="H207" s="86">
        <v>10</v>
      </c>
      <c r="I207" s="86">
        <v>165</v>
      </c>
      <c r="J207" s="86">
        <v>30</v>
      </c>
      <c r="K207" s="86">
        <v>15</v>
      </c>
      <c r="L207" s="88" t="s">
        <v>649</v>
      </c>
      <c r="M207" s="89">
        <f>HLOOKUP(L207,FT_H!$B$1:$AS$25,2+F207,FALSE)</f>
        <v>1.4316370171210975</v>
      </c>
      <c r="N207" s="89">
        <f>HLOOKUP(L207,FT_D!$B$1:$AS$8,1+G207,FALSE)</f>
        <v>1.0416670342277996</v>
      </c>
      <c r="O207" s="89">
        <f>HLOOKUP(L207,FT_M!$B$1:$AS$13,1+H207,FALSE)</f>
        <v>1.040643020787243</v>
      </c>
      <c r="P207" s="90">
        <f t="shared" si="25"/>
        <v>106.32131242897829</v>
      </c>
      <c r="Q207" s="90">
        <f t="shared" si="26"/>
        <v>19.331147714359691</v>
      </c>
      <c r="R207" s="90">
        <f t="shared" si="27"/>
        <v>9.6655738571798455</v>
      </c>
      <c r="S207" s="91">
        <f t="shared" si="28"/>
        <v>88.459331940909934</v>
      </c>
      <c r="T207" s="91">
        <f t="shared" si="29"/>
        <v>16.083514898347264</v>
      </c>
      <c r="U207" s="91">
        <f t="shared" si="30"/>
        <v>8.0417574491736321</v>
      </c>
      <c r="V207" s="92">
        <f t="shared" si="31"/>
        <v>3247.6328160124276</v>
      </c>
      <c r="W207" s="86" t="str">
        <f t="shared" si="32"/>
        <v>Collector</v>
      </c>
      <c r="Z207" s="92"/>
    </row>
    <row r="208" spans="2:26" s="86" customFormat="1" ht="15" customHeight="1" x14ac:dyDescent="0.25">
      <c r="B208" s="86" t="s">
        <v>133</v>
      </c>
      <c r="C208" s="86" t="s">
        <v>588</v>
      </c>
      <c r="D208" s="86">
        <v>1653</v>
      </c>
      <c r="E208" s="86">
        <v>188</v>
      </c>
      <c r="F208" s="86">
        <v>15</v>
      </c>
      <c r="G208" s="86">
        <v>5</v>
      </c>
      <c r="H208" s="86">
        <v>9</v>
      </c>
      <c r="I208" s="86">
        <v>204</v>
      </c>
      <c r="J208" s="86">
        <v>36</v>
      </c>
      <c r="K208" s="86">
        <v>36</v>
      </c>
      <c r="L208" s="88" t="s">
        <v>649</v>
      </c>
      <c r="M208" s="89">
        <f>HLOOKUP(L208,FT_H!$B$1:$AS$25,2+F208,FALSE)</f>
        <v>1.4316370171210975</v>
      </c>
      <c r="N208" s="89">
        <f>HLOOKUP(L208,FT_D!$B$1:$AS$8,1+G208,FALSE)</f>
        <v>1.1379267551327192</v>
      </c>
      <c r="O208" s="89">
        <f>HLOOKUP(L208,FT_M!$B$1:$AS$13,1+H208,FALSE)</f>
        <v>0.98879492857132445</v>
      </c>
      <c r="P208" s="90">
        <f t="shared" si="25"/>
        <v>126.64169342371788</v>
      </c>
      <c r="Q208" s="90">
        <f t="shared" si="26"/>
        <v>22.348534133597273</v>
      </c>
      <c r="R208" s="90">
        <f t="shared" si="27"/>
        <v>22.348534133597273</v>
      </c>
      <c r="S208" s="91">
        <f t="shared" si="28"/>
        <v>209.33871922940565</v>
      </c>
      <c r="T208" s="91">
        <f t="shared" si="29"/>
        <v>36.942126922836295</v>
      </c>
      <c r="U208" s="91">
        <f t="shared" si="30"/>
        <v>36.942126922836295</v>
      </c>
      <c r="V208" s="92">
        <f t="shared" si="31"/>
        <v>4112.1302805818987</v>
      </c>
      <c r="W208" s="86" t="str">
        <f t="shared" si="32"/>
        <v>Collector</v>
      </c>
      <c r="Z208" s="92"/>
    </row>
    <row r="209" spans="2:26" s="86" customFormat="1" ht="15" customHeight="1" x14ac:dyDescent="0.25">
      <c r="B209" s="86" t="s">
        <v>133</v>
      </c>
      <c r="C209" s="86" t="s">
        <v>589</v>
      </c>
      <c r="D209" s="86">
        <v>842</v>
      </c>
      <c r="E209" s="86">
        <v>189</v>
      </c>
      <c r="F209" s="86">
        <v>15</v>
      </c>
      <c r="G209" s="86">
        <v>4</v>
      </c>
      <c r="H209" s="86">
        <v>9</v>
      </c>
      <c r="I209" s="86">
        <v>856</v>
      </c>
      <c r="J209" s="86">
        <v>76</v>
      </c>
      <c r="K209" s="86">
        <v>68</v>
      </c>
      <c r="L209" s="88" t="s">
        <v>649</v>
      </c>
      <c r="M209" s="89">
        <f>HLOOKUP(L209,FT_H!$B$1:$AS$25,2+F209,FALSE)</f>
        <v>1.4316370171210975</v>
      </c>
      <c r="N209" s="89">
        <f>HLOOKUP(L209,FT_D!$B$1:$AS$8,1+G209,FALSE)</f>
        <v>1.0964980553638661</v>
      </c>
      <c r="O209" s="89">
        <f>HLOOKUP(L209,FT_M!$B$1:$AS$13,1+H209,FALSE)</f>
        <v>0.98879492857132445</v>
      </c>
      <c r="P209" s="90">
        <f t="shared" si="25"/>
        <v>551.47616826350782</v>
      </c>
      <c r="Q209" s="90">
        <f t="shared" si="26"/>
        <v>48.962837369189941</v>
      </c>
      <c r="R209" s="90">
        <f t="shared" si="27"/>
        <v>43.808854488222579</v>
      </c>
      <c r="S209" s="91">
        <f t="shared" si="28"/>
        <v>464.34293367787359</v>
      </c>
      <c r="T209" s="91">
        <f t="shared" si="29"/>
        <v>41.226709064857936</v>
      </c>
      <c r="U209" s="91">
        <f t="shared" si="30"/>
        <v>36.887055479083415</v>
      </c>
      <c r="V209" s="92">
        <f t="shared" si="31"/>
        <v>15461.948642902087</v>
      </c>
      <c r="W209" s="86" t="str">
        <f t="shared" si="32"/>
        <v>Highway</v>
      </c>
      <c r="Z209" s="92"/>
    </row>
    <row r="210" spans="2:26" s="86" customFormat="1" ht="15" customHeight="1" x14ac:dyDescent="0.25">
      <c r="B210" s="86" t="s">
        <v>133</v>
      </c>
      <c r="C210" s="86" t="s">
        <v>590</v>
      </c>
      <c r="D210" s="86">
        <v>588</v>
      </c>
      <c r="E210" s="86">
        <v>190</v>
      </c>
      <c r="F210" s="86">
        <v>11</v>
      </c>
      <c r="G210" s="86">
        <v>2</v>
      </c>
      <c r="H210" s="86">
        <v>10</v>
      </c>
      <c r="I210" s="86">
        <v>222</v>
      </c>
      <c r="J210" s="86">
        <v>49</v>
      </c>
      <c r="K210" s="86">
        <v>23</v>
      </c>
      <c r="L210" s="88" t="s">
        <v>649</v>
      </c>
      <c r="M210" s="89">
        <f>HLOOKUP(L210,FT_H!$B$1:$AS$25,2+F210,FALSE)</f>
        <v>1.3867754645117158</v>
      </c>
      <c r="N210" s="89">
        <f>HLOOKUP(L210,FT_D!$B$1:$AS$8,1+G210,FALSE)</f>
        <v>1.077078268692844</v>
      </c>
      <c r="O210" s="89">
        <f>HLOOKUP(L210,FT_M!$B$1:$AS$13,1+H210,FALSE)</f>
        <v>1.040643020787243</v>
      </c>
      <c r="P210" s="90">
        <f t="shared" si="25"/>
        <v>142.82287978227384</v>
      </c>
      <c r="Q210" s="90">
        <f t="shared" si="26"/>
        <v>31.523968960952335</v>
      </c>
      <c r="R210" s="90">
        <f t="shared" si="27"/>
        <v>14.79696502248783</v>
      </c>
      <c r="S210" s="91">
        <f t="shared" si="28"/>
        <v>83.97985331197701</v>
      </c>
      <c r="T210" s="91">
        <f t="shared" si="29"/>
        <v>18.536093749039974</v>
      </c>
      <c r="U210" s="91">
        <f t="shared" si="30"/>
        <v>8.7006154332228434</v>
      </c>
      <c r="V210" s="92">
        <f t="shared" si="31"/>
        <v>4539.4515303771368</v>
      </c>
      <c r="W210" s="86" t="str">
        <f t="shared" si="32"/>
        <v>Collector</v>
      </c>
      <c r="Z210" s="92"/>
    </row>
    <row r="211" spans="2:26" s="86" customFormat="1" ht="15" customHeight="1" x14ac:dyDescent="0.25">
      <c r="B211" s="86" t="s">
        <v>133</v>
      </c>
      <c r="C211" s="86" t="s">
        <v>591</v>
      </c>
      <c r="D211" s="86">
        <v>860</v>
      </c>
      <c r="E211" s="86">
        <v>191</v>
      </c>
      <c r="F211" s="86">
        <v>13</v>
      </c>
      <c r="G211" s="86">
        <v>1</v>
      </c>
      <c r="H211" s="86">
        <v>10</v>
      </c>
      <c r="I211" s="93">
        <v>1560</v>
      </c>
      <c r="J211" s="93">
        <v>308</v>
      </c>
      <c r="K211" s="93">
        <v>284</v>
      </c>
      <c r="L211" s="88" t="s">
        <v>649</v>
      </c>
      <c r="M211" s="89">
        <f>HLOOKUP(L211,FT_H!$B$1:$AS$25,2+F211,FALSE)</f>
        <v>1.4476386330637334</v>
      </c>
      <c r="N211" s="89">
        <f>HLOOKUP(L211,FT_D!$B$1:$AS$8,1+G211,FALSE)</f>
        <v>1.0416670342277996</v>
      </c>
      <c r="O211" s="89">
        <f>HLOOKUP(L211,FT_M!$B$1:$AS$13,1+H211,FALSE)</f>
        <v>1.040643020787243</v>
      </c>
      <c r="P211" s="90">
        <f t="shared" si="25"/>
        <v>994.10838658167381</v>
      </c>
      <c r="Q211" s="90">
        <f t="shared" si="26"/>
        <v>196.27268145330484</v>
      </c>
      <c r="R211" s="90">
        <f t="shared" si="27"/>
        <v>180.97870627512523</v>
      </c>
      <c r="S211" s="91">
        <f t="shared" si="28"/>
        <v>854.93321246023959</v>
      </c>
      <c r="T211" s="91">
        <f t="shared" si="29"/>
        <v>168.79450604984217</v>
      </c>
      <c r="U211" s="91">
        <f t="shared" si="30"/>
        <v>155.64168739660772</v>
      </c>
      <c r="V211" s="92">
        <f t="shared" si="31"/>
        <v>32912.634583442494</v>
      </c>
      <c r="W211" s="86" t="str">
        <f t="shared" si="32"/>
        <v>Highway</v>
      </c>
      <c r="Z211" s="92"/>
    </row>
    <row r="212" spans="2:26" s="86" customFormat="1" ht="15" customHeight="1" x14ac:dyDescent="0.25">
      <c r="B212" s="86" t="s">
        <v>133</v>
      </c>
      <c r="C212" s="86" t="s">
        <v>592</v>
      </c>
      <c r="D212" s="86">
        <v>931</v>
      </c>
      <c r="E212" s="86">
        <v>192</v>
      </c>
      <c r="F212" s="86">
        <v>13</v>
      </c>
      <c r="G212" s="86">
        <v>1</v>
      </c>
      <c r="H212" s="86">
        <v>10</v>
      </c>
      <c r="I212" s="86">
        <v>1654</v>
      </c>
      <c r="J212" s="86">
        <v>282</v>
      </c>
      <c r="K212" s="86">
        <v>315</v>
      </c>
      <c r="L212" s="88" t="s">
        <v>649</v>
      </c>
      <c r="M212" s="89">
        <f>HLOOKUP(L212,FT_H!$B$1:$AS$25,2+F212,FALSE)</f>
        <v>1.4476386330637334</v>
      </c>
      <c r="N212" s="89">
        <f>HLOOKUP(L212,FT_D!$B$1:$AS$8,1+G212,FALSE)</f>
        <v>1.0416670342277996</v>
      </c>
      <c r="O212" s="89">
        <f>HLOOKUP(L212,FT_M!$B$1:$AS$13,1+H212,FALSE)</f>
        <v>1.040643020787243</v>
      </c>
      <c r="P212" s="90">
        <f t="shared" si="25"/>
        <v>1054.0097893628772</v>
      </c>
      <c r="Q212" s="90">
        <f t="shared" si="26"/>
        <v>179.70420834361028</v>
      </c>
      <c r="R212" s="90">
        <f t="shared" si="27"/>
        <v>200.73342421360721</v>
      </c>
      <c r="S212" s="91">
        <f t="shared" si="28"/>
        <v>981.28311389683859</v>
      </c>
      <c r="T212" s="91">
        <f t="shared" si="29"/>
        <v>167.30461796790118</v>
      </c>
      <c r="U212" s="91">
        <f t="shared" si="30"/>
        <v>186.88281794286831</v>
      </c>
      <c r="V212" s="92">
        <f t="shared" si="31"/>
        <v>34426.738126082273</v>
      </c>
      <c r="W212" s="86" t="str">
        <f t="shared" si="32"/>
        <v>Highway</v>
      </c>
      <c r="Z212" s="92"/>
    </row>
    <row r="213" spans="2:26" s="86" customFormat="1" ht="15" customHeight="1" x14ac:dyDescent="0.25">
      <c r="B213" s="86" t="s">
        <v>133</v>
      </c>
      <c r="C213" s="86" t="s">
        <v>593</v>
      </c>
      <c r="D213" s="86">
        <v>3617</v>
      </c>
      <c r="E213" s="86">
        <v>193</v>
      </c>
      <c r="F213" s="86">
        <v>13</v>
      </c>
      <c r="G213" s="86">
        <v>1</v>
      </c>
      <c r="H213" s="86">
        <v>10</v>
      </c>
      <c r="I213" s="86">
        <v>1192</v>
      </c>
      <c r="J213" s="86">
        <v>244</v>
      </c>
      <c r="K213" s="86">
        <v>204</v>
      </c>
      <c r="L213" s="88" t="s">
        <v>649</v>
      </c>
      <c r="M213" s="89">
        <f>HLOOKUP(L213,FT_H!$B$1:$AS$25,2+F213,FALSE)</f>
        <v>1.4476386330637334</v>
      </c>
      <c r="N213" s="89">
        <f>HLOOKUP(L213,FT_D!$B$1:$AS$8,1+G213,FALSE)</f>
        <v>1.0416670342277996</v>
      </c>
      <c r="O213" s="89">
        <f>HLOOKUP(L213,FT_M!$B$1:$AS$13,1+H213,FALSE)</f>
        <v>1.040643020787243</v>
      </c>
      <c r="P213" s="90">
        <f t="shared" si="25"/>
        <v>759.60076718291998</v>
      </c>
      <c r="Q213" s="90">
        <f t="shared" si="26"/>
        <v>155.48874764482591</v>
      </c>
      <c r="R213" s="90">
        <f t="shared" si="27"/>
        <v>129.99878901452658</v>
      </c>
      <c r="S213" s="91">
        <f t="shared" si="28"/>
        <v>2747.4759749006216</v>
      </c>
      <c r="T213" s="91">
        <f t="shared" si="29"/>
        <v>562.40280023133539</v>
      </c>
      <c r="U213" s="91">
        <f t="shared" si="30"/>
        <v>470.20561986554264</v>
      </c>
      <c r="V213" s="92">
        <f t="shared" si="31"/>
        <v>25082.119292214542</v>
      </c>
      <c r="W213" s="86" t="str">
        <f t="shared" si="32"/>
        <v>Highway</v>
      </c>
      <c r="Z213" s="92"/>
    </row>
    <row r="214" spans="2:26" s="86" customFormat="1" ht="15" customHeight="1" x14ac:dyDescent="0.25">
      <c r="B214" s="86" t="s">
        <v>133</v>
      </c>
      <c r="C214" s="86" t="s">
        <v>594</v>
      </c>
      <c r="D214" s="86">
        <v>754</v>
      </c>
      <c r="E214" s="86">
        <v>194</v>
      </c>
      <c r="F214" s="86">
        <v>14</v>
      </c>
      <c r="G214" s="86">
        <v>1</v>
      </c>
      <c r="H214" s="86">
        <v>10</v>
      </c>
      <c r="I214" s="86">
        <v>180</v>
      </c>
      <c r="J214" s="86">
        <v>40</v>
      </c>
      <c r="K214" s="86">
        <v>80</v>
      </c>
      <c r="L214" s="88" t="s">
        <v>649</v>
      </c>
      <c r="M214" s="89">
        <f>HLOOKUP(L214,FT_H!$B$1:$AS$25,2+F214,FALSE)</f>
        <v>1.4139103726546229</v>
      </c>
      <c r="N214" s="89">
        <f>HLOOKUP(L214,FT_D!$B$1:$AS$8,1+G214,FALSE)</f>
        <v>1.0416670342277996</v>
      </c>
      <c r="O214" s="89">
        <f>HLOOKUP(L214,FT_M!$B$1:$AS$13,1+H214,FALSE)</f>
        <v>1.040643020787243</v>
      </c>
      <c r="P214" s="90">
        <f t="shared" si="25"/>
        <v>117.44105080445634</v>
      </c>
      <c r="Q214" s="90">
        <f t="shared" si="26"/>
        <v>26.098011289879185</v>
      </c>
      <c r="R214" s="90">
        <f t="shared" si="27"/>
        <v>52.19602257975837</v>
      </c>
      <c r="S214" s="91">
        <f t="shared" si="28"/>
        <v>88.550552306560093</v>
      </c>
      <c r="T214" s="91">
        <f t="shared" si="29"/>
        <v>19.677900512568907</v>
      </c>
      <c r="U214" s="91">
        <f t="shared" si="30"/>
        <v>39.355801025137815</v>
      </c>
      <c r="V214" s="92">
        <f t="shared" si="31"/>
        <v>4697.6420321782534</v>
      </c>
      <c r="W214" s="86" t="str">
        <f t="shared" si="32"/>
        <v>Collector</v>
      </c>
      <c r="Z214" s="92"/>
    </row>
    <row r="215" spans="2:26" s="86" customFormat="1" ht="15" customHeight="1" x14ac:dyDescent="0.25">
      <c r="B215" s="86" t="s">
        <v>133</v>
      </c>
      <c r="C215" s="86" t="s">
        <v>595</v>
      </c>
      <c r="D215" s="86">
        <v>271</v>
      </c>
      <c r="E215" s="86">
        <v>195</v>
      </c>
      <c r="F215" s="86">
        <v>15</v>
      </c>
      <c r="G215" s="86">
        <v>2</v>
      </c>
      <c r="H215" s="86">
        <v>10</v>
      </c>
      <c r="I215" s="86">
        <v>364</v>
      </c>
      <c r="J215" s="86">
        <v>92</v>
      </c>
      <c r="K215" s="86">
        <v>128</v>
      </c>
      <c r="L215" s="88" t="s">
        <v>649</v>
      </c>
      <c r="M215" s="89">
        <f>HLOOKUP(L215,FT_H!$B$1:$AS$25,2+F215,FALSE)</f>
        <v>1.4316370171210975</v>
      </c>
      <c r="N215" s="89">
        <f>HLOOKUP(L215,FT_D!$B$1:$AS$8,1+G215,FALSE)</f>
        <v>1.077078268692844</v>
      </c>
      <c r="O215" s="89">
        <f>HLOOKUP(L215,FT_M!$B$1:$AS$13,1+H215,FALSE)</f>
        <v>1.040643020787243</v>
      </c>
      <c r="P215" s="90">
        <f t="shared" si="25"/>
        <v>226.83988840006225</v>
      </c>
      <c r="Q215" s="90">
        <f t="shared" si="26"/>
        <v>57.333158606609139</v>
      </c>
      <c r="R215" s="90">
        <f t="shared" si="27"/>
        <v>79.767872843977941</v>
      </c>
      <c r="S215" s="91">
        <f t="shared" si="28"/>
        <v>61.47360975641687</v>
      </c>
      <c r="T215" s="91">
        <f t="shared" si="29"/>
        <v>15.537285982391076</v>
      </c>
      <c r="U215" s="91">
        <f t="shared" si="30"/>
        <v>21.617093540718024</v>
      </c>
      <c r="V215" s="92">
        <f t="shared" si="31"/>
        <v>8734.5820764155833</v>
      </c>
      <c r="W215" s="86" t="str">
        <f t="shared" si="32"/>
        <v>Collector</v>
      </c>
      <c r="Z215" s="92"/>
    </row>
    <row r="216" spans="2:26" s="86" customFormat="1" ht="15" customHeight="1" x14ac:dyDescent="0.25">
      <c r="B216" s="86" t="s">
        <v>133</v>
      </c>
      <c r="C216" s="86" t="s">
        <v>596</v>
      </c>
      <c r="D216" s="86">
        <v>181</v>
      </c>
      <c r="E216" s="86">
        <v>196</v>
      </c>
      <c r="F216" s="86">
        <v>15</v>
      </c>
      <c r="G216" s="86">
        <v>2</v>
      </c>
      <c r="H216" s="86">
        <v>10</v>
      </c>
      <c r="I216" s="86">
        <v>132</v>
      </c>
      <c r="J216" s="86">
        <v>32</v>
      </c>
      <c r="K216" s="86">
        <v>48</v>
      </c>
      <c r="L216" s="88" t="s">
        <v>649</v>
      </c>
      <c r="M216" s="89">
        <f>HLOOKUP(L216,FT_H!$B$1:$AS$25,2+F216,FALSE)</f>
        <v>1.4316370171210975</v>
      </c>
      <c r="N216" s="89">
        <f>HLOOKUP(L216,FT_D!$B$1:$AS$8,1+G216,FALSE)</f>
        <v>1.077078268692844</v>
      </c>
      <c r="O216" s="89">
        <f>HLOOKUP(L216,FT_M!$B$1:$AS$13,1+H216,FALSE)</f>
        <v>1.040643020787243</v>
      </c>
      <c r="P216" s="90">
        <f t="shared" si="25"/>
        <v>82.260618870352246</v>
      </c>
      <c r="Q216" s="90">
        <f t="shared" si="26"/>
        <v>19.941968210994485</v>
      </c>
      <c r="R216" s="90">
        <f t="shared" si="27"/>
        <v>29.912952316491726</v>
      </c>
      <c r="S216" s="91">
        <f t="shared" si="28"/>
        <v>14.889172015533758</v>
      </c>
      <c r="T216" s="91">
        <f t="shared" si="29"/>
        <v>3.6094962461900018</v>
      </c>
      <c r="U216" s="91">
        <f t="shared" si="30"/>
        <v>5.4142443692850017</v>
      </c>
      <c r="V216" s="92">
        <f t="shared" si="31"/>
        <v>3170.7729455481231</v>
      </c>
      <c r="W216" s="86" t="str">
        <f t="shared" si="32"/>
        <v>Collector</v>
      </c>
      <c r="Z216" s="92"/>
    </row>
    <row r="217" spans="2:26" s="86" customFormat="1" ht="15" customHeight="1" x14ac:dyDescent="0.25">
      <c r="B217" s="86" t="s">
        <v>133</v>
      </c>
      <c r="C217" s="86" t="s">
        <v>597</v>
      </c>
      <c r="D217" s="86">
        <v>1834</v>
      </c>
      <c r="E217" s="86">
        <v>197</v>
      </c>
      <c r="F217" s="86">
        <v>15</v>
      </c>
      <c r="G217" s="86">
        <v>2</v>
      </c>
      <c r="H217" s="86">
        <v>9</v>
      </c>
      <c r="I217" s="86">
        <v>348</v>
      </c>
      <c r="J217" s="86">
        <v>64</v>
      </c>
      <c r="K217" s="86">
        <v>44</v>
      </c>
      <c r="L217" s="88" t="s">
        <v>649</v>
      </c>
      <c r="M217" s="89">
        <f>HLOOKUP(L217,FT_H!$B$1:$AS$25,2+F217,FALSE)</f>
        <v>1.4316370171210975</v>
      </c>
      <c r="N217" s="89">
        <f>HLOOKUP(L217,FT_D!$B$1:$AS$8,1+G217,FALSE)</f>
        <v>1.077078268692844</v>
      </c>
      <c r="O217" s="89">
        <f>HLOOKUP(L217,FT_M!$B$1:$AS$13,1+H217,FALSE)</f>
        <v>0.98879492857132445</v>
      </c>
      <c r="P217" s="90">
        <f t="shared" si="25"/>
        <v>228.24056349681865</v>
      </c>
      <c r="Q217" s="90">
        <f t="shared" si="26"/>
        <v>41.975276045391936</v>
      </c>
      <c r="R217" s="90">
        <f t="shared" si="27"/>
        <v>28.858002281206957</v>
      </c>
      <c r="S217" s="91">
        <f t="shared" si="28"/>
        <v>418.59319345316538</v>
      </c>
      <c r="T217" s="91">
        <f t="shared" si="29"/>
        <v>76.982656267248814</v>
      </c>
      <c r="U217" s="91">
        <f t="shared" si="30"/>
        <v>52.925576183733561</v>
      </c>
      <c r="V217" s="92">
        <f t="shared" si="31"/>
        <v>7177.7722037620206</v>
      </c>
      <c r="W217" s="86" t="str">
        <f t="shared" si="32"/>
        <v>Collector</v>
      </c>
      <c r="Z217" s="92"/>
    </row>
    <row r="218" spans="2:26" s="86" customFormat="1" ht="15" customHeight="1" x14ac:dyDescent="0.25">
      <c r="B218" s="86" t="s">
        <v>133</v>
      </c>
      <c r="C218" s="86" t="s">
        <v>19</v>
      </c>
      <c r="D218" s="86">
        <v>1229</v>
      </c>
      <c r="E218" s="86">
        <v>198</v>
      </c>
      <c r="F218" s="86">
        <v>10</v>
      </c>
      <c r="G218" s="86">
        <v>2</v>
      </c>
      <c r="H218" s="86">
        <v>9</v>
      </c>
      <c r="I218" s="93">
        <v>3640</v>
      </c>
      <c r="J218" s="93">
        <v>556</v>
      </c>
      <c r="K218" s="93">
        <v>432</v>
      </c>
      <c r="L218" s="88" t="s">
        <v>649</v>
      </c>
      <c r="M218" s="89">
        <f>HLOOKUP(L218,FT_H!$B$1:$AS$25,2+F218,FALSE)</f>
        <v>1.3269815703972134</v>
      </c>
      <c r="N218" s="89">
        <f>HLOOKUP(L218,FT_D!$B$1:$AS$8,1+G218,FALSE)</f>
        <v>1.077078268692844</v>
      </c>
      <c r="O218" s="89">
        <f>HLOOKUP(L218,FT_M!$B$1:$AS$13,1+H218,FALSE)</f>
        <v>0.98879492857132445</v>
      </c>
      <c r="P218" s="90">
        <f t="shared" si="25"/>
        <v>2575.6271743542857</v>
      </c>
      <c r="Q218" s="90">
        <f t="shared" si="26"/>
        <v>393.41997498378652</v>
      </c>
      <c r="R218" s="90">
        <f t="shared" si="27"/>
        <v>305.67882948380532</v>
      </c>
      <c r="S218" s="91">
        <f t="shared" si="28"/>
        <v>3165.4457972814171</v>
      </c>
      <c r="T218" s="91">
        <f t="shared" si="29"/>
        <v>483.51314925507364</v>
      </c>
      <c r="U218" s="91">
        <f t="shared" si="30"/>
        <v>375.67928143559675</v>
      </c>
      <c r="V218" s="92">
        <f t="shared" si="31"/>
        <v>78593.423491725058</v>
      </c>
      <c r="W218" s="86" t="str">
        <f t="shared" si="32"/>
        <v>Freeway</v>
      </c>
      <c r="Z218" s="92"/>
    </row>
    <row r="219" spans="2:26" s="86" customFormat="1" ht="15" customHeight="1" x14ac:dyDescent="0.25">
      <c r="B219" s="86" t="s">
        <v>133</v>
      </c>
      <c r="C219" s="86" t="s">
        <v>140</v>
      </c>
      <c r="D219" s="86">
        <v>831</v>
      </c>
      <c r="E219" s="86">
        <v>199</v>
      </c>
      <c r="F219" s="86">
        <v>10</v>
      </c>
      <c r="G219" s="86">
        <v>2</v>
      </c>
      <c r="H219" s="86">
        <v>9</v>
      </c>
      <c r="I219" s="86">
        <v>444</v>
      </c>
      <c r="J219" s="86">
        <v>76</v>
      </c>
      <c r="K219" s="86">
        <v>96</v>
      </c>
      <c r="L219" s="88" t="s">
        <v>649</v>
      </c>
      <c r="M219" s="89">
        <f>HLOOKUP(L219,FT_H!$B$1:$AS$25,2+F219,FALSE)</f>
        <v>1.3269815703972134</v>
      </c>
      <c r="N219" s="89">
        <f>HLOOKUP(L219,FT_D!$B$1:$AS$8,1+G219,FALSE)</f>
        <v>1.077078268692844</v>
      </c>
      <c r="O219" s="89">
        <f>HLOOKUP(L219,FT_M!$B$1:$AS$13,1+H219,FALSE)</f>
        <v>0.98879492857132445</v>
      </c>
      <c r="P219" s="90">
        <f t="shared" si="25"/>
        <v>314.16990808057773</v>
      </c>
      <c r="Q219" s="90">
        <f t="shared" si="26"/>
        <v>53.776831112891678</v>
      </c>
      <c r="R219" s="90">
        <f t="shared" si="27"/>
        <v>67.928628774178961</v>
      </c>
      <c r="S219" s="91">
        <f t="shared" si="28"/>
        <v>261.07519361496009</v>
      </c>
      <c r="T219" s="91">
        <f t="shared" si="29"/>
        <v>44.688546654812981</v>
      </c>
      <c r="U219" s="91">
        <f t="shared" si="30"/>
        <v>56.448690511342711</v>
      </c>
      <c r="V219" s="92">
        <f t="shared" si="31"/>
        <v>10461.00883122356</v>
      </c>
      <c r="W219" s="86" t="str">
        <f t="shared" si="32"/>
        <v>Highway</v>
      </c>
      <c r="Z219" s="92"/>
    </row>
    <row r="220" spans="2:26" s="86" customFormat="1" ht="15" customHeight="1" x14ac:dyDescent="0.25">
      <c r="B220" s="86" t="s">
        <v>133</v>
      </c>
      <c r="C220" s="86" t="s">
        <v>141</v>
      </c>
      <c r="D220" s="86">
        <v>295</v>
      </c>
      <c r="E220" s="86">
        <v>200</v>
      </c>
      <c r="F220" s="86">
        <v>10</v>
      </c>
      <c r="G220" s="86">
        <v>4</v>
      </c>
      <c r="H220" s="86">
        <v>10</v>
      </c>
      <c r="I220" s="93">
        <v>4648</v>
      </c>
      <c r="J220" s="93">
        <v>616</v>
      </c>
      <c r="K220" s="93">
        <v>972</v>
      </c>
      <c r="L220" s="88" t="s">
        <v>649</v>
      </c>
      <c r="M220" s="89">
        <f>HLOOKUP(L220,FT_H!$B$1:$AS$25,2+F220,FALSE)</f>
        <v>1.3269815703972134</v>
      </c>
      <c r="N220" s="89">
        <f>HLOOKUP(L220,FT_D!$B$1:$AS$8,1+G220,FALSE)</f>
        <v>1.0964980553638661</v>
      </c>
      <c r="O220" s="89">
        <f>HLOOKUP(L220,FT_M!$B$1:$AS$13,1+H220,FALSE)</f>
        <v>1.040643020787243</v>
      </c>
      <c r="P220" s="90">
        <f t="shared" si="25"/>
        <v>3069.6692688418225</v>
      </c>
      <c r="Q220" s="90">
        <f t="shared" si="26"/>
        <v>406.82363803927768</v>
      </c>
      <c r="R220" s="90">
        <f t="shared" si="27"/>
        <v>641.93600028275625</v>
      </c>
      <c r="S220" s="91">
        <f t="shared" si="28"/>
        <v>905.55243430833764</v>
      </c>
      <c r="T220" s="91">
        <f t="shared" si="29"/>
        <v>120.01297322158692</v>
      </c>
      <c r="U220" s="91">
        <f t="shared" si="30"/>
        <v>189.37112008341308</v>
      </c>
      <c r="V220" s="92">
        <f t="shared" si="31"/>
        <v>98842.293771932571</v>
      </c>
      <c r="W220" s="86" t="str">
        <f t="shared" si="32"/>
        <v>Freeway</v>
      </c>
      <c r="Z220" s="92"/>
    </row>
    <row r="221" spans="2:26" s="86" customFormat="1" ht="15" customHeight="1" x14ac:dyDescent="0.25">
      <c r="B221" s="86" t="s">
        <v>133</v>
      </c>
      <c r="C221" s="86" t="s">
        <v>142</v>
      </c>
      <c r="D221" s="86">
        <v>480</v>
      </c>
      <c r="E221" s="86">
        <v>201</v>
      </c>
      <c r="F221" s="86">
        <v>13</v>
      </c>
      <c r="G221" s="86">
        <v>2</v>
      </c>
      <c r="H221" s="86">
        <v>9</v>
      </c>
      <c r="I221" s="93">
        <v>3639</v>
      </c>
      <c r="J221" s="93">
        <v>690.75</v>
      </c>
      <c r="K221" s="93">
        <v>792.75</v>
      </c>
      <c r="L221" s="88" t="s">
        <v>649</v>
      </c>
      <c r="M221" s="89">
        <f>HLOOKUP(L221,FT_H!$B$1:$AS$25,2+F221,FALSE)</f>
        <v>1.4476386330637334</v>
      </c>
      <c r="N221" s="89">
        <f>HLOOKUP(L221,FT_D!$B$1:$AS$8,1+G221,FALSE)</f>
        <v>1.077078268692844</v>
      </c>
      <c r="O221" s="89">
        <f>HLOOKUP(L221,FT_M!$B$1:$AS$13,1+H221,FALSE)</f>
        <v>0.98879492857132445</v>
      </c>
      <c r="P221" s="90">
        <f t="shared" si="25"/>
        <v>2360.3064713856193</v>
      </c>
      <c r="Q221" s="90">
        <f t="shared" si="26"/>
        <v>448.03014430052667</v>
      </c>
      <c r="R221" s="90">
        <f t="shared" si="27"/>
        <v>514.18877581504523</v>
      </c>
      <c r="S221" s="91">
        <f t="shared" si="28"/>
        <v>1132.9471062650971</v>
      </c>
      <c r="T221" s="91">
        <f t="shared" si="29"/>
        <v>215.05446926425282</v>
      </c>
      <c r="U221" s="91">
        <f t="shared" si="30"/>
        <v>246.81061239122172</v>
      </c>
      <c r="V221" s="92">
        <f t="shared" si="31"/>
        <v>79740.60939602858</v>
      </c>
      <c r="W221" s="86" t="str">
        <f t="shared" si="32"/>
        <v>Freeway</v>
      </c>
      <c r="Z221" s="92"/>
    </row>
    <row r="222" spans="2:26" s="86" customFormat="1" ht="15" customHeight="1" x14ac:dyDescent="0.25">
      <c r="B222" s="86" t="s">
        <v>133</v>
      </c>
      <c r="C222" s="86" t="s">
        <v>143</v>
      </c>
      <c r="D222" s="86">
        <v>148</v>
      </c>
      <c r="E222" s="86">
        <v>202</v>
      </c>
      <c r="F222" s="86">
        <v>9</v>
      </c>
      <c r="G222" s="86">
        <v>3</v>
      </c>
      <c r="H222" s="86">
        <v>9</v>
      </c>
      <c r="I222" s="93">
        <v>4660</v>
      </c>
      <c r="J222" s="93">
        <v>892</v>
      </c>
      <c r="K222" s="93">
        <v>1096</v>
      </c>
      <c r="L222" s="88" t="s">
        <v>649</v>
      </c>
      <c r="M222" s="89">
        <f>HLOOKUP(L222,FT_H!$B$1:$AS$25,2+F222,FALSE)</f>
        <v>1.4027549517100684</v>
      </c>
      <c r="N222" s="89">
        <f>HLOOKUP(L222,FT_D!$B$1:$AS$8,1+G222,FALSE)</f>
        <v>1.1062082689467894</v>
      </c>
      <c r="O222" s="89">
        <f>HLOOKUP(L222,FT_M!$B$1:$AS$13,1+H222,FALSE)</f>
        <v>0.98879492857132445</v>
      </c>
      <c r="P222" s="90">
        <f t="shared" si="25"/>
        <v>3037.1131727271504</v>
      </c>
      <c r="Q222" s="90">
        <f t="shared" si="26"/>
        <v>581.35299357781503</v>
      </c>
      <c r="R222" s="90">
        <f t="shared" si="27"/>
        <v>714.30816251265173</v>
      </c>
      <c r="S222" s="91">
        <f t="shared" si="28"/>
        <v>449.49274956361825</v>
      </c>
      <c r="T222" s="91">
        <f t="shared" si="29"/>
        <v>86.040243049516619</v>
      </c>
      <c r="U222" s="91">
        <f t="shared" si="30"/>
        <v>105.71760805187246</v>
      </c>
      <c r="V222" s="92">
        <f t="shared" si="31"/>
        <v>103986.58389162281</v>
      </c>
      <c r="W222" s="86" t="str">
        <f t="shared" si="32"/>
        <v>Freeway</v>
      </c>
      <c r="Z222" s="92"/>
    </row>
    <row r="223" spans="2:26" s="86" customFormat="1" ht="15" customHeight="1" x14ac:dyDescent="0.25">
      <c r="B223" s="86" t="s">
        <v>133</v>
      </c>
      <c r="C223" s="86" t="s">
        <v>144</v>
      </c>
      <c r="D223" s="86">
        <v>1004</v>
      </c>
      <c r="E223" s="86">
        <v>203</v>
      </c>
      <c r="F223" s="86">
        <v>11</v>
      </c>
      <c r="G223" s="86">
        <v>3</v>
      </c>
      <c r="H223" s="86">
        <v>9</v>
      </c>
      <c r="I223" s="86">
        <v>2432</v>
      </c>
      <c r="J223" s="86">
        <v>424</v>
      </c>
      <c r="K223" s="86">
        <v>452</v>
      </c>
      <c r="L223" s="88" t="s">
        <v>649</v>
      </c>
      <c r="M223" s="89">
        <f>HLOOKUP(L223,FT_H!$B$1:$AS$25,2+F223,FALSE)</f>
        <v>1.3867754645117158</v>
      </c>
      <c r="N223" s="89">
        <f>HLOOKUP(L223,FT_D!$B$1:$AS$8,1+G223,FALSE)</f>
        <v>1.1062082689467894</v>
      </c>
      <c r="O223" s="89">
        <f>HLOOKUP(L223,FT_M!$B$1:$AS$13,1+H223,FALSE)</f>
        <v>0.98879492857132445</v>
      </c>
      <c r="P223" s="90">
        <f t="shared" si="25"/>
        <v>1603.2981464275501</v>
      </c>
      <c r="Q223" s="90">
        <f t="shared" si="26"/>
        <v>279.52237421269791</v>
      </c>
      <c r="R223" s="90">
        <f t="shared" si="27"/>
        <v>297.98139892485722</v>
      </c>
      <c r="S223" s="91">
        <f t="shared" si="28"/>
        <v>1609.7113390132604</v>
      </c>
      <c r="T223" s="91">
        <f t="shared" si="29"/>
        <v>280.64046370954873</v>
      </c>
      <c r="U223" s="91">
        <f t="shared" si="30"/>
        <v>299.17332452055666</v>
      </c>
      <c r="V223" s="92">
        <f t="shared" si="31"/>
        <v>52339.246069562534</v>
      </c>
      <c r="W223" s="86" t="str">
        <f t="shared" si="32"/>
        <v>Freeway</v>
      </c>
      <c r="Z223" s="92"/>
    </row>
    <row r="224" spans="2:26" s="86" customFormat="1" ht="15" customHeight="1" x14ac:dyDescent="0.25">
      <c r="B224" s="86" t="s">
        <v>133</v>
      </c>
      <c r="C224" s="86" t="s">
        <v>145</v>
      </c>
      <c r="D224" s="86">
        <v>613</v>
      </c>
      <c r="E224" s="86">
        <v>204</v>
      </c>
      <c r="F224" s="86">
        <v>11</v>
      </c>
      <c r="G224" s="86">
        <v>3</v>
      </c>
      <c r="H224" s="86">
        <v>9</v>
      </c>
      <c r="I224" s="86">
        <v>2168</v>
      </c>
      <c r="J224" s="86">
        <v>292</v>
      </c>
      <c r="K224" s="86">
        <v>452</v>
      </c>
      <c r="L224" s="88" t="s">
        <v>649</v>
      </c>
      <c r="M224" s="89">
        <f>HLOOKUP(L224,FT_H!$B$1:$AS$25,2+F224,FALSE)</f>
        <v>1.3867754645117158</v>
      </c>
      <c r="N224" s="89">
        <f>HLOOKUP(L224,FT_D!$B$1:$AS$8,1+G224,FALSE)</f>
        <v>1.1062082689467894</v>
      </c>
      <c r="O224" s="89">
        <f>HLOOKUP(L224,FT_M!$B$1:$AS$13,1+H224,FALSE)</f>
        <v>0.98879492857132445</v>
      </c>
      <c r="P224" s="90">
        <f t="shared" si="25"/>
        <v>1429.2559134271912</v>
      </c>
      <c r="Q224" s="90">
        <f t="shared" si="26"/>
        <v>192.50125771251837</v>
      </c>
      <c r="R224" s="90">
        <f t="shared" si="27"/>
        <v>297.98139892485722</v>
      </c>
      <c r="S224" s="91">
        <f t="shared" si="28"/>
        <v>876.13387493086816</v>
      </c>
      <c r="T224" s="91">
        <f t="shared" si="29"/>
        <v>118.00327097777377</v>
      </c>
      <c r="U224" s="91">
        <f t="shared" si="30"/>
        <v>182.66259754093747</v>
      </c>
      <c r="V224" s="92">
        <f t="shared" si="31"/>
        <v>46073.725681549608</v>
      </c>
      <c r="W224" s="86" t="str">
        <f t="shared" si="32"/>
        <v>Highway</v>
      </c>
      <c r="Z224" s="92"/>
    </row>
    <row r="225" spans="2:26" s="86" customFormat="1" ht="15" customHeight="1" x14ac:dyDescent="0.25">
      <c r="B225" s="86" t="s">
        <v>133</v>
      </c>
      <c r="C225" s="86" t="s">
        <v>146</v>
      </c>
      <c r="D225" s="86">
        <v>2214</v>
      </c>
      <c r="E225" s="86">
        <v>205</v>
      </c>
      <c r="F225" s="86">
        <v>13</v>
      </c>
      <c r="G225" s="86">
        <v>3</v>
      </c>
      <c r="H225" s="86">
        <v>9</v>
      </c>
      <c r="I225" s="93">
        <v>4260</v>
      </c>
      <c r="J225" s="93">
        <v>508</v>
      </c>
      <c r="K225" s="93">
        <v>864</v>
      </c>
      <c r="L225" s="88" t="s">
        <v>649</v>
      </c>
      <c r="M225" s="89">
        <f>HLOOKUP(L225,FT_H!$B$1:$AS$25,2+F225,FALSE)</f>
        <v>1.4476386330637334</v>
      </c>
      <c r="N225" s="89">
        <f>HLOOKUP(L225,FT_D!$B$1:$AS$8,1+G225,FALSE)</f>
        <v>1.1062082689467894</v>
      </c>
      <c r="O225" s="89">
        <f>HLOOKUP(L225,FT_M!$B$1:$AS$13,1+H225,FALSE)</f>
        <v>0.98879492857132445</v>
      </c>
      <c r="P225" s="90">
        <f t="shared" si="25"/>
        <v>2690.3346411377283</v>
      </c>
      <c r="Q225" s="90">
        <f t="shared" si="26"/>
        <v>320.81924828590752</v>
      </c>
      <c r="R225" s="90">
        <f t="shared" si="27"/>
        <v>545.64533566737032</v>
      </c>
      <c r="S225" s="91">
        <f t="shared" si="28"/>
        <v>5956.4008954789306</v>
      </c>
      <c r="T225" s="91">
        <f t="shared" si="29"/>
        <v>710.29381570499925</v>
      </c>
      <c r="U225" s="91">
        <f t="shared" si="30"/>
        <v>1208.0587731675578</v>
      </c>
      <c r="V225" s="92">
        <f t="shared" si="31"/>
        <v>85363.181402184156</v>
      </c>
      <c r="W225" s="86" t="str">
        <f t="shared" si="32"/>
        <v>Freeway</v>
      </c>
      <c r="Z225" s="92"/>
    </row>
    <row r="226" spans="2:26" s="86" customFormat="1" ht="15" customHeight="1" x14ac:dyDescent="0.25">
      <c r="B226" s="86" t="s">
        <v>133</v>
      </c>
      <c r="C226" s="86" t="s">
        <v>147</v>
      </c>
      <c r="D226" s="86">
        <v>1067</v>
      </c>
      <c r="E226" s="86">
        <v>206</v>
      </c>
      <c r="F226" s="86">
        <v>13</v>
      </c>
      <c r="G226" s="86">
        <v>3</v>
      </c>
      <c r="H226" s="86">
        <v>9</v>
      </c>
      <c r="I226" s="93">
        <v>3820</v>
      </c>
      <c r="J226" s="93">
        <v>636</v>
      </c>
      <c r="K226" s="93">
        <v>900</v>
      </c>
      <c r="L226" s="88" t="s">
        <v>649</v>
      </c>
      <c r="M226" s="89">
        <f>HLOOKUP(L226,FT_H!$B$1:$AS$25,2+F226,FALSE)</f>
        <v>1.4476386330637334</v>
      </c>
      <c r="N226" s="89">
        <f>HLOOKUP(L226,FT_D!$B$1:$AS$8,1+G226,FALSE)</f>
        <v>1.1062082689467894</v>
      </c>
      <c r="O226" s="89">
        <f>HLOOKUP(L226,FT_M!$B$1:$AS$13,1+H226,FALSE)</f>
        <v>0.98879492857132445</v>
      </c>
      <c r="P226" s="90">
        <f t="shared" si="25"/>
        <v>2412.4597016774937</v>
      </c>
      <c r="Q226" s="90">
        <f t="shared" si="26"/>
        <v>401.65559431070312</v>
      </c>
      <c r="R226" s="90">
        <f t="shared" si="27"/>
        <v>568.380557986844</v>
      </c>
      <c r="S226" s="91">
        <f t="shared" si="28"/>
        <v>2574.0945016898859</v>
      </c>
      <c r="T226" s="91">
        <f t="shared" si="29"/>
        <v>428.5665191295202</v>
      </c>
      <c r="U226" s="91">
        <f t="shared" si="30"/>
        <v>606.46205537196249</v>
      </c>
      <c r="V226" s="92">
        <f t="shared" si="31"/>
        <v>81179.900495400987</v>
      </c>
      <c r="W226" s="86" t="str">
        <f t="shared" si="32"/>
        <v>Freeway</v>
      </c>
      <c r="Z226" s="92"/>
    </row>
    <row r="227" spans="2:26" s="86" customFormat="1" ht="15" customHeight="1" x14ac:dyDescent="0.25">
      <c r="B227" s="86" t="s">
        <v>133</v>
      </c>
      <c r="C227" s="86" t="s">
        <v>148</v>
      </c>
      <c r="D227" s="86">
        <v>505</v>
      </c>
      <c r="E227" s="86">
        <v>207</v>
      </c>
      <c r="F227" s="86">
        <v>13</v>
      </c>
      <c r="G227" s="86">
        <v>3</v>
      </c>
      <c r="H227" s="86">
        <v>9</v>
      </c>
      <c r="I227" s="93">
        <v>4408.2352941176468</v>
      </c>
      <c r="J227" s="93">
        <v>584.23529411764707</v>
      </c>
      <c r="K227" s="93">
        <v>974.11764705882354</v>
      </c>
      <c r="L227" s="88" t="s">
        <v>649</v>
      </c>
      <c r="M227" s="89">
        <f>HLOOKUP(L227,FT_H!$B$1:$AS$25,2+F227,FALSE)</f>
        <v>1.4476386330637334</v>
      </c>
      <c r="N227" s="89">
        <f>HLOOKUP(L227,FT_D!$B$1:$AS$8,1+G227,FALSE)</f>
        <v>1.1062082689467894</v>
      </c>
      <c r="O227" s="89">
        <f>HLOOKUP(L227,FT_M!$B$1:$AS$13,1+H227,FALSE)</f>
        <v>0.98879492857132445</v>
      </c>
      <c r="P227" s="90">
        <f t="shared" si="25"/>
        <v>2783.9502624532083</v>
      </c>
      <c r="Q227" s="90">
        <f t="shared" si="26"/>
        <v>368.96442496244021</v>
      </c>
      <c r="R227" s="90">
        <f t="shared" si="27"/>
        <v>615.1883686445841</v>
      </c>
      <c r="S227" s="91">
        <f t="shared" si="28"/>
        <v>1405.8948825388702</v>
      </c>
      <c r="T227" s="91">
        <f t="shared" si="29"/>
        <v>186.3270346060323</v>
      </c>
      <c r="U227" s="91">
        <f t="shared" si="30"/>
        <v>310.670126165515</v>
      </c>
      <c r="V227" s="92">
        <f t="shared" si="31"/>
        <v>90434.473345445585</v>
      </c>
      <c r="W227" s="86" t="str">
        <f t="shared" si="32"/>
        <v>Freeway</v>
      </c>
      <c r="Z227" s="92"/>
    </row>
    <row r="228" spans="2:26" s="86" customFormat="1" ht="15" customHeight="1" x14ac:dyDescent="0.25">
      <c r="B228" s="86" t="s">
        <v>133</v>
      </c>
      <c r="C228" s="86" t="s">
        <v>149</v>
      </c>
      <c r="D228" s="86">
        <v>589</v>
      </c>
      <c r="E228" s="86">
        <v>208</v>
      </c>
      <c r="F228" s="86">
        <v>13</v>
      </c>
      <c r="G228" s="86">
        <v>3</v>
      </c>
      <c r="H228" s="86">
        <v>9</v>
      </c>
      <c r="I228" s="93">
        <v>3516</v>
      </c>
      <c r="J228" s="93">
        <v>516</v>
      </c>
      <c r="K228" s="93">
        <v>768</v>
      </c>
      <c r="L228" s="88" t="s">
        <v>649</v>
      </c>
      <c r="M228" s="89">
        <f>HLOOKUP(L228,FT_H!$B$1:$AS$25,2+F228,FALSE)</f>
        <v>1.4476386330637334</v>
      </c>
      <c r="N228" s="89">
        <f>HLOOKUP(L228,FT_D!$B$1:$AS$8,1+G228,FALSE)</f>
        <v>1.1062082689467894</v>
      </c>
      <c r="O228" s="89">
        <f>HLOOKUP(L228,FT_M!$B$1:$AS$13,1+H228,FALSE)</f>
        <v>0.98879492857132445</v>
      </c>
      <c r="P228" s="90">
        <f t="shared" si="25"/>
        <v>2220.4733798686038</v>
      </c>
      <c r="Q228" s="90">
        <f t="shared" si="26"/>
        <v>325.87151991245725</v>
      </c>
      <c r="R228" s="90">
        <f t="shared" si="27"/>
        <v>485.01807614877356</v>
      </c>
      <c r="S228" s="91">
        <f t="shared" si="28"/>
        <v>1307.8588207426076</v>
      </c>
      <c r="T228" s="91">
        <f t="shared" si="29"/>
        <v>191.93832522843732</v>
      </c>
      <c r="U228" s="91">
        <f t="shared" si="30"/>
        <v>285.67564685162762</v>
      </c>
      <c r="V228" s="92">
        <f t="shared" si="31"/>
        <v>72752.711422316032</v>
      </c>
      <c r="W228" s="86" t="str">
        <f t="shared" si="32"/>
        <v>Freeway</v>
      </c>
      <c r="Z228" s="92"/>
    </row>
    <row r="229" spans="2:26" s="86" customFormat="1" ht="15" customHeight="1" x14ac:dyDescent="0.25">
      <c r="B229" s="86" t="s">
        <v>133</v>
      </c>
      <c r="C229" s="86" t="s">
        <v>20</v>
      </c>
      <c r="D229" s="86">
        <v>474</v>
      </c>
      <c r="E229" s="86">
        <v>209</v>
      </c>
      <c r="F229" s="86">
        <v>9</v>
      </c>
      <c r="G229" s="86">
        <v>2</v>
      </c>
      <c r="H229" s="86">
        <v>9</v>
      </c>
      <c r="I229" s="86">
        <v>1720</v>
      </c>
      <c r="J229" s="86">
        <v>320</v>
      </c>
      <c r="K229" s="86">
        <v>260</v>
      </c>
      <c r="L229" s="88" t="s">
        <v>649</v>
      </c>
      <c r="M229" s="89">
        <f>HLOOKUP(L229,FT_H!$B$1:$AS$25,2+F229,FALSE)</f>
        <v>1.4027549517100684</v>
      </c>
      <c r="N229" s="89">
        <f>HLOOKUP(L229,FT_D!$B$1:$AS$8,1+G229,FALSE)</f>
        <v>1.077078268692844</v>
      </c>
      <c r="O229" s="89">
        <f>HLOOKUP(L229,FT_M!$B$1:$AS$13,1+H229,FALSE)</f>
        <v>0.98879492857132445</v>
      </c>
      <c r="P229" s="90">
        <f t="shared" si="25"/>
        <v>1151.3122950660613</v>
      </c>
      <c r="Q229" s="90">
        <f t="shared" si="26"/>
        <v>214.19763629136023</v>
      </c>
      <c r="R229" s="90">
        <f t="shared" si="27"/>
        <v>174.0355794867302</v>
      </c>
      <c r="S229" s="91">
        <f t="shared" si="28"/>
        <v>545.72202786131311</v>
      </c>
      <c r="T229" s="91">
        <f t="shared" si="29"/>
        <v>101.52967960210475</v>
      </c>
      <c r="U229" s="91">
        <f t="shared" si="30"/>
        <v>82.492864676710113</v>
      </c>
      <c r="V229" s="92">
        <f t="shared" si="31"/>
        <v>36949.09226025964</v>
      </c>
      <c r="W229" s="86" t="str">
        <f t="shared" si="32"/>
        <v>Highway</v>
      </c>
      <c r="Z229" s="92"/>
    </row>
    <row r="230" spans="2:26" s="86" customFormat="1" ht="15" customHeight="1" x14ac:dyDescent="0.25">
      <c r="B230" s="86" t="s">
        <v>133</v>
      </c>
      <c r="C230" s="86" t="s">
        <v>150</v>
      </c>
      <c r="D230" s="86">
        <v>362</v>
      </c>
      <c r="E230" s="86">
        <v>210</v>
      </c>
      <c r="F230" s="86">
        <v>13</v>
      </c>
      <c r="G230" s="86">
        <v>4</v>
      </c>
      <c r="H230" s="86">
        <v>10</v>
      </c>
      <c r="I230" s="93">
        <v>4260</v>
      </c>
      <c r="J230" s="93">
        <v>520</v>
      </c>
      <c r="K230" s="93">
        <v>1264</v>
      </c>
      <c r="L230" s="88" t="s">
        <v>649</v>
      </c>
      <c r="M230" s="89">
        <f>HLOOKUP(L230,FT_H!$B$1:$AS$25,2+F230,FALSE)</f>
        <v>1.4476386330637334</v>
      </c>
      <c r="N230" s="89">
        <f>HLOOKUP(L230,FT_D!$B$1:$AS$8,1+G230,FALSE)</f>
        <v>1.0964980553638661</v>
      </c>
      <c r="O230" s="89">
        <f>HLOOKUP(L230,FT_M!$B$1:$AS$13,1+H230,FALSE)</f>
        <v>1.040643020787243</v>
      </c>
      <c r="P230" s="90">
        <f t="shared" si="25"/>
        <v>2578.9314167287971</v>
      </c>
      <c r="Q230" s="90">
        <f t="shared" si="26"/>
        <v>314.79914007018181</v>
      </c>
      <c r="R230" s="90">
        <f t="shared" si="27"/>
        <v>765.20406355521118</v>
      </c>
      <c r="S230" s="91">
        <f t="shared" si="28"/>
        <v>933.57317285582462</v>
      </c>
      <c r="T230" s="91">
        <f t="shared" si="29"/>
        <v>113.9572887054058</v>
      </c>
      <c r="U230" s="91">
        <f t="shared" si="30"/>
        <v>277.00387100698646</v>
      </c>
      <c r="V230" s="92">
        <f t="shared" si="31"/>
        <v>87814.430888500559</v>
      </c>
      <c r="W230" s="86" t="str">
        <f t="shared" si="32"/>
        <v>Freeway</v>
      </c>
      <c r="Z230" s="92"/>
    </row>
    <row r="231" spans="2:26" s="86" customFormat="1" ht="15" customHeight="1" x14ac:dyDescent="0.25">
      <c r="B231" s="86" t="s">
        <v>133</v>
      </c>
      <c r="C231" s="86" t="s">
        <v>151</v>
      </c>
      <c r="D231" s="86">
        <v>1116</v>
      </c>
      <c r="E231" s="86">
        <v>211</v>
      </c>
      <c r="F231" s="86">
        <v>9</v>
      </c>
      <c r="G231" s="86">
        <v>4</v>
      </c>
      <c r="H231" s="86">
        <v>9</v>
      </c>
      <c r="I231" s="86">
        <v>1372</v>
      </c>
      <c r="J231" s="86">
        <v>236</v>
      </c>
      <c r="K231" s="86">
        <v>288</v>
      </c>
      <c r="L231" s="88" t="s">
        <v>649</v>
      </c>
      <c r="M231" s="89">
        <f>HLOOKUP(L231,FT_H!$B$1:$AS$25,2+F231,FALSE)</f>
        <v>1.4027549517100684</v>
      </c>
      <c r="N231" s="89">
        <f>HLOOKUP(L231,FT_D!$B$1:$AS$8,1+G231,FALSE)</f>
        <v>1.0964980553638661</v>
      </c>
      <c r="O231" s="89">
        <f>HLOOKUP(L231,FT_M!$B$1:$AS$13,1+H231,FALSE)</f>
        <v>0.98879492857132445</v>
      </c>
      <c r="P231" s="90">
        <f t="shared" si="25"/>
        <v>902.1073158462641</v>
      </c>
      <c r="Q231" s="90">
        <f t="shared" si="26"/>
        <v>155.17297852749149</v>
      </c>
      <c r="R231" s="90">
        <f t="shared" si="27"/>
        <v>189.36363481320996</v>
      </c>
      <c r="S231" s="91">
        <f t="shared" si="28"/>
        <v>1006.7517644844307</v>
      </c>
      <c r="T231" s="91">
        <f t="shared" si="29"/>
        <v>173.17304403668052</v>
      </c>
      <c r="U231" s="91">
        <f t="shared" si="30"/>
        <v>211.32981645154231</v>
      </c>
      <c r="V231" s="92">
        <f t="shared" si="31"/>
        <v>29919.454300487174</v>
      </c>
      <c r="W231" s="86" t="str">
        <f t="shared" si="32"/>
        <v>Highway</v>
      </c>
      <c r="Z231" s="92"/>
    </row>
    <row r="232" spans="2:26" s="86" customFormat="1" ht="15" customHeight="1" x14ac:dyDescent="0.25">
      <c r="B232" s="86" t="s">
        <v>133</v>
      </c>
      <c r="C232" s="86" t="s">
        <v>152</v>
      </c>
      <c r="D232" s="86">
        <v>250</v>
      </c>
      <c r="E232" s="86">
        <v>212</v>
      </c>
      <c r="F232" s="86">
        <v>10</v>
      </c>
      <c r="G232" s="86">
        <v>4</v>
      </c>
      <c r="H232" s="86">
        <v>9</v>
      </c>
      <c r="I232" s="93">
        <v>2936</v>
      </c>
      <c r="J232" s="93">
        <v>460</v>
      </c>
      <c r="K232" s="93">
        <v>740</v>
      </c>
      <c r="L232" s="88" t="s">
        <v>649</v>
      </c>
      <c r="M232" s="89">
        <f>HLOOKUP(L232,FT_H!$B$1:$AS$25,2+F232,FALSE)</f>
        <v>1.3269815703972134</v>
      </c>
      <c r="N232" s="89">
        <f>HLOOKUP(L232,FT_D!$B$1:$AS$8,1+G232,FALSE)</f>
        <v>1.0964980553638661</v>
      </c>
      <c r="O232" s="89">
        <f>HLOOKUP(L232,FT_M!$B$1:$AS$13,1+H232,FALSE)</f>
        <v>0.98879492857132445</v>
      </c>
      <c r="P232" s="90">
        <f t="shared" si="25"/>
        <v>2040.6901295666773</v>
      </c>
      <c r="Q232" s="90">
        <f t="shared" si="26"/>
        <v>319.72665517734043</v>
      </c>
      <c r="R232" s="90">
        <f t="shared" si="27"/>
        <v>514.34288006789552</v>
      </c>
      <c r="S232" s="91">
        <f t="shared" si="28"/>
        <v>510.17253239166934</v>
      </c>
      <c r="T232" s="91">
        <f t="shared" si="29"/>
        <v>79.931663794335108</v>
      </c>
      <c r="U232" s="91">
        <f t="shared" si="30"/>
        <v>128.58572001697388</v>
      </c>
      <c r="V232" s="92">
        <f t="shared" si="31"/>
        <v>68994.231955485913</v>
      </c>
      <c r="W232" s="86" t="str">
        <f t="shared" si="32"/>
        <v>Freeway</v>
      </c>
      <c r="Z232" s="92"/>
    </row>
    <row r="233" spans="2:26" s="86" customFormat="1" ht="15" customHeight="1" x14ac:dyDescent="0.25">
      <c r="B233" s="86" t="s">
        <v>133</v>
      </c>
      <c r="C233" s="86" t="s">
        <v>153</v>
      </c>
      <c r="D233" s="86">
        <v>163</v>
      </c>
      <c r="E233" s="86">
        <v>213</v>
      </c>
      <c r="F233" s="86">
        <v>9</v>
      </c>
      <c r="G233" s="86">
        <v>1</v>
      </c>
      <c r="H233" s="86">
        <v>10</v>
      </c>
      <c r="I233" s="93">
        <v>3088</v>
      </c>
      <c r="J233" s="93">
        <v>392</v>
      </c>
      <c r="K233" s="93">
        <v>820</v>
      </c>
      <c r="L233" s="88" t="s">
        <v>649</v>
      </c>
      <c r="M233" s="89">
        <f>HLOOKUP(L233,FT_H!$B$1:$AS$25,2+F233,FALSE)</f>
        <v>1.4027549517100684</v>
      </c>
      <c r="N233" s="89">
        <f>HLOOKUP(L233,FT_D!$B$1:$AS$8,1+G233,FALSE)</f>
        <v>1.0416670342277996</v>
      </c>
      <c r="O233" s="89">
        <f>HLOOKUP(L233,FT_M!$B$1:$AS$13,1+H233,FALSE)</f>
        <v>1.040643020787243</v>
      </c>
      <c r="P233" s="90">
        <f t="shared" si="25"/>
        <v>2030.7889194538604</v>
      </c>
      <c r="Q233" s="90">
        <f t="shared" si="26"/>
        <v>257.79444832445375</v>
      </c>
      <c r="R233" s="90">
        <f t="shared" si="27"/>
        <v>539.26389700523498</v>
      </c>
      <c r="S233" s="91">
        <f t="shared" si="28"/>
        <v>331.01859387097926</v>
      </c>
      <c r="T233" s="91">
        <f t="shared" si="29"/>
        <v>42.020495076885965</v>
      </c>
      <c r="U233" s="91">
        <f t="shared" si="30"/>
        <v>87.900015211853301</v>
      </c>
      <c r="V233" s="92">
        <f t="shared" si="31"/>
        <v>67868.334354805178</v>
      </c>
      <c r="W233" s="86" t="str">
        <f t="shared" si="32"/>
        <v>Freeway</v>
      </c>
      <c r="Z233" s="92"/>
    </row>
    <row r="234" spans="2:26" s="86" customFormat="1" ht="15" customHeight="1" x14ac:dyDescent="0.25">
      <c r="B234" s="86" t="s">
        <v>133</v>
      </c>
      <c r="C234" s="86" t="s">
        <v>154</v>
      </c>
      <c r="D234" s="86">
        <v>610</v>
      </c>
      <c r="E234" s="86">
        <v>214</v>
      </c>
      <c r="F234" s="86">
        <v>10</v>
      </c>
      <c r="G234" s="86">
        <v>1</v>
      </c>
      <c r="H234" s="86">
        <v>10</v>
      </c>
      <c r="I234" s="93">
        <v>2467.5</v>
      </c>
      <c r="J234" s="93">
        <v>318.75</v>
      </c>
      <c r="K234" s="93">
        <v>648.75</v>
      </c>
      <c r="L234" s="88" t="s">
        <v>649</v>
      </c>
      <c r="M234" s="89">
        <f>HLOOKUP(L234,FT_H!$B$1:$AS$25,2+F234,FALSE)</f>
        <v>1.3269815703972134</v>
      </c>
      <c r="N234" s="89">
        <f>HLOOKUP(L234,FT_D!$B$1:$AS$8,1+G234,FALSE)</f>
        <v>1.0416670342277996</v>
      </c>
      <c r="O234" s="89">
        <f>HLOOKUP(L234,FT_M!$B$1:$AS$13,1+H234,FALSE)</f>
        <v>1.040643020787243</v>
      </c>
      <c r="P234" s="90">
        <f t="shared" si="25"/>
        <v>1715.3848650581779</v>
      </c>
      <c r="Q234" s="90">
        <f t="shared" si="26"/>
        <v>221.59226980234823</v>
      </c>
      <c r="R234" s="90">
        <f t="shared" si="27"/>
        <v>451.00544324477931</v>
      </c>
      <c r="S234" s="91">
        <f t="shared" si="28"/>
        <v>1046.3847676854884</v>
      </c>
      <c r="T234" s="91">
        <f t="shared" si="29"/>
        <v>135.17128457943244</v>
      </c>
      <c r="U234" s="91">
        <f t="shared" si="30"/>
        <v>275.11332037931538</v>
      </c>
      <c r="V234" s="92">
        <f t="shared" si="31"/>
        <v>57311.581874527328</v>
      </c>
      <c r="W234" s="86" t="str">
        <f t="shared" si="32"/>
        <v>Freeway</v>
      </c>
      <c r="Z234" s="92"/>
    </row>
    <row r="235" spans="2:26" s="86" customFormat="1" ht="15" customHeight="1" x14ac:dyDescent="0.25">
      <c r="B235" s="86" t="s">
        <v>133</v>
      </c>
      <c r="C235" s="86" t="s">
        <v>155</v>
      </c>
      <c r="D235" s="86">
        <v>298</v>
      </c>
      <c r="E235" s="86">
        <v>215</v>
      </c>
      <c r="F235" s="86">
        <v>15</v>
      </c>
      <c r="G235" s="86">
        <v>5</v>
      </c>
      <c r="H235" s="86">
        <v>9</v>
      </c>
      <c r="I235" s="93">
        <v>3640</v>
      </c>
      <c r="J235" s="93">
        <v>652</v>
      </c>
      <c r="K235" s="93">
        <v>728</v>
      </c>
      <c r="L235" s="88" t="s">
        <v>649</v>
      </c>
      <c r="M235" s="89">
        <f>HLOOKUP(L235,FT_H!$B$1:$AS$25,2+F235,FALSE)</f>
        <v>1.4316370171210975</v>
      </c>
      <c r="N235" s="89">
        <f>HLOOKUP(L235,FT_D!$B$1:$AS$8,1+G235,FALSE)</f>
        <v>1.1379267551327192</v>
      </c>
      <c r="O235" s="89">
        <f>HLOOKUP(L235,FT_M!$B$1:$AS$13,1+H235,FALSE)</f>
        <v>0.98879492857132445</v>
      </c>
      <c r="P235" s="90">
        <f t="shared" si="25"/>
        <v>2259.6851179526129</v>
      </c>
      <c r="Q235" s="90">
        <f t="shared" si="26"/>
        <v>404.7567848640395</v>
      </c>
      <c r="R235" s="90">
        <f t="shared" si="27"/>
        <v>451.93702359052264</v>
      </c>
      <c r="S235" s="91">
        <f t="shared" si="28"/>
        <v>673.38616514987871</v>
      </c>
      <c r="T235" s="91">
        <f t="shared" si="29"/>
        <v>120.61752188948377</v>
      </c>
      <c r="U235" s="91">
        <f t="shared" si="30"/>
        <v>134.67723302997575</v>
      </c>
      <c r="V235" s="92">
        <f t="shared" si="31"/>
        <v>74793.094233772208</v>
      </c>
      <c r="W235" s="86" t="str">
        <f t="shared" si="32"/>
        <v>Freeway</v>
      </c>
      <c r="Z235" s="92"/>
    </row>
    <row r="236" spans="2:26" s="86" customFormat="1" ht="15" customHeight="1" x14ac:dyDescent="0.25">
      <c r="B236" s="86" t="s">
        <v>133</v>
      </c>
      <c r="C236" s="86" t="s">
        <v>156</v>
      </c>
      <c r="D236" s="86">
        <v>484</v>
      </c>
      <c r="E236" s="86">
        <v>216</v>
      </c>
      <c r="F236" s="86">
        <v>15</v>
      </c>
      <c r="G236" s="86">
        <v>5</v>
      </c>
      <c r="H236" s="86">
        <v>9</v>
      </c>
      <c r="I236" s="93">
        <v>3464</v>
      </c>
      <c r="J236" s="93">
        <v>728</v>
      </c>
      <c r="K236" s="93">
        <v>828</v>
      </c>
      <c r="L236" s="88" t="s">
        <v>649</v>
      </c>
      <c r="M236" s="89">
        <f>HLOOKUP(L236,FT_H!$B$1:$AS$25,2+F236,FALSE)</f>
        <v>1.4316370171210975</v>
      </c>
      <c r="N236" s="89">
        <f>HLOOKUP(L236,FT_D!$B$1:$AS$8,1+G236,FALSE)</f>
        <v>1.1379267551327192</v>
      </c>
      <c r="O236" s="89">
        <f>HLOOKUP(L236,FT_M!$B$1:$AS$13,1+H236,FALSE)</f>
        <v>0.98879492857132445</v>
      </c>
      <c r="P236" s="90">
        <f t="shared" si="25"/>
        <v>2150.4256177439152</v>
      </c>
      <c r="Q236" s="90">
        <f t="shared" si="26"/>
        <v>451.93702359052264</v>
      </c>
      <c r="R236" s="90">
        <f t="shared" si="27"/>
        <v>514.01628507273722</v>
      </c>
      <c r="S236" s="91">
        <f t="shared" si="28"/>
        <v>1040.8059989880549</v>
      </c>
      <c r="T236" s="91">
        <f t="shared" si="29"/>
        <v>218.73751941781296</v>
      </c>
      <c r="U236" s="91">
        <f t="shared" si="30"/>
        <v>248.78388197520479</v>
      </c>
      <c r="V236" s="92">
        <f t="shared" si="31"/>
        <v>74793.094233772194</v>
      </c>
      <c r="W236" s="86" t="str">
        <f t="shared" si="32"/>
        <v>Freeway</v>
      </c>
      <c r="Z236" s="92"/>
    </row>
    <row r="237" spans="2:26" s="86" customFormat="1" ht="15" customHeight="1" x14ac:dyDescent="0.25">
      <c r="B237" s="86" t="s">
        <v>133</v>
      </c>
      <c r="C237" s="86" t="s">
        <v>157</v>
      </c>
      <c r="D237" s="86">
        <v>550</v>
      </c>
      <c r="E237" s="86">
        <v>217</v>
      </c>
      <c r="F237" s="86">
        <v>15</v>
      </c>
      <c r="G237" s="86">
        <v>5</v>
      </c>
      <c r="H237" s="86">
        <v>9</v>
      </c>
      <c r="I237" s="93">
        <v>3787.5</v>
      </c>
      <c r="J237" s="93">
        <v>585</v>
      </c>
      <c r="K237" s="93">
        <v>930</v>
      </c>
      <c r="L237" s="88" t="s">
        <v>649</v>
      </c>
      <c r="M237" s="89">
        <f>HLOOKUP(L237,FT_H!$B$1:$AS$25,2+F237,FALSE)</f>
        <v>1.4316370171210975</v>
      </c>
      <c r="N237" s="89">
        <f>HLOOKUP(L237,FT_D!$B$1:$AS$8,1+G237,FALSE)</f>
        <v>1.1379267551327192</v>
      </c>
      <c r="O237" s="89">
        <f>HLOOKUP(L237,FT_M!$B$1:$AS$13,1+H237,FALSE)</f>
        <v>0.98879492857132445</v>
      </c>
      <c r="P237" s="90">
        <f t="shared" si="25"/>
        <v>2351.2520286388799</v>
      </c>
      <c r="Q237" s="90">
        <f t="shared" si="26"/>
        <v>363.16367967095567</v>
      </c>
      <c r="R237" s="90">
        <f t="shared" si="27"/>
        <v>577.33713178459618</v>
      </c>
      <c r="S237" s="91">
        <f t="shared" si="28"/>
        <v>1293.1886157513838</v>
      </c>
      <c r="T237" s="91">
        <f t="shared" si="29"/>
        <v>199.74002381902559</v>
      </c>
      <c r="U237" s="91">
        <f t="shared" si="30"/>
        <v>317.53542248152792</v>
      </c>
      <c r="V237" s="92">
        <f t="shared" si="31"/>
        <v>79002.068162266369</v>
      </c>
      <c r="W237" s="86" t="str">
        <f t="shared" si="32"/>
        <v>Freeway</v>
      </c>
      <c r="Z237" s="92"/>
    </row>
    <row r="238" spans="2:26" s="86" customFormat="1" ht="15" customHeight="1" x14ac:dyDescent="0.25">
      <c r="B238" s="86" t="s">
        <v>133</v>
      </c>
      <c r="C238" s="86" t="s">
        <v>158</v>
      </c>
      <c r="D238" s="86">
        <v>6444</v>
      </c>
      <c r="E238" s="86">
        <v>218</v>
      </c>
      <c r="F238" s="86">
        <v>14</v>
      </c>
      <c r="G238" s="86">
        <v>5</v>
      </c>
      <c r="H238" s="86">
        <v>9</v>
      </c>
      <c r="I238" s="93">
        <v>2436</v>
      </c>
      <c r="J238" s="93">
        <v>292</v>
      </c>
      <c r="K238" s="93">
        <v>1136</v>
      </c>
      <c r="L238" s="88" t="s">
        <v>649</v>
      </c>
      <c r="M238" s="89">
        <f>HLOOKUP(L238,FT_H!$B$1:$AS$25,2+F238,FALSE)</f>
        <v>1.4139103726546229</v>
      </c>
      <c r="N238" s="89">
        <f>HLOOKUP(L238,FT_D!$B$1:$AS$8,1+G238,FALSE)</f>
        <v>1.1379267551327192</v>
      </c>
      <c r="O238" s="89">
        <f>HLOOKUP(L238,FT_M!$B$1:$AS$13,1+H238,FALSE)</f>
        <v>0.98879492857132445</v>
      </c>
      <c r="P238" s="90">
        <f t="shared" si="25"/>
        <v>1531.2103795396508</v>
      </c>
      <c r="Q238" s="90">
        <f t="shared" si="26"/>
        <v>183.54410132412892</v>
      </c>
      <c r="R238" s="90">
        <f t="shared" si="27"/>
        <v>714.0619832335974</v>
      </c>
      <c r="S238" s="91">
        <f t="shared" si="28"/>
        <v>9867.1196857535087</v>
      </c>
      <c r="T238" s="91">
        <f t="shared" si="29"/>
        <v>1182.7581889326868</v>
      </c>
      <c r="U238" s="91">
        <f t="shared" si="30"/>
        <v>4601.4154199573013</v>
      </c>
      <c r="V238" s="92">
        <f t="shared" si="31"/>
        <v>58291.595138337056</v>
      </c>
      <c r="W238" s="86" t="str">
        <f t="shared" si="32"/>
        <v>Freeway</v>
      </c>
      <c r="Z238" s="92"/>
    </row>
    <row r="239" spans="2:26" s="86" customFormat="1" ht="15" customHeight="1" x14ac:dyDescent="0.25">
      <c r="B239" s="86" t="s">
        <v>133</v>
      </c>
      <c r="C239" s="86" t="s">
        <v>159</v>
      </c>
      <c r="D239" s="86">
        <v>635</v>
      </c>
      <c r="E239" s="86">
        <v>219</v>
      </c>
      <c r="F239" s="86">
        <v>14</v>
      </c>
      <c r="G239" s="86">
        <v>5</v>
      </c>
      <c r="H239" s="86">
        <v>9</v>
      </c>
      <c r="I239" s="86">
        <v>1722</v>
      </c>
      <c r="J239" s="86">
        <v>214</v>
      </c>
      <c r="K239" s="86">
        <v>387</v>
      </c>
      <c r="L239" s="88" t="s">
        <v>649</v>
      </c>
      <c r="M239" s="89">
        <f>HLOOKUP(L239,FT_H!$B$1:$AS$25,2+F239,FALSE)</f>
        <v>1.4139103726546229</v>
      </c>
      <c r="N239" s="89">
        <f>HLOOKUP(L239,FT_D!$B$1:$AS$8,1+G239,FALSE)</f>
        <v>1.1379267551327192</v>
      </c>
      <c r="O239" s="89">
        <f>HLOOKUP(L239,FT_M!$B$1:$AS$13,1+H239,FALSE)</f>
        <v>0.98879492857132445</v>
      </c>
      <c r="P239" s="90">
        <f t="shared" si="25"/>
        <v>1082.4073372607877</v>
      </c>
      <c r="Q239" s="90">
        <f t="shared" si="26"/>
        <v>134.51519754576572</v>
      </c>
      <c r="R239" s="90">
        <f t="shared" si="27"/>
        <v>243.25879182341743</v>
      </c>
      <c r="S239" s="91">
        <f t="shared" si="28"/>
        <v>687.32865916060018</v>
      </c>
      <c r="T239" s="91">
        <f t="shared" si="29"/>
        <v>85.417150441561233</v>
      </c>
      <c r="U239" s="91">
        <f t="shared" si="30"/>
        <v>154.46933280787005</v>
      </c>
      <c r="V239" s="92">
        <f t="shared" si="31"/>
        <v>35044.351839119299</v>
      </c>
      <c r="W239" s="86" t="str">
        <f t="shared" si="32"/>
        <v>Highway</v>
      </c>
      <c r="Z239" s="92"/>
    </row>
    <row r="240" spans="2:26" s="86" customFormat="1" ht="15" customHeight="1" x14ac:dyDescent="0.25">
      <c r="B240" s="86" t="s">
        <v>133</v>
      </c>
      <c r="C240" s="86" t="s">
        <v>21</v>
      </c>
      <c r="D240" s="86">
        <v>652</v>
      </c>
      <c r="E240" s="86">
        <v>220</v>
      </c>
      <c r="F240" s="86">
        <v>10</v>
      </c>
      <c r="G240" s="86">
        <v>2</v>
      </c>
      <c r="H240" s="86">
        <v>9</v>
      </c>
      <c r="I240" s="86">
        <v>1876</v>
      </c>
      <c r="J240" s="86">
        <v>324</v>
      </c>
      <c r="K240" s="86">
        <v>196</v>
      </c>
      <c r="L240" s="88" t="s">
        <v>649</v>
      </c>
      <c r="M240" s="89">
        <f>HLOOKUP(L240,FT_H!$B$1:$AS$25,2+F240,FALSE)</f>
        <v>1.3269815703972134</v>
      </c>
      <c r="N240" s="89">
        <f>HLOOKUP(L240,FT_D!$B$1:$AS$8,1+G240,FALSE)</f>
        <v>1.077078268692844</v>
      </c>
      <c r="O240" s="89">
        <f>HLOOKUP(L240,FT_M!$B$1:$AS$13,1+H240,FALSE)</f>
        <v>0.98879492857132445</v>
      </c>
      <c r="P240" s="90">
        <f t="shared" si="25"/>
        <v>1327.4386206287472</v>
      </c>
      <c r="Q240" s="90">
        <f t="shared" si="26"/>
        <v>229.25912211285402</v>
      </c>
      <c r="R240" s="90">
        <f t="shared" si="27"/>
        <v>138.68761708061538</v>
      </c>
      <c r="S240" s="91">
        <f t="shared" si="28"/>
        <v>865.48998064994328</v>
      </c>
      <c r="T240" s="91">
        <f t="shared" si="29"/>
        <v>149.47694761758083</v>
      </c>
      <c r="U240" s="91">
        <f t="shared" si="30"/>
        <v>90.424326336561236</v>
      </c>
      <c r="V240" s="92">
        <f t="shared" si="31"/>
        <v>40689.248635733202</v>
      </c>
      <c r="W240" s="86" t="str">
        <f t="shared" si="32"/>
        <v>Highway</v>
      </c>
      <c r="Z240" s="92"/>
    </row>
    <row r="241" spans="2:26" s="86" customFormat="1" ht="15" customHeight="1" x14ac:dyDescent="0.25">
      <c r="B241" s="86" t="s">
        <v>133</v>
      </c>
      <c r="C241" s="86" t="s">
        <v>160</v>
      </c>
      <c r="D241" s="86">
        <v>500</v>
      </c>
      <c r="E241" s="86">
        <v>221</v>
      </c>
      <c r="F241" s="86">
        <v>13</v>
      </c>
      <c r="G241" s="86">
        <v>5</v>
      </c>
      <c r="H241" s="86">
        <v>9</v>
      </c>
      <c r="I241" s="86">
        <v>1605</v>
      </c>
      <c r="J241" s="86">
        <v>217.5</v>
      </c>
      <c r="K241" s="86">
        <v>450</v>
      </c>
      <c r="L241" s="88" t="s">
        <v>649</v>
      </c>
      <c r="M241" s="89">
        <f>HLOOKUP(L241,FT_H!$B$1:$AS$25,2+F241,FALSE)</f>
        <v>1.4476386330637334</v>
      </c>
      <c r="N241" s="89">
        <f>HLOOKUP(L241,FT_D!$B$1:$AS$8,1+G241,FALSE)</f>
        <v>1.1379267551327192</v>
      </c>
      <c r="O241" s="89">
        <f>HLOOKUP(L241,FT_M!$B$1:$AS$13,1+H241,FALSE)</f>
        <v>0.98879492857132445</v>
      </c>
      <c r="P241" s="90">
        <f t="shared" si="25"/>
        <v>985.35864931530068</v>
      </c>
      <c r="Q241" s="90">
        <f t="shared" si="26"/>
        <v>133.52991042123233</v>
      </c>
      <c r="R241" s="90">
        <f t="shared" si="27"/>
        <v>276.26878018186</v>
      </c>
      <c r="S241" s="91">
        <f t="shared" si="28"/>
        <v>492.67932465765034</v>
      </c>
      <c r="T241" s="91">
        <f t="shared" si="29"/>
        <v>66.764955210616165</v>
      </c>
      <c r="U241" s="91">
        <f t="shared" si="30"/>
        <v>138.13439009093</v>
      </c>
      <c r="V241" s="92">
        <f t="shared" si="31"/>
        <v>33483.77615804143</v>
      </c>
      <c r="W241" s="86" t="str">
        <f t="shared" si="32"/>
        <v>Highway</v>
      </c>
      <c r="Z241" s="92"/>
    </row>
    <row r="242" spans="2:26" s="86" customFormat="1" ht="15" customHeight="1" x14ac:dyDescent="0.25">
      <c r="B242" s="86" t="s">
        <v>133</v>
      </c>
      <c r="C242" s="86" t="s">
        <v>161</v>
      </c>
      <c r="D242" s="86">
        <v>500</v>
      </c>
      <c r="E242" s="86">
        <v>222</v>
      </c>
      <c r="F242" s="86">
        <v>9</v>
      </c>
      <c r="G242" s="86">
        <v>5</v>
      </c>
      <c r="H242" s="86">
        <v>9</v>
      </c>
      <c r="I242" s="86">
        <v>944</v>
      </c>
      <c r="J242" s="86">
        <v>148</v>
      </c>
      <c r="K242" s="86">
        <v>232</v>
      </c>
      <c r="L242" s="88" t="s">
        <v>649</v>
      </c>
      <c r="M242" s="89">
        <f>HLOOKUP(L242,FT_H!$B$1:$AS$25,2+F242,FALSE)</f>
        <v>1.4027549517100684</v>
      </c>
      <c r="N242" s="89">
        <f>HLOOKUP(L242,FT_D!$B$1:$AS$8,1+G242,FALSE)</f>
        <v>1.1379267551327192</v>
      </c>
      <c r="O242" s="89">
        <f>HLOOKUP(L242,FT_M!$B$1:$AS$13,1+H242,FALSE)</f>
        <v>0.98879492857132445</v>
      </c>
      <c r="P242" s="90">
        <f t="shared" si="25"/>
        <v>598.09427428593574</v>
      </c>
      <c r="Q242" s="90">
        <f t="shared" si="26"/>
        <v>93.769017578727215</v>
      </c>
      <c r="R242" s="90">
        <f t="shared" si="27"/>
        <v>146.98927079908592</v>
      </c>
      <c r="S242" s="91">
        <f t="shared" si="28"/>
        <v>299.04713714296793</v>
      </c>
      <c r="T242" s="91">
        <f t="shared" si="29"/>
        <v>46.884508789363608</v>
      </c>
      <c r="U242" s="91">
        <f t="shared" si="30"/>
        <v>73.494635399542958</v>
      </c>
      <c r="V242" s="92">
        <f t="shared" si="31"/>
        <v>20132.461503929975</v>
      </c>
      <c r="W242" s="86" t="str">
        <f t="shared" si="32"/>
        <v>Highway</v>
      </c>
      <c r="Z242" s="92"/>
    </row>
    <row r="243" spans="2:26" s="86" customFormat="1" ht="15" customHeight="1" x14ac:dyDescent="0.25">
      <c r="B243" s="86" t="s">
        <v>133</v>
      </c>
      <c r="C243" s="86" t="s">
        <v>162</v>
      </c>
      <c r="D243" s="86">
        <v>9566</v>
      </c>
      <c r="E243" s="86">
        <v>224</v>
      </c>
      <c r="F243" s="86">
        <v>10</v>
      </c>
      <c r="G243" s="86">
        <v>5</v>
      </c>
      <c r="H243" s="86">
        <v>9</v>
      </c>
      <c r="I243" s="86">
        <v>784</v>
      </c>
      <c r="J243" s="86">
        <v>28</v>
      </c>
      <c r="K243" s="86">
        <v>248</v>
      </c>
      <c r="L243" s="88" t="s">
        <v>649</v>
      </c>
      <c r="M243" s="89">
        <f>HLOOKUP(L243,FT_H!$B$1:$AS$25,2+F243,FALSE)</f>
        <v>1.3269815703972134</v>
      </c>
      <c r="N243" s="89">
        <f>HLOOKUP(L243,FT_D!$B$1:$AS$8,1+G243,FALSE)</f>
        <v>1.1379267551327192</v>
      </c>
      <c r="O243" s="89">
        <f>HLOOKUP(L243,FT_M!$B$1:$AS$13,1+H243,FALSE)</f>
        <v>0.98879492857132445</v>
      </c>
      <c r="P243" s="90">
        <f t="shared" si="25"/>
        <v>525.08623361053878</v>
      </c>
      <c r="Q243" s="90">
        <f t="shared" si="26"/>
        <v>18.753079771804956</v>
      </c>
      <c r="R243" s="90">
        <f t="shared" si="27"/>
        <v>166.09870655027245</v>
      </c>
      <c r="S243" s="91">
        <f t="shared" si="28"/>
        <v>5022.9749107184143</v>
      </c>
      <c r="T243" s="91">
        <f t="shared" si="29"/>
        <v>179.39196109708621</v>
      </c>
      <c r="U243" s="91">
        <f t="shared" si="30"/>
        <v>1588.9002268599063</v>
      </c>
      <c r="V243" s="92">
        <f t="shared" si="31"/>
        <v>17038.512478382792</v>
      </c>
      <c r="W243" s="86" t="str">
        <f t="shared" si="32"/>
        <v>Highway</v>
      </c>
      <c r="Z243" s="92"/>
    </row>
    <row r="244" spans="2:26" s="86" customFormat="1" ht="15" customHeight="1" x14ac:dyDescent="0.25">
      <c r="B244" s="86" t="s">
        <v>133</v>
      </c>
      <c r="C244" s="86" t="s">
        <v>163</v>
      </c>
      <c r="D244" s="86">
        <v>1716</v>
      </c>
      <c r="E244" s="86">
        <v>224</v>
      </c>
      <c r="F244" s="86">
        <v>10</v>
      </c>
      <c r="G244" s="86">
        <v>5</v>
      </c>
      <c r="H244" s="86">
        <v>9</v>
      </c>
      <c r="I244" s="86">
        <v>784</v>
      </c>
      <c r="J244" s="86">
        <v>28</v>
      </c>
      <c r="K244" s="86">
        <v>248</v>
      </c>
      <c r="L244" s="88" t="s">
        <v>649</v>
      </c>
      <c r="M244" s="89">
        <f>HLOOKUP(L244,FT_H!$B$1:$AS$25,2+F244,FALSE)</f>
        <v>1.3269815703972134</v>
      </c>
      <c r="N244" s="89">
        <f>HLOOKUP(L244,FT_D!$B$1:$AS$8,1+G244,FALSE)</f>
        <v>1.1379267551327192</v>
      </c>
      <c r="O244" s="89">
        <f>HLOOKUP(L244,FT_M!$B$1:$AS$13,1+H244,FALSE)</f>
        <v>0.98879492857132445</v>
      </c>
      <c r="P244" s="90">
        <f t="shared" si="25"/>
        <v>525.08623361053878</v>
      </c>
      <c r="Q244" s="90">
        <f t="shared" si="26"/>
        <v>18.753079771804956</v>
      </c>
      <c r="R244" s="90">
        <f t="shared" si="27"/>
        <v>166.09870655027245</v>
      </c>
      <c r="S244" s="91">
        <f t="shared" si="28"/>
        <v>901.04797687568453</v>
      </c>
      <c r="T244" s="91">
        <f t="shared" si="29"/>
        <v>32.180284888417305</v>
      </c>
      <c r="U244" s="91">
        <f t="shared" si="30"/>
        <v>285.0253804402675</v>
      </c>
      <c r="V244" s="92">
        <f t="shared" si="31"/>
        <v>17038.512478382792</v>
      </c>
      <c r="W244" s="86" t="str">
        <f t="shared" si="32"/>
        <v>Highway</v>
      </c>
      <c r="Z244" s="92"/>
    </row>
    <row r="245" spans="2:26" s="86" customFormat="1" ht="15" customHeight="1" x14ac:dyDescent="0.25">
      <c r="B245" s="86" t="s">
        <v>133</v>
      </c>
      <c r="C245" s="86" t="s">
        <v>22</v>
      </c>
      <c r="D245" s="86">
        <v>152</v>
      </c>
      <c r="E245" s="86">
        <v>225</v>
      </c>
      <c r="F245" s="86">
        <v>13</v>
      </c>
      <c r="G245" s="86">
        <v>2</v>
      </c>
      <c r="H245" s="86">
        <v>9</v>
      </c>
      <c r="I245" s="86">
        <v>2548</v>
      </c>
      <c r="J245" s="86">
        <v>356</v>
      </c>
      <c r="K245" s="86">
        <v>516</v>
      </c>
      <c r="L245" s="88" t="s">
        <v>649</v>
      </c>
      <c r="M245" s="89">
        <f>HLOOKUP(L245,FT_H!$B$1:$AS$25,2+F245,FALSE)</f>
        <v>1.4476386330637334</v>
      </c>
      <c r="N245" s="89">
        <f>HLOOKUP(L245,FT_D!$B$1:$AS$8,1+G245,FALSE)</f>
        <v>1.077078268692844</v>
      </c>
      <c r="O245" s="89">
        <f>HLOOKUP(L245,FT_M!$B$1:$AS$13,1+H245,FALSE)</f>
        <v>0.98879492857132445</v>
      </c>
      <c r="P245" s="90">
        <f t="shared" si="25"/>
        <v>1652.6685597940527</v>
      </c>
      <c r="Q245" s="90">
        <f t="shared" si="26"/>
        <v>230.906596266359</v>
      </c>
      <c r="R245" s="90">
        <f t="shared" si="27"/>
        <v>334.68484177932936</v>
      </c>
      <c r="S245" s="91">
        <f t="shared" si="28"/>
        <v>251.20562108869601</v>
      </c>
      <c r="T245" s="91">
        <f t="shared" si="29"/>
        <v>35.09780263248657</v>
      </c>
      <c r="U245" s="91">
        <f t="shared" si="30"/>
        <v>50.872095950458061</v>
      </c>
      <c r="V245" s="92">
        <f t="shared" si="31"/>
        <v>53238.239948153787</v>
      </c>
      <c r="W245" s="86" t="str">
        <f t="shared" si="32"/>
        <v>Freeway</v>
      </c>
      <c r="Z245" s="92"/>
    </row>
    <row r="246" spans="2:26" s="86" customFormat="1" ht="15" customHeight="1" x14ac:dyDescent="0.25">
      <c r="B246" s="86" t="s">
        <v>133</v>
      </c>
      <c r="C246" s="86" t="s">
        <v>23</v>
      </c>
      <c r="D246" s="86">
        <v>323</v>
      </c>
      <c r="E246" s="86">
        <v>226</v>
      </c>
      <c r="F246" s="86">
        <v>11</v>
      </c>
      <c r="G246" s="86">
        <v>2</v>
      </c>
      <c r="H246" s="86">
        <v>9</v>
      </c>
      <c r="I246" s="86">
        <v>496</v>
      </c>
      <c r="J246" s="86">
        <v>76</v>
      </c>
      <c r="K246" s="86">
        <v>264</v>
      </c>
      <c r="L246" s="88" t="s">
        <v>649</v>
      </c>
      <c r="M246" s="89">
        <f>HLOOKUP(L246,FT_H!$B$1:$AS$25,2+F246,FALSE)</f>
        <v>1.3867754645117158</v>
      </c>
      <c r="N246" s="89">
        <f>HLOOKUP(L246,FT_D!$B$1:$AS$8,1+G246,FALSE)</f>
        <v>1.077078268692844</v>
      </c>
      <c r="O246" s="89">
        <f>HLOOKUP(L246,FT_M!$B$1:$AS$13,1+H246,FALSE)</f>
        <v>0.98879492857132445</v>
      </c>
      <c r="P246" s="90">
        <f t="shared" si="25"/>
        <v>335.83196710221802</v>
      </c>
      <c r="Q246" s="90">
        <f t="shared" si="26"/>
        <v>51.458123991468888</v>
      </c>
      <c r="R246" s="90">
        <f t="shared" si="27"/>
        <v>178.74927281247088</v>
      </c>
      <c r="S246" s="91">
        <f t="shared" si="28"/>
        <v>108.47372537401641</v>
      </c>
      <c r="T246" s="91">
        <f t="shared" si="29"/>
        <v>16.620974049244452</v>
      </c>
      <c r="U246" s="91">
        <f t="shared" si="30"/>
        <v>57.736015118428092</v>
      </c>
      <c r="V246" s="92">
        <f t="shared" si="31"/>
        <v>13584.944733747787</v>
      </c>
      <c r="W246" s="86" t="str">
        <f t="shared" si="32"/>
        <v>Highway</v>
      </c>
      <c r="Z246" s="92"/>
    </row>
    <row r="247" spans="2:26" s="86" customFormat="1" ht="15" customHeight="1" x14ac:dyDescent="0.25">
      <c r="B247" s="86" t="s">
        <v>133</v>
      </c>
      <c r="C247" s="86" t="s">
        <v>164</v>
      </c>
      <c r="D247" s="86">
        <v>952</v>
      </c>
      <c r="E247" s="86">
        <v>227</v>
      </c>
      <c r="F247" s="86">
        <v>11</v>
      </c>
      <c r="G247" s="86">
        <v>2</v>
      </c>
      <c r="H247" s="86">
        <v>9</v>
      </c>
      <c r="I247" s="86">
        <v>1604</v>
      </c>
      <c r="J247" s="86">
        <v>312</v>
      </c>
      <c r="K247" s="86">
        <v>876</v>
      </c>
      <c r="L247" s="88" t="s">
        <v>649</v>
      </c>
      <c r="M247" s="89">
        <f>HLOOKUP(L247,FT_H!$B$1:$AS$25,2+F247,FALSE)</f>
        <v>1.3867754645117158</v>
      </c>
      <c r="N247" s="89">
        <f>HLOOKUP(L247,FT_D!$B$1:$AS$8,1+G247,FALSE)</f>
        <v>1.077078268692844</v>
      </c>
      <c r="O247" s="89">
        <f>HLOOKUP(L247,FT_M!$B$1:$AS$13,1+H247,FALSE)</f>
        <v>0.98879492857132445</v>
      </c>
      <c r="P247" s="90">
        <f t="shared" si="25"/>
        <v>1086.0372484515276</v>
      </c>
      <c r="Q247" s="90">
        <f t="shared" si="26"/>
        <v>211.24914059655649</v>
      </c>
      <c r="R247" s="90">
        <f t="shared" si="27"/>
        <v>593.12258705956242</v>
      </c>
      <c r="S247" s="91">
        <f t="shared" si="28"/>
        <v>1033.9074605258543</v>
      </c>
      <c r="T247" s="91">
        <f t="shared" si="29"/>
        <v>201.10918184792177</v>
      </c>
      <c r="U247" s="91">
        <f t="shared" si="30"/>
        <v>564.65270288070337</v>
      </c>
      <c r="V247" s="92">
        <f t="shared" si="31"/>
        <v>45369.815426583518</v>
      </c>
      <c r="W247" s="86" t="str">
        <f t="shared" si="32"/>
        <v>Highway</v>
      </c>
      <c r="Z247" s="92"/>
    </row>
    <row r="248" spans="2:26" s="86" customFormat="1" ht="15" customHeight="1" x14ac:dyDescent="0.25">
      <c r="B248" s="86" t="s">
        <v>133</v>
      </c>
      <c r="C248" s="86" t="s">
        <v>165</v>
      </c>
      <c r="D248" s="86">
        <v>3426</v>
      </c>
      <c r="E248" s="86">
        <v>228</v>
      </c>
      <c r="F248" s="86">
        <v>11</v>
      </c>
      <c r="G248" s="86">
        <v>2</v>
      </c>
      <c r="H248" s="86">
        <v>9</v>
      </c>
      <c r="I248" s="93">
        <v>1152</v>
      </c>
      <c r="J248" s="93">
        <v>144</v>
      </c>
      <c r="K248" s="93">
        <v>732</v>
      </c>
      <c r="L248" s="88" t="s">
        <v>649</v>
      </c>
      <c r="M248" s="89">
        <f>HLOOKUP(L248,FT_H!$B$1:$AS$25,2+F248,FALSE)</f>
        <v>1.3867754645117158</v>
      </c>
      <c r="N248" s="89">
        <f>HLOOKUP(L248,FT_D!$B$1:$AS$8,1+G248,FALSE)</f>
        <v>1.077078268692844</v>
      </c>
      <c r="O248" s="89">
        <f>HLOOKUP(L248,FT_M!$B$1:$AS$13,1+H248,FALSE)</f>
        <v>0.98879492857132445</v>
      </c>
      <c r="P248" s="90">
        <f t="shared" si="25"/>
        <v>779.99682681805473</v>
      </c>
      <c r="Q248" s="90">
        <f t="shared" si="26"/>
        <v>97.499603352256841</v>
      </c>
      <c r="R248" s="90">
        <f t="shared" si="27"/>
        <v>495.62298370730559</v>
      </c>
      <c r="S248" s="91">
        <f t="shared" si="28"/>
        <v>2672.2691286786558</v>
      </c>
      <c r="T248" s="91">
        <f t="shared" si="29"/>
        <v>334.03364108483197</v>
      </c>
      <c r="U248" s="91">
        <f t="shared" si="30"/>
        <v>1698.004342181229</v>
      </c>
      <c r="V248" s="92">
        <f t="shared" si="31"/>
        <v>32954.865933062814</v>
      </c>
      <c r="W248" s="86" t="str">
        <f t="shared" si="32"/>
        <v>Highway</v>
      </c>
      <c r="Z248" s="92"/>
    </row>
    <row r="249" spans="2:26" s="86" customFormat="1" ht="15" customHeight="1" x14ac:dyDescent="0.25">
      <c r="B249" s="86" t="s">
        <v>133</v>
      </c>
      <c r="C249" s="86" t="s">
        <v>166</v>
      </c>
      <c r="D249" s="86">
        <v>1332</v>
      </c>
      <c r="E249" s="86">
        <v>229</v>
      </c>
      <c r="F249" s="86">
        <v>9</v>
      </c>
      <c r="G249" s="86">
        <v>2</v>
      </c>
      <c r="H249" s="86">
        <v>9</v>
      </c>
      <c r="I249" s="86">
        <v>1380</v>
      </c>
      <c r="J249" s="86">
        <v>216</v>
      </c>
      <c r="K249" s="86">
        <v>284</v>
      </c>
      <c r="L249" s="88" t="s">
        <v>649</v>
      </c>
      <c r="M249" s="89">
        <f>HLOOKUP(L249,FT_H!$B$1:$AS$25,2+F249,FALSE)</f>
        <v>1.4027549517100684</v>
      </c>
      <c r="N249" s="89">
        <f>HLOOKUP(L249,FT_D!$B$1:$AS$8,1+G249,FALSE)</f>
        <v>1.077078268692844</v>
      </c>
      <c r="O249" s="89">
        <f>HLOOKUP(L249,FT_M!$B$1:$AS$13,1+H249,FALSE)</f>
        <v>0.98879492857132445</v>
      </c>
      <c r="P249" s="90">
        <f t="shared" si="25"/>
        <v>923.727306506491</v>
      </c>
      <c r="Q249" s="90">
        <f t="shared" si="26"/>
        <v>144.58340449666815</v>
      </c>
      <c r="R249" s="90">
        <f t="shared" si="27"/>
        <v>190.10040220858221</v>
      </c>
      <c r="S249" s="91">
        <f t="shared" si="28"/>
        <v>1230.404772266646</v>
      </c>
      <c r="T249" s="91">
        <f t="shared" si="29"/>
        <v>192.58509478956199</v>
      </c>
      <c r="U249" s="91">
        <f t="shared" si="30"/>
        <v>253.2137357418315</v>
      </c>
      <c r="V249" s="92">
        <f t="shared" si="31"/>
        <v>30201.866717081793</v>
      </c>
      <c r="W249" s="86" t="str">
        <f t="shared" si="32"/>
        <v>Highway</v>
      </c>
      <c r="Z249" s="92"/>
    </row>
    <row r="250" spans="2:26" s="86" customFormat="1" ht="15" customHeight="1" x14ac:dyDescent="0.25">
      <c r="B250" s="86" t="s">
        <v>133</v>
      </c>
      <c r="C250" s="86" t="s">
        <v>167</v>
      </c>
      <c r="D250" s="86">
        <v>175</v>
      </c>
      <c r="E250" s="86">
        <v>230</v>
      </c>
      <c r="F250" s="86">
        <v>10</v>
      </c>
      <c r="G250" s="86">
        <v>2</v>
      </c>
      <c r="H250" s="86">
        <v>9</v>
      </c>
      <c r="I250" s="86">
        <v>1428</v>
      </c>
      <c r="J250" s="86">
        <v>280</v>
      </c>
      <c r="K250" s="86">
        <v>68</v>
      </c>
      <c r="L250" s="88" t="s">
        <v>649</v>
      </c>
      <c r="M250" s="89">
        <f>HLOOKUP(L250,FT_H!$B$1:$AS$25,2+F250,FALSE)</f>
        <v>1.3269815703972134</v>
      </c>
      <c r="N250" s="89">
        <f>HLOOKUP(L250,FT_D!$B$1:$AS$8,1+G250,FALSE)</f>
        <v>1.077078268692844</v>
      </c>
      <c r="O250" s="89">
        <f>HLOOKUP(L250,FT_M!$B$1:$AS$13,1+H250,FALSE)</f>
        <v>0.98879492857132445</v>
      </c>
      <c r="P250" s="90">
        <f t="shared" si="25"/>
        <v>1010.4383530159121</v>
      </c>
      <c r="Q250" s="90">
        <f t="shared" si="26"/>
        <v>198.12516725802197</v>
      </c>
      <c r="R250" s="90">
        <f t="shared" si="27"/>
        <v>48.116112048376763</v>
      </c>
      <c r="S250" s="91">
        <f t="shared" si="28"/>
        <v>176.8267117777846</v>
      </c>
      <c r="T250" s="91">
        <f t="shared" si="29"/>
        <v>34.671904270153838</v>
      </c>
      <c r="U250" s="91">
        <f t="shared" si="30"/>
        <v>8.4203196084659346</v>
      </c>
      <c r="V250" s="92">
        <f t="shared" si="31"/>
        <v>30160.311175735464</v>
      </c>
      <c r="W250" s="86" t="str">
        <f t="shared" si="32"/>
        <v>Highway</v>
      </c>
      <c r="Z250" s="92"/>
    </row>
    <row r="251" spans="2:26" s="86" customFormat="1" ht="15" customHeight="1" x14ac:dyDescent="0.25">
      <c r="B251" s="86" t="s">
        <v>133</v>
      </c>
      <c r="C251" s="86" t="s">
        <v>168</v>
      </c>
      <c r="D251" s="86">
        <v>414</v>
      </c>
      <c r="E251" s="86">
        <v>231</v>
      </c>
      <c r="F251" s="86">
        <v>15</v>
      </c>
      <c r="G251" s="86">
        <v>3</v>
      </c>
      <c r="H251" s="86">
        <v>9</v>
      </c>
      <c r="I251" s="86">
        <v>1036</v>
      </c>
      <c r="J251" s="86">
        <v>336</v>
      </c>
      <c r="K251" s="86">
        <v>84</v>
      </c>
      <c r="L251" s="88" t="s">
        <v>649</v>
      </c>
      <c r="M251" s="89">
        <f>HLOOKUP(L251,FT_H!$B$1:$AS$25,2+F251,FALSE)</f>
        <v>1.4316370171210975</v>
      </c>
      <c r="N251" s="89">
        <f>HLOOKUP(L251,FT_D!$B$1:$AS$8,1+G251,FALSE)</f>
        <v>1.1062082689467894</v>
      </c>
      <c r="O251" s="89">
        <f>HLOOKUP(L251,FT_M!$B$1:$AS$13,1+H251,FALSE)</f>
        <v>0.98879492857132445</v>
      </c>
      <c r="P251" s="90">
        <f t="shared" si="25"/>
        <v>661.58203772995068</v>
      </c>
      <c r="Q251" s="90">
        <f t="shared" si="26"/>
        <v>214.5671473718759</v>
      </c>
      <c r="R251" s="90">
        <f t="shared" si="27"/>
        <v>53.641786842968976</v>
      </c>
      <c r="S251" s="91">
        <f t="shared" si="28"/>
        <v>273.89496362019958</v>
      </c>
      <c r="T251" s="91">
        <f t="shared" si="29"/>
        <v>88.830799011956628</v>
      </c>
      <c r="U251" s="91">
        <f t="shared" si="30"/>
        <v>22.207699752989157</v>
      </c>
      <c r="V251" s="92">
        <f t="shared" si="31"/>
        <v>22314.983326675094</v>
      </c>
      <c r="W251" s="86" t="str">
        <f t="shared" si="32"/>
        <v>Highway</v>
      </c>
      <c r="Z251" s="92"/>
    </row>
    <row r="252" spans="2:26" s="86" customFormat="1" ht="15" customHeight="1" x14ac:dyDescent="0.25">
      <c r="B252" s="86" t="s">
        <v>133</v>
      </c>
      <c r="C252" s="86" t="s">
        <v>169</v>
      </c>
      <c r="D252" s="86">
        <v>2457</v>
      </c>
      <c r="E252" s="86">
        <v>232</v>
      </c>
      <c r="F252" s="86">
        <v>15</v>
      </c>
      <c r="G252" s="86">
        <v>1</v>
      </c>
      <c r="H252" s="86">
        <v>10</v>
      </c>
      <c r="I252" s="86">
        <v>644</v>
      </c>
      <c r="J252" s="86">
        <v>112</v>
      </c>
      <c r="K252" s="86">
        <v>84</v>
      </c>
      <c r="L252" s="88" t="s">
        <v>649</v>
      </c>
      <c r="M252" s="89">
        <f>HLOOKUP(L252,FT_H!$B$1:$AS$25,2+F252,FALSE)</f>
        <v>1.4316370171210975</v>
      </c>
      <c r="N252" s="89">
        <f>HLOOKUP(L252,FT_D!$B$1:$AS$8,1+G252,FALSE)</f>
        <v>1.0416670342277996</v>
      </c>
      <c r="O252" s="89">
        <f>HLOOKUP(L252,FT_M!$B$1:$AS$13,1+H252,FALSE)</f>
        <v>1.040643020787243</v>
      </c>
      <c r="P252" s="90">
        <f t="shared" si="25"/>
        <v>414.97530426825466</v>
      </c>
      <c r="Q252" s="90">
        <f t="shared" si="26"/>
        <v>72.169618133609504</v>
      </c>
      <c r="R252" s="90">
        <f t="shared" si="27"/>
        <v>54.127213600207128</v>
      </c>
      <c r="S252" s="91">
        <f t="shared" si="28"/>
        <v>1019.5943225871017</v>
      </c>
      <c r="T252" s="91">
        <f t="shared" si="29"/>
        <v>177.32075175427855</v>
      </c>
      <c r="U252" s="91">
        <f t="shared" si="30"/>
        <v>132.99056381570892</v>
      </c>
      <c r="V252" s="92">
        <f t="shared" si="31"/>
        <v>12990.53126404971</v>
      </c>
      <c r="W252" s="86" t="str">
        <f t="shared" si="32"/>
        <v>Highway</v>
      </c>
      <c r="Z252" s="92"/>
    </row>
    <row r="253" spans="2:26" s="86" customFormat="1" ht="15" customHeight="1" x14ac:dyDescent="0.25">
      <c r="B253" s="86" t="s">
        <v>133</v>
      </c>
      <c r="C253" s="86" t="s">
        <v>170</v>
      </c>
      <c r="D253" s="86">
        <v>217</v>
      </c>
      <c r="E253" s="86">
        <v>233</v>
      </c>
      <c r="F253" s="86">
        <v>10</v>
      </c>
      <c r="G253" s="86">
        <v>2</v>
      </c>
      <c r="H253" s="86">
        <v>10</v>
      </c>
      <c r="I253" s="86">
        <v>1181.25</v>
      </c>
      <c r="J253" s="86">
        <v>142.5</v>
      </c>
      <c r="K253" s="86">
        <v>127.5</v>
      </c>
      <c r="L253" s="88" t="s">
        <v>649</v>
      </c>
      <c r="M253" s="89">
        <f>HLOOKUP(L253,FT_H!$B$1:$AS$25,2+F253,FALSE)</f>
        <v>1.3269815703972134</v>
      </c>
      <c r="N253" s="89">
        <f>HLOOKUP(L253,FT_D!$B$1:$AS$8,1+G253,FALSE)</f>
        <v>1.077078268692844</v>
      </c>
      <c r="O253" s="89">
        <f>HLOOKUP(L253,FT_M!$B$1:$AS$13,1+H253,FALSE)</f>
        <v>1.040643020787243</v>
      </c>
      <c r="P253" s="90">
        <f t="shared" si="25"/>
        <v>794.19635725407818</v>
      </c>
      <c r="Q253" s="90">
        <f t="shared" si="26"/>
        <v>95.807814525888801</v>
      </c>
      <c r="R253" s="90">
        <f t="shared" si="27"/>
        <v>85.722781417900507</v>
      </c>
      <c r="S253" s="91">
        <f t="shared" si="28"/>
        <v>172.34060952413495</v>
      </c>
      <c r="T253" s="91">
        <f t="shared" si="29"/>
        <v>20.790295752117867</v>
      </c>
      <c r="U253" s="91">
        <f t="shared" si="30"/>
        <v>18.601843567684408</v>
      </c>
      <c r="V253" s="92">
        <f t="shared" si="31"/>
        <v>23417.446876748822</v>
      </c>
      <c r="W253" s="86" t="str">
        <f t="shared" si="32"/>
        <v>Highway</v>
      </c>
      <c r="Z253" s="92"/>
    </row>
    <row r="254" spans="2:26" s="86" customFormat="1" ht="15" customHeight="1" x14ac:dyDescent="0.25">
      <c r="B254" s="86" t="s">
        <v>133</v>
      </c>
      <c r="C254" s="86" t="s">
        <v>171</v>
      </c>
      <c r="D254" s="86">
        <v>390</v>
      </c>
      <c r="E254" s="86">
        <v>234</v>
      </c>
      <c r="F254" s="86">
        <v>11</v>
      </c>
      <c r="G254" s="86">
        <v>2</v>
      </c>
      <c r="H254" s="86">
        <v>10</v>
      </c>
      <c r="I254" s="86">
        <v>1087.5</v>
      </c>
      <c r="J254" s="86">
        <v>172.5</v>
      </c>
      <c r="K254" s="86">
        <v>161.25</v>
      </c>
      <c r="L254" s="88" t="s">
        <v>649</v>
      </c>
      <c r="M254" s="89">
        <f>HLOOKUP(L254,FT_H!$B$1:$AS$25,2+F254,FALSE)</f>
        <v>1.3867754645117158</v>
      </c>
      <c r="N254" s="89">
        <f>HLOOKUP(L254,FT_D!$B$1:$AS$8,1+G254,FALSE)</f>
        <v>1.077078268692844</v>
      </c>
      <c r="O254" s="89">
        <f>HLOOKUP(L254,FT_M!$B$1:$AS$13,1+H254,FALSE)</f>
        <v>1.040643020787243</v>
      </c>
      <c r="P254" s="90">
        <f t="shared" si="25"/>
        <v>699.63910704154421</v>
      </c>
      <c r="Q254" s="90">
        <f t="shared" si="26"/>
        <v>110.97723766865873</v>
      </c>
      <c r="R254" s="90">
        <f t="shared" si="27"/>
        <v>103.73959173374621</v>
      </c>
      <c r="S254" s="91">
        <f t="shared" si="28"/>
        <v>272.85925174620223</v>
      </c>
      <c r="T254" s="91">
        <f t="shared" si="29"/>
        <v>43.281122690776904</v>
      </c>
      <c r="U254" s="91">
        <f t="shared" si="30"/>
        <v>40.458440776161019</v>
      </c>
      <c r="V254" s="92">
        <f t="shared" si="31"/>
        <v>21944.54247465478</v>
      </c>
      <c r="W254" s="86" t="str">
        <f t="shared" si="32"/>
        <v>Highway</v>
      </c>
      <c r="Z254" s="92"/>
    </row>
    <row r="255" spans="2:26" s="86" customFormat="1" ht="15" customHeight="1" x14ac:dyDescent="0.25">
      <c r="B255" s="86" t="s">
        <v>133</v>
      </c>
      <c r="C255" s="86" t="s">
        <v>172</v>
      </c>
      <c r="D255" s="86">
        <v>646</v>
      </c>
      <c r="E255" s="86">
        <v>235</v>
      </c>
      <c r="F255" s="86">
        <v>10</v>
      </c>
      <c r="G255" s="86">
        <v>2</v>
      </c>
      <c r="H255" s="86">
        <v>10</v>
      </c>
      <c r="I255" s="86">
        <v>880</v>
      </c>
      <c r="J255" s="86">
        <v>224</v>
      </c>
      <c r="K255" s="86">
        <v>184</v>
      </c>
      <c r="L255" s="88" t="s">
        <v>649</v>
      </c>
      <c r="M255" s="89">
        <f>HLOOKUP(L255,FT_H!$B$1:$AS$25,2+F255,FALSE)</f>
        <v>1.3269815703972134</v>
      </c>
      <c r="N255" s="89">
        <f>HLOOKUP(L255,FT_D!$B$1:$AS$8,1+G255,FALSE)</f>
        <v>1.077078268692844</v>
      </c>
      <c r="O255" s="89">
        <f>HLOOKUP(L255,FT_M!$B$1:$AS$13,1+H255,FALSE)</f>
        <v>1.040643020787243</v>
      </c>
      <c r="P255" s="90">
        <f t="shared" si="25"/>
        <v>591.6552756686466</v>
      </c>
      <c r="Q255" s="90">
        <f t="shared" si="26"/>
        <v>150.60316107929188</v>
      </c>
      <c r="R255" s="90">
        <f t="shared" si="27"/>
        <v>123.70973945798976</v>
      </c>
      <c r="S255" s="91">
        <f t="shared" si="28"/>
        <v>382.20930808194572</v>
      </c>
      <c r="T255" s="91">
        <f t="shared" si="29"/>
        <v>97.289642057222565</v>
      </c>
      <c r="U255" s="91">
        <f t="shared" si="30"/>
        <v>79.916491689861388</v>
      </c>
      <c r="V255" s="92">
        <f t="shared" si="31"/>
        <v>20783.236228942278</v>
      </c>
      <c r="W255" s="86" t="str">
        <f t="shared" si="32"/>
        <v>Highway</v>
      </c>
      <c r="Z255" s="92"/>
    </row>
    <row r="256" spans="2:26" s="86" customFormat="1" ht="15" customHeight="1" x14ac:dyDescent="0.25">
      <c r="B256" s="86" t="s">
        <v>133</v>
      </c>
      <c r="C256" s="86" t="s">
        <v>173</v>
      </c>
      <c r="D256" s="86">
        <v>1265</v>
      </c>
      <c r="E256" s="86">
        <v>236</v>
      </c>
      <c r="F256" s="86">
        <v>11</v>
      </c>
      <c r="G256" s="86">
        <v>2</v>
      </c>
      <c r="H256" s="86">
        <v>10</v>
      </c>
      <c r="I256" s="86">
        <v>1028</v>
      </c>
      <c r="J256" s="86">
        <v>276</v>
      </c>
      <c r="K256" s="86">
        <v>164</v>
      </c>
      <c r="L256" s="88" t="s">
        <v>649</v>
      </c>
      <c r="M256" s="89">
        <f>HLOOKUP(L256,FT_H!$B$1:$AS$25,2+F256,FALSE)</f>
        <v>1.3867754645117158</v>
      </c>
      <c r="N256" s="89">
        <f>HLOOKUP(L256,FT_D!$B$1:$AS$8,1+G256,FALSE)</f>
        <v>1.077078268692844</v>
      </c>
      <c r="O256" s="89">
        <f>HLOOKUP(L256,FT_M!$B$1:$AS$13,1+H256,FALSE)</f>
        <v>1.040643020787243</v>
      </c>
      <c r="P256" s="90">
        <f t="shared" si="25"/>
        <v>661.36000187467346</v>
      </c>
      <c r="Q256" s="90">
        <f t="shared" si="26"/>
        <v>177.56358026985396</v>
      </c>
      <c r="R256" s="90">
        <f t="shared" si="27"/>
        <v>105.50879407339148</v>
      </c>
      <c r="S256" s="91">
        <f t="shared" si="28"/>
        <v>836.62040237146198</v>
      </c>
      <c r="T256" s="91">
        <f t="shared" si="29"/>
        <v>224.61792904136524</v>
      </c>
      <c r="U256" s="91">
        <f t="shared" si="30"/>
        <v>133.46862450284021</v>
      </c>
      <c r="V256" s="92">
        <f t="shared" si="31"/>
        <v>22666.377029230054</v>
      </c>
      <c r="W256" s="86" t="str">
        <f t="shared" si="32"/>
        <v>Highway</v>
      </c>
      <c r="Z256" s="92"/>
    </row>
    <row r="257" spans="2:26" s="86" customFormat="1" ht="15" customHeight="1" x14ac:dyDescent="0.25">
      <c r="B257" s="86" t="s">
        <v>133</v>
      </c>
      <c r="C257" s="86" t="s">
        <v>174</v>
      </c>
      <c r="D257" s="86">
        <v>6682</v>
      </c>
      <c r="E257" s="86">
        <v>237</v>
      </c>
      <c r="F257" s="86">
        <v>14</v>
      </c>
      <c r="G257" s="86">
        <v>2</v>
      </c>
      <c r="H257" s="86">
        <v>10</v>
      </c>
      <c r="I257" s="86">
        <v>940</v>
      </c>
      <c r="J257" s="86">
        <v>192</v>
      </c>
      <c r="K257" s="86">
        <v>136</v>
      </c>
      <c r="L257" s="88" t="s">
        <v>649</v>
      </c>
      <c r="M257" s="89">
        <f>HLOOKUP(L257,FT_H!$B$1:$AS$25,2+F257,FALSE)</f>
        <v>1.4139103726546229</v>
      </c>
      <c r="N257" s="89">
        <f>HLOOKUP(L257,FT_D!$B$1:$AS$8,1+G257,FALSE)</f>
        <v>1.077078268692844</v>
      </c>
      <c r="O257" s="89">
        <f>HLOOKUP(L257,FT_M!$B$1:$AS$13,1+H257,FALSE)</f>
        <v>1.040643020787243</v>
      </c>
      <c r="P257" s="90">
        <f t="shared" si="25"/>
        <v>593.13961856761807</v>
      </c>
      <c r="Q257" s="90">
        <f t="shared" si="26"/>
        <v>121.15192209040711</v>
      </c>
      <c r="R257" s="90">
        <f t="shared" si="27"/>
        <v>85.81594481403836</v>
      </c>
      <c r="S257" s="91">
        <f t="shared" si="28"/>
        <v>3963.3589312688237</v>
      </c>
      <c r="T257" s="91">
        <f t="shared" si="29"/>
        <v>809.53714340810041</v>
      </c>
      <c r="U257" s="91">
        <f t="shared" si="30"/>
        <v>573.42214324740439</v>
      </c>
      <c r="V257" s="92">
        <f t="shared" si="31"/>
        <v>19202.579651329524</v>
      </c>
      <c r="W257" s="86" t="str">
        <f t="shared" si="32"/>
        <v>Highway</v>
      </c>
      <c r="Z257" s="92"/>
    </row>
    <row r="258" spans="2:26" s="86" customFormat="1" ht="15" customHeight="1" x14ac:dyDescent="0.25">
      <c r="B258" s="86" t="s">
        <v>133</v>
      </c>
      <c r="C258" s="86" t="s">
        <v>175</v>
      </c>
      <c r="D258" s="86">
        <v>3171</v>
      </c>
      <c r="E258" s="86">
        <v>238</v>
      </c>
      <c r="F258" s="86">
        <v>13</v>
      </c>
      <c r="G258" s="86">
        <v>2</v>
      </c>
      <c r="H258" s="86">
        <v>10</v>
      </c>
      <c r="I258" s="86">
        <v>628</v>
      </c>
      <c r="J258" s="86">
        <v>124</v>
      </c>
      <c r="K258" s="86">
        <v>84</v>
      </c>
      <c r="L258" s="88" t="s">
        <v>649</v>
      </c>
      <c r="M258" s="89">
        <f>HLOOKUP(L258,FT_H!$B$1:$AS$25,2+F258,FALSE)</f>
        <v>1.4476386330637334</v>
      </c>
      <c r="N258" s="89">
        <f>HLOOKUP(L258,FT_D!$B$1:$AS$8,1+G258,FALSE)</f>
        <v>1.077078268692844</v>
      </c>
      <c r="O258" s="89">
        <f>HLOOKUP(L258,FT_M!$B$1:$AS$13,1+H258,FALSE)</f>
        <v>1.040643020787243</v>
      </c>
      <c r="P258" s="90">
        <f t="shared" si="25"/>
        <v>387.03517745968708</v>
      </c>
      <c r="Q258" s="90">
        <f t="shared" si="26"/>
        <v>76.420958606689808</v>
      </c>
      <c r="R258" s="90">
        <f t="shared" si="27"/>
        <v>51.769036475499547</v>
      </c>
      <c r="S258" s="91">
        <f t="shared" si="28"/>
        <v>1227.2885477246678</v>
      </c>
      <c r="T258" s="91">
        <f t="shared" si="29"/>
        <v>242.33085974181338</v>
      </c>
      <c r="U258" s="91">
        <f t="shared" si="30"/>
        <v>164.15961466380907</v>
      </c>
      <c r="V258" s="92">
        <f t="shared" si="31"/>
        <v>12365.404141005034</v>
      </c>
      <c r="W258" s="86" t="str">
        <f t="shared" si="32"/>
        <v>Highway</v>
      </c>
      <c r="Z258" s="92"/>
    </row>
    <row r="259" spans="2:26" s="86" customFormat="1" ht="15" customHeight="1" x14ac:dyDescent="0.25">
      <c r="B259" s="86" t="s">
        <v>133</v>
      </c>
      <c r="C259" s="86" t="s">
        <v>176</v>
      </c>
      <c r="D259" s="86">
        <v>198</v>
      </c>
      <c r="E259" s="86">
        <v>239</v>
      </c>
      <c r="F259" s="86">
        <v>13</v>
      </c>
      <c r="G259" s="86">
        <v>2</v>
      </c>
      <c r="H259" s="86">
        <v>10</v>
      </c>
      <c r="I259" s="86">
        <v>600</v>
      </c>
      <c r="J259" s="86">
        <v>120</v>
      </c>
      <c r="K259" s="86">
        <v>76</v>
      </c>
      <c r="L259" s="88" t="s">
        <v>649</v>
      </c>
      <c r="M259" s="89">
        <f>HLOOKUP(L259,FT_H!$B$1:$AS$25,2+F259,FALSE)</f>
        <v>1.4476386330637334</v>
      </c>
      <c r="N259" s="89">
        <f>HLOOKUP(L259,FT_D!$B$1:$AS$8,1+G259,FALSE)</f>
        <v>1.077078268692844</v>
      </c>
      <c r="O259" s="89">
        <f>HLOOKUP(L259,FT_M!$B$1:$AS$13,1+H259,FALSE)</f>
        <v>1.040643020787243</v>
      </c>
      <c r="P259" s="90">
        <f t="shared" si="25"/>
        <v>369.77883196785388</v>
      </c>
      <c r="Q259" s="90">
        <f t="shared" si="26"/>
        <v>73.955766393570784</v>
      </c>
      <c r="R259" s="90">
        <f t="shared" si="27"/>
        <v>46.838652049261491</v>
      </c>
      <c r="S259" s="91">
        <f t="shared" si="28"/>
        <v>73.216208729635071</v>
      </c>
      <c r="T259" s="91">
        <f t="shared" si="29"/>
        <v>14.643241745927014</v>
      </c>
      <c r="U259" s="91">
        <f t="shared" si="30"/>
        <v>9.2740531057537758</v>
      </c>
      <c r="V259" s="92">
        <f t="shared" si="31"/>
        <v>11773.758009856469</v>
      </c>
      <c r="W259" s="86" t="str">
        <f t="shared" si="32"/>
        <v>Highway</v>
      </c>
      <c r="Z259" s="92"/>
    </row>
    <row r="260" spans="2:26" s="86" customFormat="1" ht="15" customHeight="1" x14ac:dyDescent="0.25">
      <c r="B260" s="86" t="s">
        <v>133</v>
      </c>
      <c r="C260" s="86" t="s">
        <v>177</v>
      </c>
      <c r="D260" s="86">
        <v>405</v>
      </c>
      <c r="E260" s="86">
        <v>240</v>
      </c>
      <c r="F260" s="86">
        <v>16</v>
      </c>
      <c r="G260" s="86">
        <v>3</v>
      </c>
      <c r="H260" s="86">
        <v>9</v>
      </c>
      <c r="I260" s="86">
        <v>1140</v>
      </c>
      <c r="J260" s="86">
        <v>128</v>
      </c>
      <c r="K260" s="86">
        <v>152</v>
      </c>
      <c r="L260" s="88" t="s">
        <v>649</v>
      </c>
      <c r="M260" s="89">
        <f>HLOOKUP(L260,FT_H!$B$1:$AS$25,2+F260,FALSE)</f>
        <v>1.5344023988084332</v>
      </c>
      <c r="N260" s="89">
        <f>HLOOKUP(L260,FT_D!$B$1:$AS$8,1+G260,FALSE)</f>
        <v>1.1062082689467894</v>
      </c>
      <c r="O260" s="89">
        <f>HLOOKUP(L260,FT_M!$B$1:$AS$13,1+H260,FALSE)</f>
        <v>0.98879492857132445</v>
      </c>
      <c r="P260" s="90">
        <f t="shared" si="25"/>
        <v>679.23874635049378</v>
      </c>
      <c r="Q260" s="90">
        <f t="shared" si="26"/>
        <v>76.26540309900281</v>
      </c>
      <c r="R260" s="90">
        <f t="shared" si="27"/>
        <v>90.565166180065845</v>
      </c>
      <c r="S260" s="91">
        <f t="shared" si="28"/>
        <v>275.09169227194997</v>
      </c>
      <c r="T260" s="91">
        <f t="shared" si="29"/>
        <v>30.887488255096137</v>
      </c>
      <c r="U260" s="91">
        <f t="shared" si="30"/>
        <v>36.678892302926663</v>
      </c>
      <c r="V260" s="92">
        <f t="shared" si="31"/>
        <v>20305.663575109498</v>
      </c>
      <c r="W260" s="86" t="str">
        <f t="shared" si="32"/>
        <v>Highway</v>
      </c>
      <c r="Z260" s="92"/>
    </row>
    <row r="261" spans="2:26" s="86" customFormat="1" ht="15" customHeight="1" x14ac:dyDescent="0.25">
      <c r="B261" s="86" t="s">
        <v>133</v>
      </c>
      <c r="C261" s="86" t="s">
        <v>178</v>
      </c>
      <c r="D261" s="86">
        <v>316</v>
      </c>
      <c r="E261" s="86">
        <v>241</v>
      </c>
      <c r="F261" s="86">
        <v>15</v>
      </c>
      <c r="G261" s="86">
        <v>3</v>
      </c>
      <c r="H261" s="86">
        <v>9</v>
      </c>
      <c r="I261" s="86">
        <v>1308</v>
      </c>
      <c r="J261" s="86">
        <v>296</v>
      </c>
      <c r="K261" s="86">
        <v>192</v>
      </c>
      <c r="L261" s="88" t="s">
        <v>649</v>
      </c>
      <c r="M261" s="89">
        <f>HLOOKUP(L261,FT_H!$B$1:$AS$25,2+F261,FALSE)</f>
        <v>1.4316370171210975</v>
      </c>
      <c r="N261" s="89">
        <f>HLOOKUP(L261,FT_D!$B$1:$AS$8,1+G261,FALSE)</f>
        <v>1.1062082689467894</v>
      </c>
      <c r="O261" s="89">
        <f>HLOOKUP(L261,FT_M!$B$1:$AS$13,1+H261,FALSE)</f>
        <v>0.98879492857132445</v>
      </c>
      <c r="P261" s="90">
        <f t="shared" ref="P261:P324" si="33">I261/($M261*$N261*$O261)</f>
        <v>835.27925226908837</v>
      </c>
      <c r="Q261" s="90">
        <f t="shared" ref="Q261:Q324" si="34">J261/($M261*$N261*$O261)</f>
        <v>189.02343935141448</v>
      </c>
      <c r="R261" s="90">
        <f t="shared" ref="R261:R324" si="35">K261/($M261*$N261*$O261)</f>
        <v>122.6097984982148</v>
      </c>
      <c r="S261" s="91">
        <f t="shared" ref="S261:S324" si="36">P261*$D261/1000</f>
        <v>263.94824371703191</v>
      </c>
      <c r="T261" s="91">
        <f t="shared" ref="T261:T324" si="37">Q261*$D261/1000</f>
        <v>59.731406835046975</v>
      </c>
      <c r="U261" s="91">
        <f t="shared" ref="U261:U324" si="38">R261*$D261/1000</f>
        <v>38.744696325435875</v>
      </c>
      <c r="V261" s="92">
        <f t="shared" ref="V261:V324" si="39">SUM(P261:R261)*24</f>
        <v>27525.899762849222</v>
      </c>
      <c r="W261" s="86" t="str">
        <f t="shared" ref="W261:W324" si="40">IF(V261&gt;50000,"Freeway",IF(V261&gt;10000,"Highway",IF(V261&gt;500,"Collector","Local")))</f>
        <v>Highway</v>
      </c>
      <c r="Z261" s="92"/>
    </row>
    <row r="262" spans="2:26" s="86" customFormat="1" ht="15" customHeight="1" x14ac:dyDescent="0.25">
      <c r="B262" s="86" t="s">
        <v>133</v>
      </c>
      <c r="C262" s="86" t="s">
        <v>179</v>
      </c>
      <c r="D262" s="86">
        <v>1177</v>
      </c>
      <c r="E262" s="86">
        <v>242</v>
      </c>
      <c r="F262" s="86">
        <v>10</v>
      </c>
      <c r="G262" s="86">
        <v>3</v>
      </c>
      <c r="H262" s="86">
        <v>9</v>
      </c>
      <c r="I262" s="93">
        <v>1556</v>
      </c>
      <c r="J262" s="93">
        <v>200</v>
      </c>
      <c r="K262" s="93">
        <v>328</v>
      </c>
      <c r="L262" s="88" t="s">
        <v>649</v>
      </c>
      <c r="M262" s="89">
        <f>HLOOKUP(L262,FT_H!$B$1:$AS$25,2+F262,FALSE)</f>
        <v>1.3269815703972134</v>
      </c>
      <c r="N262" s="89">
        <f>HLOOKUP(L262,FT_D!$B$1:$AS$8,1+G262,FALSE)</f>
        <v>1.1062082689467894</v>
      </c>
      <c r="O262" s="89">
        <f>HLOOKUP(L262,FT_M!$B$1:$AS$13,1+H262,FALSE)</f>
        <v>0.98879492857132445</v>
      </c>
      <c r="P262" s="90">
        <f t="shared" si="33"/>
        <v>1072.0167485724146</v>
      </c>
      <c r="Q262" s="90">
        <f t="shared" si="34"/>
        <v>137.79135585763683</v>
      </c>
      <c r="R262" s="90">
        <f t="shared" si="35"/>
        <v>225.9778236065244</v>
      </c>
      <c r="S262" s="91">
        <f t="shared" si="36"/>
        <v>1261.7637130697321</v>
      </c>
      <c r="T262" s="91">
        <f t="shared" si="37"/>
        <v>162.18042584443856</v>
      </c>
      <c r="U262" s="91">
        <f t="shared" si="38"/>
        <v>265.9758983848792</v>
      </c>
      <c r="V262" s="92">
        <f t="shared" si="39"/>
        <v>34458.862272877821</v>
      </c>
      <c r="W262" s="86" t="str">
        <f t="shared" si="40"/>
        <v>Highway</v>
      </c>
      <c r="Z262" s="92"/>
    </row>
    <row r="263" spans="2:26" s="86" customFormat="1" ht="15" customHeight="1" x14ac:dyDescent="0.25">
      <c r="B263" s="86" t="s">
        <v>133</v>
      </c>
      <c r="C263" s="86" t="s">
        <v>180</v>
      </c>
      <c r="D263" s="86">
        <v>1295</v>
      </c>
      <c r="E263" s="86">
        <v>243</v>
      </c>
      <c r="F263" s="86">
        <v>10</v>
      </c>
      <c r="G263" s="86">
        <v>3</v>
      </c>
      <c r="H263" s="86">
        <v>9</v>
      </c>
      <c r="I263" s="86">
        <v>1596</v>
      </c>
      <c r="J263" s="86">
        <v>208</v>
      </c>
      <c r="K263" s="86">
        <v>256</v>
      </c>
      <c r="L263" s="88" t="s">
        <v>649</v>
      </c>
      <c r="M263" s="89">
        <f>HLOOKUP(L263,FT_H!$B$1:$AS$25,2+F263,FALSE)</f>
        <v>1.3269815703972134</v>
      </c>
      <c r="N263" s="89">
        <f>HLOOKUP(L263,FT_D!$B$1:$AS$8,1+G263,FALSE)</f>
        <v>1.1062082689467894</v>
      </c>
      <c r="O263" s="89">
        <f>HLOOKUP(L263,FT_M!$B$1:$AS$13,1+H263,FALSE)</f>
        <v>0.98879492857132445</v>
      </c>
      <c r="P263" s="90">
        <f t="shared" si="33"/>
        <v>1099.575019743942</v>
      </c>
      <c r="Q263" s="90">
        <f t="shared" si="34"/>
        <v>143.3030100919423</v>
      </c>
      <c r="R263" s="90">
        <f t="shared" si="35"/>
        <v>176.37293549777516</v>
      </c>
      <c r="S263" s="91">
        <f t="shared" si="36"/>
        <v>1423.9496505684049</v>
      </c>
      <c r="T263" s="91">
        <f t="shared" si="37"/>
        <v>185.57739806906528</v>
      </c>
      <c r="U263" s="91">
        <f t="shared" si="38"/>
        <v>228.40295146961881</v>
      </c>
      <c r="V263" s="92">
        <f t="shared" si="39"/>
        <v>34062.023168007829</v>
      </c>
      <c r="W263" s="86" t="str">
        <f t="shared" si="40"/>
        <v>Highway</v>
      </c>
      <c r="Z263" s="92"/>
    </row>
    <row r="264" spans="2:26" s="86" customFormat="1" ht="15" customHeight="1" x14ac:dyDescent="0.25">
      <c r="B264" s="86" t="s">
        <v>133</v>
      </c>
      <c r="C264" s="86" t="s">
        <v>181</v>
      </c>
      <c r="D264" s="86">
        <v>2446</v>
      </c>
      <c r="E264" s="86">
        <v>244</v>
      </c>
      <c r="F264" s="86">
        <v>11</v>
      </c>
      <c r="G264" s="86">
        <v>4</v>
      </c>
      <c r="H264" s="86">
        <v>10</v>
      </c>
      <c r="I264" s="93">
        <v>2604</v>
      </c>
      <c r="J264" s="93">
        <v>488</v>
      </c>
      <c r="K264" s="93">
        <v>392</v>
      </c>
      <c r="L264" s="88" t="s">
        <v>649</v>
      </c>
      <c r="M264" s="89">
        <f>HLOOKUP(L264,FT_H!$B$1:$AS$25,2+F264,FALSE)</f>
        <v>1.3867754645117158</v>
      </c>
      <c r="N264" s="89">
        <f>HLOOKUP(L264,FT_D!$B$1:$AS$8,1+G264,FALSE)</f>
        <v>1.0964980553638661</v>
      </c>
      <c r="O264" s="89">
        <f>HLOOKUP(L264,FT_M!$B$1:$AS$13,1+H264,FALSE)</f>
        <v>1.040643020787243</v>
      </c>
      <c r="P264" s="90">
        <f t="shared" si="33"/>
        <v>1645.6034488324135</v>
      </c>
      <c r="Q264" s="90">
        <f t="shared" si="34"/>
        <v>308.39265861375492</v>
      </c>
      <c r="R264" s="90">
        <f t="shared" si="35"/>
        <v>247.72525036186872</v>
      </c>
      <c r="S264" s="91">
        <f t="shared" si="36"/>
        <v>4025.1460358440836</v>
      </c>
      <c r="T264" s="91">
        <f t="shared" si="37"/>
        <v>754.32844296924452</v>
      </c>
      <c r="U264" s="91">
        <f t="shared" si="38"/>
        <v>605.93596238513089</v>
      </c>
      <c r="V264" s="92">
        <f t="shared" si="39"/>
        <v>52841.312587392895</v>
      </c>
      <c r="W264" s="86" t="str">
        <f t="shared" si="40"/>
        <v>Freeway</v>
      </c>
      <c r="Z264" s="92"/>
    </row>
    <row r="265" spans="2:26" s="86" customFormat="1" ht="15" customHeight="1" x14ac:dyDescent="0.25">
      <c r="B265" s="86" t="s">
        <v>133</v>
      </c>
      <c r="C265" s="86" t="s">
        <v>182</v>
      </c>
      <c r="D265" s="86">
        <v>1364</v>
      </c>
      <c r="E265" s="86">
        <v>245</v>
      </c>
      <c r="F265" s="86">
        <v>16</v>
      </c>
      <c r="G265" s="86">
        <v>1</v>
      </c>
      <c r="H265" s="86">
        <v>10</v>
      </c>
      <c r="I265" s="93">
        <v>1684</v>
      </c>
      <c r="J265" s="93">
        <v>296</v>
      </c>
      <c r="K265" s="93">
        <v>232</v>
      </c>
      <c r="L265" s="88" t="s">
        <v>649</v>
      </c>
      <c r="M265" s="89">
        <f>HLOOKUP(L265,FT_H!$B$1:$AS$25,2+F265,FALSE)</f>
        <v>1.5344023988084332</v>
      </c>
      <c r="N265" s="89">
        <f>HLOOKUP(L265,FT_D!$B$1:$AS$8,1+G265,FALSE)</f>
        <v>1.0416670342277996</v>
      </c>
      <c r="O265" s="89">
        <f>HLOOKUP(L265,FT_M!$B$1:$AS$13,1+H265,FALSE)</f>
        <v>1.040643020787243</v>
      </c>
      <c r="P265" s="90">
        <f t="shared" si="33"/>
        <v>1012.4465906510446</v>
      </c>
      <c r="Q265" s="90">
        <f t="shared" si="34"/>
        <v>177.9597332735803</v>
      </c>
      <c r="R265" s="90">
        <f t="shared" si="35"/>
        <v>139.48195310631968</v>
      </c>
      <c r="S265" s="91">
        <f t="shared" si="36"/>
        <v>1380.977149648025</v>
      </c>
      <c r="T265" s="91">
        <f t="shared" si="37"/>
        <v>242.73707618516352</v>
      </c>
      <c r="U265" s="91">
        <f t="shared" si="38"/>
        <v>190.25338403702003</v>
      </c>
      <c r="V265" s="92">
        <f t="shared" si="39"/>
        <v>31917.318648742672</v>
      </c>
      <c r="W265" s="86" t="str">
        <f t="shared" si="40"/>
        <v>Highway</v>
      </c>
      <c r="Z265" s="92"/>
    </row>
    <row r="266" spans="2:26" s="86" customFormat="1" ht="15" customHeight="1" x14ac:dyDescent="0.25">
      <c r="B266" s="86" t="s">
        <v>133</v>
      </c>
      <c r="C266" s="86" t="s">
        <v>183</v>
      </c>
      <c r="D266" s="86">
        <v>659</v>
      </c>
      <c r="E266" s="86">
        <v>246</v>
      </c>
      <c r="F266" s="86">
        <v>15</v>
      </c>
      <c r="G266" s="86">
        <v>1</v>
      </c>
      <c r="H266" s="86">
        <v>10</v>
      </c>
      <c r="I266" s="86">
        <v>964</v>
      </c>
      <c r="J266" s="86">
        <v>188</v>
      </c>
      <c r="K266" s="86">
        <v>100</v>
      </c>
      <c r="L266" s="88" t="s">
        <v>649</v>
      </c>
      <c r="M266" s="89">
        <f>HLOOKUP(L266,FT_H!$B$1:$AS$25,2+F266,FALSE)</f>
        <v>1.4316370171210975</v>
      </c>
      <c r="N266" s="89">
        <f>HLOOKUP(L266,FT_D!$B$1:$AS$8,1+G266,FALSE)</f>
        <v>1.0416670342277996</v>
      </c>
      <c r="O266" s="89">
        <f>HLOOKUP(L266,FT_M!$B$1:$AS$13,1+H266,FALSE)</f>
        <v>1.040643020787243</v>
      </c>
      <c r="P266" s="90">
        <f t="shared" si="33"/>
        <v>621.17421322142468</v>
      </c>
      <c r="Q266" s="90">
        <f t="shared" si="34"/>
        <v>121.14185900998739</v>
      </c>
      <c r="R266" s="90">
        <f t="shared" si="35"/>
        <v>64.437159047865634</v>
      </c>
      <c r="S266" s="91">
        <f t="shared" si="36"/>
        <v>409.35380651291882</v>
      </c>
      <c r="T266" s="91">
        <f t="shared" si="37"/>
        <v>79.832485087581688</v>
      </c>
      <c r="U266" s="91">
        <f t="shared" si="38"/>
        <v>42.464087812543454</v>
      </c>
      <c r="V266" s="92">
        <f t="shared" si="39"/>
        <v>19362.077550702663</v>
      </c>
      <c r="W266" s="86" t="str">
        <f t="shared" si="40"/>
        <v>Highway</v>
      </c>
      <c r="Z266" s="92"/>
    </row>
    <row r="267" spans="2:26" s="86" customFormat="1" ht="15" customHeight="1" x14ac:dyDescent="0.25">
      <c r="B267" s="86" t="s">
        <v>133</v>
      </c>
      <c r="C267" s="86" t="s">
        <v>184</v>
      </c>
      <c r="D267" s="86">
        <v>1147</v>
      </c>
      <c r="E267" s="86">
        <v>247</v>
      </c>
      <c r="F267" s="86">
        <v>15</v>
      </c>
      <c r="G267" s="86">
        <v>1</v>
      </c>
      <c r="H267" s="86">
        <v>10</v>
      </c>
      <c r="I267" s="86">
        <v>872</v>
      </c>
      <c r="J267" s="86">
        <v>152</v>
      </c>
      <c r="K267" s="86">
        <v>120</v>
      </c>
      <c r="L267" s="88" t="s">
        <v>649</v>
      </c>
      <c r="M267" s="89">
        <f>HLOOKUP(L267,FT_H!$B$1:$AS$25,2+F267,FALSE)</f>
        <v>1.4316370171210975</v>
      </c>
      <c r="N267" s="89">
        <f>HLOOKUP(L267,FT_D!$B$1:$AS$8,1+G267,FALSE)</f>
        <v>1.0416670342277996</v>
      </c>
      <c r="O267" s="89">
        <f>HLOOKUP(L267,FT_M!$B$1:$AS$13,1+H267,FALSE)</f>
        <v>1.040643020787243</v>
      </c>
      <c r="P267" s="90">
        <f t="shared" si="33"/>
        <v>561.89202689738829</v>
      </c>
      <c r="Q267" s="90">
        <f t="shared" si="34"/>
        <v>97.944481752755763</v>
      </c>
      <c r="R267" s="90">
        <f t="shared" si="35"/>
        <v>77.324590857438764</v>
      </c>
      <c r="S267" s="91">
        <f t="shared" si="36"/>
        <v>644.4901548513044</v>
      </c>
      <c r="T267" s="91">
        <f t="shared" si="37"/>
        <v>112.34232057041085</v>
      </c>
      <c r="U267" s="91">
        <f t="shared" si="38"/>
        <v>88.691305713482265</v>
      </c>
      <c r="V267" s="92">
        <f t="shared" si="39"/>
        <v>17691.866388181988</v>
      </c>
      <c r="W267" s="86" t="str">
        <f t="shared" si="40"/>
        <v>Highway</v>
      </c>
      <c r="Z267" s="92"/>
    </row>
    <row r="268" spans="2:26" s="86" customFormat="1" ht="15" customHeight="1" x14ac:dyDescent="0.25">
      <c r="B268" s="86" t="s">
        <v>133</v>
      </c>
      <c r="C268" s="86" t="s">
        <v>185</v>
      </c>
      <c r="D268" s="86">
        <v>524</v>
      </c>
      <c r="E268" s="86">
        <v>248</v>
      </c>
      <c r="F268" s="86">
        <v>16</v>
      </c>
      <c r="G268" s="86">
        <v>1</v>
      </c>
      <c r="H268" s="86">
        <v>10</v>
      </c>
      <c r="I268" s="86">
        <v>1104</v>
      </c>
      <c r="J268" s="86">
        <v>136</v>
      </c>
      <c r="K268" s="86">
        <v>136</v>
      </c>
      <c r="L268" s="88" t="s">
        <v>649</v>
      </c>
      <c r="M268" s="89">
        <f>HLOOKUP(L268,FT_H!$B$1:$AS$25,2+F268,FALSE)</f>
        <v>1.5344023988084332</v>
      </c>
      <c r="N268" s="89">
        <f>HLOOKUP(L268,FT_D!$B$1:$AS$8,1+G268,FALSE)</f>
        <v>1.0416670342277996</v>
      </c>
      <c r="O268" s="89">
        <f>HLOOKUP(L268,FT_M!$B$1:$AS$13,1+H268,FALSE)</f>
        <v>1.040643020787243</v>
      </c>
      <c r="P268" s="90">
        <f t="shared" si="33"/>
        <v>663.74170788524543</v>
      </c>
      <c r="Q268" s="90">
        <f t="shared" si="34"/>
        <v>81.765282855428779</v>
      </c>
      <c r="R268" s="90">
        <f t="shared" si="35"/>
        <v>81.765282855428779</v>
      </c>
      <c r="S268" s="91">
        <f t="shared" si="36"/>
        <v>347.80065493186862</v>
      </c>
      <c r="T268" s="91">
        <f t="shared" si="37"/>
        <v>42.845008216244679</v>
      </c>
      <c r="U268" s="91">
        <f t="shared" si="38"/>
        <v>42.845008216244679</v>
      </c>
      <c r="V268" s="92">
        <f t="shared" si="39"/>
        <v>19854.534566306469</v>
      </c>
      <c r="W268" s="86" t="str">
        <f t="shared" si="40"/>
        <v>Highway</v>
      </c>
      <c r="Z268" s="92"/>
    </row>
    <row r="269" spans="2:26" s="86" customFormat="1" ht="15" customHeight="1" x14ac:dyDescent="0.25">
      <c r="B269" s="86" t="s">
        <v>133</v>
      </c>
      <c r="C269" s="86" t="s">
        <v>521</v>
      </c>
      <c r="D269" s="86">
        <v>725</v>
      </c>
      <c r="E269" s="86">
        <v>249</v>
      </c>
      <c r="F269" s="86">
        <v>13</v>
      </c>
      <c r="G269" s="86">
        <v>2</v>
      </c>
      <c r="H269" s="86">
        <v>10</v>
      </c>
      <c r="I269" s="86">
        <v>908</v>
      </c>
      <c r="J269" s="86">
        <v>184</v>
      </c>
      <c r="K269" s="86">
        <v>120</v>
      </c>
      <c r="L269" s="88" t="s">
        <v>649</v>
      </c>
      <c r="M269" s="89">
        <f>HLOOKUP(L269,FT_H!$B$1:$AS$25,2+F269,FALSE)</f>
        <v>1.4476386330637334</v>
      </c>
      <c r="N269" s="89">
        <f>HLOOKUP(L269,FT_D!$B$1:$AS$8,1+G269,FALSE)</f>
        <v>1.077078268692844</v>
      </c>
      <c r="O269" s="89">
        <f>HLOOKUP(L269,FT_M!$B$1:$AS$13,1+H269,FALSE)</f>
        <v>1.040643020787243</v>
      </c>
      <c r="P269" s="90">
        <f t="shared" si="33"/>
        <v>559.59863237801892</v>
      </c>
      <c r="Q269" s="90">
        <f t="shared" si="34"/>
        <v>113.39884180347519</v>
      </c>
      <c r="R269" s="90">
        <f t="shared" si="35"/>
        <v>73.955766393570784</v>
      </c>
      <c r="S269" s="91">
        <f t="shared" si="36"/>
        <v>405.70900847406369</v>
      </c>
      <c r="T269" s="91">
        <f t="shared" si="37"/>
        <v>82.214160307519521</v>
      </c>
      <c r="U269" s="91">
        <f t="shared" si="38"/>
        <v>53.617930635338816</v>
      </c>
      <c r="V269" s="92">
        <f t="shared" si="39"/>
        <v>17926.877773801556</v>
      </c>
      <c r="W269" s="86" t="str">
        <f t="shared" si="40"/>
        <v>Highway</v>
      </c>
      <c r="Z269" s="92"/>
    </row>
    <row r="270" spans="2:26" s="86" customFormat="1" ht="15" customHeight="1" x14ac:dyDescent="0.25">
      <c r="B270" s="86" t="s">
        <v>133</v>
      </c>
      <c r="C270" s="86" t="s">
        <v>186</v>
      </c>
      <c r="D270" s="86">
        <v>38</v>
      </c>
      <c r="E270" s="86">
        <v>250</v>
      </c>
      <c r="F270" s="86">
        <v>11</v>
      </c>
      <c r="G270" s="86">
        <v>2</v>
      </c>
      <c r="H270" s="86">
        <v>9</v>
      </c>
      <c r="I270" s="86">
        <v>156</v>
      </c>
      <c r="J270" s="86">
        <v>48</v>
      </c>
      <c r="K270" s="86">
        <v>44</v>
      </c>
      <c r="L270" s="88" t="s">
        <v>649</v>
      </c>
      <c r="M270" s="89">
        <f>HLOOKUP(L270,FT_H!$B$1:$AS$25,2+F270,FALSE)</f>
        <v>1.3867754645117158</v>
      </c>
      <c r="N270" s="89">
        <f>HLOOKUP(L270,FT_D!$B$1:$AS$8,1+G270,FALSE)</f>
        <v>1.077078268692844</v>
      </c>
      <c r="O270" s="89">
        <f>HLOOKUP(L270,FT_M!$B$1:$AS$13,1+H270,FALSE)</f>
        <v>0.98879492857132445</v>
      </c>
      <c r="P270" s="90">
        <f t="shared" si="33"/>
        <v>105.62457029827824</v>
      </c>
      <c r="Q270" s="90">
        <f t="shared" si="34"/>
        <v>32.499867784085616</v>
      </c>
      <c r="R270" s="90">
        <f t="shared" si="35"/>
        <v>29.791545468745145</v>
      </c>
      <c r="S270" s="91">
        <f t="shared" si="36"/>
        <v>4.013733671334573</v>
      </c>
      <c r="T270" s="91">
        <f t="shared" si="37"/>
        <v>1.2349949757952534</v>
      </c>
      <c r="U270" s="91">
        <f t="shared" si="38"/>
        <v>1.1320787278123154</v>
      </c>
      <c r="V270" s="92">
        <f t="shared" si="39"/>
        <v>4029.9836052266164</v>
      </c>
      <c r="W270" s="86" t="str">
        <f t="shared" si="40"/>
        <v>Collector</v>
      </c>
      <c r="Z270" s="92"/>
    </row>
    <row r="271" spans="2:26" s="86" customFormat="1" ht="15" customHeight="1" x14ac:dyDescent="0.25">
      <c r="B271" s="86" t="s">
        <v>133</v>
      </c>
      <c r="C271" s="86" t="s">
        <v>187</v>
      </c>
      <c r="D271" s="86">
        <v>450</v>
      </c>
      <c r="E271" s="86">
        <v>251</v>
      </c>
      <c r="F271" s="86">
        <v>11</v>
      </c>
      <c r="G271" s="86">
        <v>4</v>
      </c>
      <c r="H271" s="86">
        <v>9</v>
      </c>
      <c r="I271" s="86">
        <v>888</v>
      </c>
      <c r="J271" s="86">
        <v>132</v>
      </c>
      <c r="K271" s="86">
        <v>172</v>
      </c>
      <c r="L271" s="88" t="s">
        <v>649</v>
      </c>
      <c r="M271" s="89">
        <f>HLOOKUP(L271,FT_H!$B$1:$AS$25,2+F271,FALSE)</f>
        <v>1.3867754645117158</v>
      </c>
      <c r="N271" s="89">
        <f>HLOOKUP(L271,FT_D!$B$1:$AS$8,1+G271,FALSE)</f>
        <v>1.0964980553638661</v>
      </c>
      <c r="O271" s="89">
        <f>HLOOKUP(L271,FT_M!$B$1:$AS$13,1+H271,FALSE)</f>
        <v>0.98879492857132445</v>
      </c>
      <c r="P271" s="90">
        <f t="shared" si="33"/>
        <v>590.59901780604844</v>
      </c>
      <c r="Q271" s="90">
        <f t="shared" si="34"/>
        <v>87.791745890088279</v>
      </c>
      <c r="R271" s="90">
        <f t="shared" si="35"/>
        <v>114.39530525072108</v>
      </c>
      <c r="S271" s="91">
        <f t="shared" si="36"/>
        <v>265.76955801272175</v>
      </c>
      <c r="T271" s="91">
        <f t="shared" si="37"/>
        <v>39.506285650539731</v>
      </c>
      <c r="U271" s="91">
        <f t="shared" si="38"/>
        <v>51.477887362824482</v>
      </c>
      <c r="V271" s="92">
        <f t="shared" si="39"/>
        <v>19026.865654724585</v>
      </c>
      <c r="W271" s="86" t="str">
        <f t="shared" si="40"/>
        <v>Highway</v>
      </c>
      <c r="Z271" s="92"/>
    </row>
    <row r="272" spans="2:26" s="86" customFormat="1" ht="15" customHeight="1" x14ac:dyDescent="0.25">
      <c r="B272" s="86" t="s">
        <v>133</v>
      </c>
      <c r="C272" s="86" t="s">
        <v>188</v>
      </c>
      <c r="D272" s="86">
        <v>815</v>
      </c>
      <c r="E272" s="86">
        <v>252</v>
      </c>
      <c r="F272" s="86">
        <v>13</v>
      </c>
      <c r="G272" s="86">
        <v>4</v>
      </c>
      <c r="H272" s="86">
        <v>9</v>
      </c>
      <c r="I272" s="86">
        <v>372</v>
      </c>
      <c r="J272" s="86">
        <v>64</v>
      </c>
      <c r="K272" s="86">
        <v>53</v>
      </c>
      <c r="L272" s="88" t="s">
        <v>649</v>
      </c>
      <c r="M272" s="89">
        <f>HLOOKUP(L272,FT_H!$B$1:$AS$25,2+F272,FALSE)</f>
        <v>1.4476386330637334</v>
      </c>
      <c r="N272" s="89">
        <f>HLOOKUP(L272,FT_D!$B$1:$AS$8,1+G272,FALSE)</f>
        <v>1.0964980553638661</v>
      </c>
      <c r="O272" s="89">
        <f>HLOOKUP(L272,FT_M!$B$1:$AS$13,1+H272,FALSE)</f>
        <v>0.98879492857132445</v>
      </c>
      <c r="P272" s="90">
        <f t="shared" si="33"/>
        <v>237.01109634033619</v>
      </c>
      <c r="Q272" s="90">
        <f t="shared" si="34"/>
        <v>40.776102596186874</v>
      </c>
      <c r="R272" s="90">
        <f t="shared" si="35"/>
        <v>33.767709962467251</v>
      </c>
      <c r="S272" s="91">
        <f t="shared" si="36"/>
        <v>193.16404351737398</v>
      </c>
      <c r="T272" s="91">
        <f t="shared" si="37"/>
        <v>33.232523615892298</v>
      </c>
      <c r="U272" s="91">
        <f t="shared" si="38"/>
        <v>27.520683619410811</v>
      </c>
      <c r="V272" s="92">
        <f t="shared" si="39"/>
        <v>7477.317813575768</v>
      </c>
      <c r="W272" s="86" t="str">
        <f t="shared" si="40"/>
        <v>Collector</v>
      </c>
      <c r="Z272" s="92"/>
    </row>
    <row r="273" spans="2:26" s="86" customFormat="1" ht="15" customHeight="1" x14ac:dyDescent="0.25">
      <c r="B273" s="86" t="s">
        <v>133</v>
      </c>
      <c r="C273" s="86" t="s">
        <v>189</v>
      </c>
      <c r="D273" s="86">
        <v>311</v>
      </c>
      <c r="E273" s="86">
        <v>253</v>
      </c>
      <c r="F273" s="86">
        <v>15</v>
      </c>
      <c r="G273" s="86">
        <v>4</v>
      </c>
      <c r="H273" s="86">
        <v>9</v>
      </c>
      <c r="I273" s="86">
        <v>136</v>
      </c>
      <c r="J273" s="86">
        <v>32</v>
      </c>
      <c r="K273" s="86">
        <v>92</v>
      </c>
      <c r="L273" s="88" t="s">
        <v>649</v>
      </c>
      <c r="M273" s="89">
        <f>HLOOKUP(L273,FT_H!$B$1:$AS$25,2+F273,FALSE)</f>
        <v>1.4316370171210975</v>
      </c>
      <c r="N273" s="89">
        <f>HLOOKUP(L273,FT_D!$B$1:$AS$8,1+G273,FALSE)</f>
        <v>1.0964980553638661</v>
      </c>
      <c r="O273" s="89">
        <f>HLOOKUP(L273,FT_M!$B$1:$AS$13,1+H273,FALSE)</f>
        <v>0.98879492857132445</v>
      </c>
      <c r="P273" s="90">
        <f t="shared" si="33"/>
        <v>87.617708976445158</v>
      </c>
      <c r="Q273" s="90">
        <f t="shared" si="34"/>
        <v>20.615931523869449</v>
      </c>
      <c r="R273" s="90">
        <f t="shared" si="35"/>
        <v>59.270803131124666</v>
      </c>
      <c r="S273" s="91">
        <f t="shared" si="36"/>
        <v>27.249107491674444</v>
      </c>
      <c r="T273" s="91">
        <f t="shared" si="37"/>
        <v>6.4115547039233984</v>
      </c>
      <c r="U273" s="91">
        <f t="shared" si="38"/>
        <v>18.433219773779772</v>
      </c>
      <c r="V273" s="92">
        <f t="shared" si="39"/>
        <v>4020.1066471545428</v>
      </c>
      <c r="W273" s="86" t="str">
        <f t="shared" si="40"/>
        <v>Collector</v>
      </c>
      <c r="Z273" s="92"/>
    </row>
    <row r="274" spans="2:26" s="86" customFormat="1" ht="15" customHeight="1" x14ac:dyDescent="0.25">
      <c r="B274" s="86" t="s">
        <v>133</v>
      </c>
      <c r="C274" s="86" t="s">
        <v>190</v>
      </c>
      <c r="D274" s="86">
        <v>295</v>
      </c>
      <c r="E274" s="86">
        <v>254</v>
      </c>
      <c r="F274" s="86">
        <v>10</v>
      </c>
      <c r="G274" s="86">
        <v>4</v>
      </c>
      <c r="H274" s="86">
        <v>9</v>
      </c>
      <c r="I274" s="86">
        <v>148</v>
      </c>
      <c r="J274" s="86">
        <v>24</v>
      </c>
      <c r="K274" s="86">
        <v>12</v>
      </c>
      <c r="L274" s="88" t="s">
        <v>649</v>
      </c>
      <c r="M274" s="89">
        <f>HLOOKUP(L274,FT_H!$B$1:$AS$25,2+F274,FALSE)</f>
        <v>1.3269815703972134</v>
      </c>
      <c r="N274" s="89">
        <f>HLOOKUP(L274,FT_D!$B$1:$AS$8,1+G274,FALSE)</f>
        <v>1.0964980553638661</v>
      </c>
      <c r="O274" s="89">
        <f>HLOOKUP(L274,FT_M!$B$1:$AS$13,1+H274,FALSE)</f>
        <v>0.98879492857132445</v>
      </c>
      <c r="P274" s="90">
        <f t="shared" si="33"/>
        <v>102.8685760135791</v>
      </c>
      <c r="Q274" s="90">
        <f t="shared" si="34"/>
        <v>16.681390704904718</v>
      </c>
      <c r="R274" s="90">
        <f t="shared" si="35"/>
        <v>8.340695352452359</v>
      </c>
      <c r="S274" s="91">
        <f t="shared" si="36"/>
        <v>30.346229924005833</v>
      </c>
      <c r="T274" s="91">
        <f t="shared" si="37"/>
        <v>4.9210102579468922</v>
      </c>
      <c r="U274" s="91">
        <f t="shared" si="38"/>
        <v>2.4605051289734461</v>
      </c>
      <c r="V274" s="92">
        <f t="shared" si="39"/>
        <v>3069.3758897024682</v>
      </c>
      <c r="W274" s="86" t="str">
        <f t="shared" si="40"/>
        <v>Collector</v>
      </c>
      <c r="Z274" s="92"/>
    </row>
    <row r="275" spans="2:26" s="86" customFormat="1" ht="15" customHeight="1" x14ac:dyDescent="0.25">
      <c r="B275" s="86" t="s">
        <v>133</v>
      </c>
      <c r="C275" s="86" t="s">
        <v>191</v>
      </c>
      <c r="D275" s="86">
        <v>498</v>
      </c>
      <c r="E275" s="86">
        <v>255</v>
      </c>
      <c r="F275" s="86">
        <v>13</v>
      </c>
      <c r="G275" s="86">
        <v>2</v>
      </c>
      <c r="H275" s="86">
        <v>9</v>
      </c>
      <c r="I275" s="86">
        <v>2040</v>
      </c>
      <c r="J275" s="86">
        <v>328</v>
      </c>
      <c r="K275" s="86">
        <v>244</v>
      </c>
      <c r="L275" s="88" t="s">
        <v>649</v>
      </c>
      <c r="M275" s="89">
        <f>HLOOKUP(L275,FT_H!$B$1:$AS$25,2+F275,FALSE)</f>
        <v>1.4476386330637334</v>
      </c>
      <c r="N275" s="89">
        <f>HLOOKUP(L275,FT_D!$B$1:$AS$8,1+G275,FALSE)</f>
        <v>1.077078268692844</v>
      </c>
      <c r="O275" s="89">
        <f>HLOOKUP(L275,FT_M!$B$1:$AS$13,1+H275,FALSE)</f>
        <v>0.98879492857132445</v>
      </c>
      <c r="P275" s="90">
        <f t="shared" si="33"/>
        <v>1323.1726302903719</v>
      </c>
      <c r="Q275" s="90">
        <f t="shared" si="34"/>
        <v>212.74540330158919</v>
      </c>
      <c r="R275" s="90">
        <f t="shared" si="35"/>
        <v>158.26182440727976</v>
      </c>
      <c r="S275" s="91">
        <f t="shared" si="36"/>
        <v>658.93996988460526</v>
      </c>
      <c r="T275" s="91">
        <f t="shared" si="37"/>
        <v>105.94721084419142</v>
      </c>
      <c r="U275" s="91">
        <f t="shared" si="38"/>
        <v>78.814388554825314</v>
      </c>
      <c r="V275" s="92">
        <f t="shared" si="39"/>
        <v>40660.316591981784</v>
      </c>
      <c r="W275" s="86" t="str">
        <f t="shared" si="40"/>
        <v>Highway</v>
      </c>
      <c r="Z275" s="92"/>
    </row>
    <row r="276" spans="2:26" s="86" customFormat="1" ht="15" customHeight="1" x14ac:dyDescent="0.25">
      <c r="B276" s="86" t="s">
        <v>133</v>
      </c>
      <c r="C276" s="86" t="s">
        <v>192</v>
      </c>
      <c r="D276" s="86">
        <v>645</v>
      </c>
      <c r="E276" s="86">
        <v>256</v>
      </c>
      <c r="F276" s="86">
        <v>10</v>
      </c>
      <c r="G276" s="86">
        <v>2</v>
      </c>
      <c r="H276" s="86">
        <v>9</v>
      </c>
      <c r="I276" s="86">
        <v>1118</v>
      </c>
      <c r="J276" s="86">
        <v>240</v>
      </c>
      <c r="K276" s="86">
        <v>117</v>
      </c>
      <c r="L276" s="88" t="s">
        <v>649</v>
      </c>
      <c r="M276" s="89">
        <f>HLOOKUP(L276,FT_H!$B$1:$AS$25,2+F276,FALSE)</f>
        <v>1.3269815703972134</v>
      </c>
      <c r="N276" s="89">
        <f>HLOOKUP(L276,FT_D!$B$1:$AS$8,1+G276,FALSE)</f>
        <v>1.077078268692844</v>
      </c>
      <c r="O276" s="89">
        <f>HLOOKUP(L276,FT_M!$B$1:$AS$13,1+H276,FALSE)</f>
        <v>0.98879492857132445</v>
      </c>
      <c r="P276" s="90">
        <f t="shared" si="33"/>
        <v>791.08548926595915</v>
      </c>
      <c r="Q276" s="90">
        <f t="shared" si="34"/>
        <v>169.82157193544742</v>
      </c>
      <c r="R276" s="90">
        <f t="shared" si="35"/>
        <v>82.788016318530609</v>
      </c>
      <c r="S276" s="91">
        <f t="shared" si="36"/>
        <v>510.25014057654363</v>
      </c>
      <c r="T276" s="91">
        <f t="shared" si="37"/>
        <v>109.5349138983636</v>
      </c>
      <c r="U276" s="91">
        <f t="shared" si="38"/>
        <v>53.398270525452247</v>
      </c>
      <c r="V276" s="92">
        <f t="shared" si="39"/>
        <v>25048.681860478493</v>
      </c>
      <c r="W276" s="86" t="str">
        <f t="shared" si="40"/>
        <v>Highway</v>
      </c>
      <c r="Z276" s="92"/>
    </row>
    <row r="277" spans="2:26" s="86" customFormat="1" ht="15" customHeight="1" x14ac:dyDescent="0.25">
      <c r="B277" s="86" t="s">
        <v>133</v>
      </c>
      <c r="C277" s="86" t="s">
        <v>193</v>
      </c>
      <c r="D277" s="86">
        <v>356</v>
      </c>
      <c r="E277" s="86">
        <v>257</v>
      </c>
      <c r="F277" s="86">
        <v>15</v>
      </c>
      <c r="G277" s="86">
        <v>3</v>
      </c>
      <c r="H277" s="86">
        <v>9</v>
      </c>
      <c r="I277" s="86">
        <v>212</v>
      </c>
      <c r="J277" s="86">
        <v>16</v>
      </c>
      <c r="K277" s="86">
        <v>4</v>
      </c>
      <c r="L277" s="88" t="s">
        <v>649</v>
      </c>
      <c r="M277" s="89">
        <f>HLOOKUP(L277,FT_H!$B$1:$AS$25,2+F277,FALSE)</f>
        <v>1.4316370171210975</v>
      </c>
      <c r="N277" s="89">
        <f>HLOOKUP(L277,FT_D!$B$1:$AS$8,1+G277,FALSE)</f>
        <v>1.1062082689467894</v>
      </c>
      <c r="O277" s="89">
        <f>HLOOKUP(L277,FT_M!$B$1:$AS$13,1+H277,FALSE)</f>
        <v>0.98879492857132445</v>
      </c>
      <c r="P277" s="90">
        <f t="shared" si="33"/>
        <v>135.38165250844551</v>
      </c>
      <c r="Q277" s="90">
        <f t="shared" si="34"/>
        <v>10.217483208184568</v>
      </c>
      <c r="R277" s="90">
        <f t="shared" si="35"/>
        <v>2.554370802046142</v>
      </c>
      <c r="S277" s="91">
        <f t="shared" si="36"/>
        <v>48.195868293006598</v>
      </c>
      <c r="T277" s="91">
        <f t="shared" si="37"/>
        <v>3.6374240221137062</v>
      </c>
      <c r="U277" s="91">
        <f t="shared" si="38"/>
        <v>0.90935600552842655</v>
      </c>
      <c r="V277" s="92">
        <f t="shared" si="39"/>
        <v>3555.6841564482297</v>
      </c>
      <c r="W277" s="86" t="str">
        <f t="shared" si="40"/>
        <v>Collector</v>
      </c>
      <c r="Z277" s="92"/>
    </row>
    <row r="278" spans="2:26" s="86" customFormat="1" ht="15" customHeight="1" x14ac:dyDescent="0.25">
      <c r="B278" s="86" t="s">
        <v>133</v>
      </c>
      <c r="C278" s="86" t="s">
        <v>194</v>
      </c>
      <c r="D278" s="86">
        <v>308</v>
      </c>
      <c r="E278" s="86">
        <v>258</v>
      </c>
      <c r="F278" s="86">
        <v>15</v>
      </c>
      <c r="G278" s="86">
        <v>3</v>
      </c>
      <c r="H278" s="86">
        <v>9</v>
      </c>
      <c r="I278" s="86">
        <v>256</v>
      </c>
      <c r="J278" s="86">
        <v>16</v>
      </c>
      <c r="K278" s="86">
        <v>16</v>
      </c>
      <c r="L278" s="88" t="s">
        <v>649</v>
      </c>
      <c r="M278" s="89">
        <f>HLOOKUP(L278,FT_H!$B$1:$AS$25,2+F278,FALSE)</f>
        <v>1.4316370171210975</v>
      </c>
      <c r="N278" s="89">
        <f>HLOOKUP(L278,FT_D!$B$1:$AS$8,1+G278,FALSE)</f>
        <v>1.1062082689467894</v>
      </c>
      <c r="O278" s="89">
        <f>HLOOKUP(L278,FT_M!$B$1:$AS$13,1+H278,FALSE)</f>
        <v>0.98879492857132445</v>
      </c>
      <c r="P278" s="90">
        <f t="shared" si="33"/>
        <v>163.47973133095309</v>
      </c>
      <c r="Q278" s="90">
        <f t="shared" si="34"/>
        <v>10.217483208184568</v>
      </c>
      <c r="R278" s="90">
        <f t="shared" si="35"/>
        <v>10.217483208184568</v>
      </c>
      <c r="S278" s="91">
        <f t="shared" si="36"/>
        <v>50.351757249933549</v>
      </c>
      <c r="T278" s="91">
        <f t="shared" si="37"/>
        <v>3.1469848281208468</v>
      </c>
      <c r="U278" s="91">
        <f t="shared" si="38"/>
        <v>3.1469848281208468</v>
      </c>
      <c r="V278" s="92">
        <f t="shared" si="39"/>
        <v>4413.9527459357341</v>
      </c>
      <c r="W278" s="86" t="str">
        <f t="shared" si="40"/>
        <v>Collector</v>
      </c>
      <c r="Z278" s="92"/>
    </row>
    <row r="279" spans="2:26" s="86" customFormat="1" ht="15" customHeight="1" x14ac:dyDescent="0.25">
      <c r="B279" s="86" t="s">
        <v>133</v>
      </c>
      <c r="C279" s="86" t="s">
        <v>195</v>
      </c>
      <c r="D279" s="86">
        <v>294</v>
      </c>
      <c r="E279" s="86">
        <v>259</v>
      </c>
      <c r="F279" s="86">
        <v>14</v>
      </c>
      <c r="G279" s="86">
        <v>3</v>
      </c>
      <c r="H279" s="86">
        <v>9</v>
      </c>
      <c r="I279" s="86">
        <v>476</v>
      </c>
      <c r="J279" s="86">
        <v>108</v>
      </c>
      <c r="K279" s="86">
        <v>44</v>
      </c>
      <c r="L279" s="88" t="s">
        <v>649</v>
      </c>
      <c r="M279" s="89">
        <f>HLOOKUP(L279,FT_H!$B$1:$AS$25,2+F279,FALSE)</f>
        <v>1.4139103726546229</v>
      </c>
      <c r="N279" s="89">
        <f>HLOOKUP(L279,FT_D!$B$1:$AS$8,1+G279,FALSE)</f>
        <v>1.1062082689467894</v>
      </c>
      <c r="O279" s="89">
        <f>HLOOKUP(L279,FT_M!$B$1:$AS$13,1+H279,FALSE)</f>
        <v>0.98879492857132445</v>
      </c>
      <c r="P279" s="90">
        <f t="shared" si="33"/>
        <v>307.78109567638461</v>
      </c>
      <c r="Q279" s="90">
        <f t="shared" si="34"/>
        <v>69.832685573633484</v>
      </c>
      <c r="R279" s="90">
        <f t="shared" si="35"/>
        <v>28.450353381850679</v>
      </c>
      <c r="S279" s="91">
        <f t="shared" si="36"/>
        <v>90.487642128857075</v>
      </c>
      <c r="T279" s="91">
        <f t="shared" si="37"/>
        <v>20.530809558648244</v>
      </c>
      <c r="U279" s="91">
        <f t="shared" si="38"/>
        <v>8.3644038942641004</v>
      </c>
      <c r="V279" s="92">
        <f t="shared" si="39"/>
        <v>9745.5392311648502</v>
      </c>
      <c r="W279" s="86" t="str">
        <f t="shared" si="40"/>
        <v>Collector</v>
      </c>
      <c r="Z279" s="92"/>
    </row>
    <row r="280" spans="2:26" s="86" customFormat="1" ht="15" customHeight="1" x14ac:dyDescent="0.25">
      <c r="B280" s="86" t="s">
        <v>133</v>
      </c>
      <c r="C280" s="86" t="s">
        <v>196</v>
      </c>
      <c r="D280" s="86">
        <v>171</v>
      </c>
      <c r="E280" s="86">
        <v>260</v>
      </c>
      <c r="F280" s="86">
        <v>10</v>
      </c>
      <c r="G280" s="86">
        <v>4</v>
      </c>
      <c r="H280" s="86">
        <v>10</v>
      </c>
      <c r="I280" s="86">
        <v>128</v>
      </c>
      <c r="J280" s="86">
        <v>4</v>
      </c>
      <c r="K280" s="86">
        <v>16</v>
      </c>
      <c r="L280" s="88" t="s">
        <v>649</v>
      </c>
      <c r="M280" s="89">
        <f>HLOOKUP(L280,FT_H!$B$1:$AS$25,2+F280,FALSE)</f>
        <v>1.3269815703972134</v>
      </c>
      <c r="N280" s="89">
        <f>HLOOKUP(L280,FT_D!$B$1:$AS$8,1+G280,FALSE)</f>
        <v>1.0964980553638661</v>
      </c>
      <c r="O280" s="89">
        <f>HLOOKUP(L280,FT_M!$B$1:$AS$13,1+H280,FALSE)</f>
        <v>1.040643020787243</v>
      </c>
      <c r="P280" s="90">
        <f t="shared" si="33"/>
        <v>84.534781930239518</v>
      </c>
      <c r="Q280" s="90">
        <f t="shared" si="34"/>
        <v>2.6417119353199849</v>
      </c>
      <c r="R280" s="90">
        <f t="shared" si="35"/>
        <v>10.56684774127994</v>
      </c>
      <c r="S280" s="91">
        <f t="shared" si="36"/>
        <v>14.455447710070958</v>
      </c>
      <c r="T280" s="91">
        <f t="shared" si="37"/>
        <v>0.45173274093971744</v>
      </c>
      <c r="U280" s="91">
        <f t="shared" si="38"/>
        <v>1.8069309637588697</v>
      </c>
      <c r="V280" s="92">
        <f t="shared" si="39"/>
        <v>2345.8401985641467</v>
      </c>
      <c r="W280" s="86" t="str">
        <f t="shared" si="40"/>
        <v>Collector</v>
      </c>
      <c r="Z280" s="92"/>
    </row>
    <row r="281" spans="2:26" s="86" customFormat="1" ht="15" customHeight="1" x14ac:dyDescent="0.25">
      <c r="B281" s="86" t="s">
        <v>133</v>
      </c>
      <c r="C281" s="86" t="s">
        <v>197</v>
      </c>
      <c r="D281" s="86">
        <v>2345</v>
      </c>
      <c r="E281" s="86">
        <v>261</v>
      </c>
      <c r="F281" s="86">
        <v>16</v>
      </c>
      <c r="G281" s="86">
        <v>4</v>
      </c>
      <c r="H281" s="86">
        <v>9</v>
      </c>
      <c r="I281" s="86">
        <v>176</v>
      </c>
      <c r="J281" s="86">
        <v>32</v>
      </c>
      <c r="K281" s="86">
        <v>156</v>
      </c>
      <c r="L281" s="88" t="s">
        <v>649</v>
      </c>
      <c r="M281" s="89">
        <f>HLOOKUP(L281,FT_H!$B$1:$AS$25,2+F281,FALSE)</f>
        <v>1.5344023988084332</v>
      </c>
      <c r="N281" s="89">
        <f>HLOOKUP(L281,FT_D!$B$1:$AS$8,1+G281,FALSE)</f>
        <v>1.0964980553638661</v>
      </c>
      <c r="O281" s="89">
        <f>HLOOKUP(L281,FT_M!$B$1:$AS$13,1+H281,FALSE)</f>
        <v>0.98879492857132445</v>
      </c>
      <c r="P281" s="90">
        <f t="shared" si="33"/>
        <v>105.79357738367004</v>
      </c>
      <c r="Q281" s="90">
        <f t="shared" si="34"/>
        <v>19.235195887940009</v>
      </c>
      <c r="R281" s="90">
        <f t="shared" si="35"/>
        <v>93.771579953707544</v>
      </c>
      <c r="S281" s="91">
        <f t="shared" si="36"/>
        <v>248.08593896470623</v>
      </c>
      <c r="T281" s="91">
        <f t="shared" si="37"/>
        <v>45.106534357219324</v>
      </c>
      <c r="U281" s="91">
        <f t="shared" si="38"/>
        <v>219.89435499144417</v>
      </c>
      <c r="V281" s="92">
        <f t="shared" si="39"/>
        <v>5251.208477407622</v>
      </c>
      <c r="W281" s="86" t="str">
        <f t="shared" si="40"/>
        <v>Collector</v>
      </c>
      <c r="Z281" s="92"/>
    </row>
    <row r="282" spans="2:26" s="86" customFormat="1" ht="15" customHeight="1" x14ac:dyDescent="0.25">
      <c r="B282" s="86" t="s">
        <v>133</v>
      </c>
      <c r="C282" s="86" t="s">
        <v>198</v>
      </c>
      <c r="D282" s="86">
        <v>502</v>
      </c>
      <c r="E282" s="86">
        <v>262</v>
      </c>
      <c r="F282" s="86">
        <v>11</v>
      </c>
      <c r="G282" s="86">
        <v>3</v>
      </c>
      <c r="H282" s="86">
        <v>9</v>
      </c>
      <c r="I282" s="86">
        <v>224</v>
      </c>
      <c r="J282" s="86">
        <v>56</v>
      </c>
      <c r="K282" s="86">
        <v>4</v>
      </c>
      <c r="L282" s="88" t="s">
        <v>649</v>
      </c>
      <c r="M282" s="89">
        <f>HLOOKUP(L282,FT_H!$B$1:$AS$25,2+F282,FALSE)</f>
        <v>1.3867754645117158</v>
      </c>
      <c r="N282" s="89">
        <f>HLOOKUP(L282,FT_D!$B$1:$AS$8,1+G282,FALSE)</f>
        <v>1.1062082689467894</v>
      </c>
      <c r="O282" s="89">
        <f>HLOOKUP(L282,FT_M!$B$1:$AS$13,1+H282,FALSE)</f>
        <v>0.98879492857132445</v>
      </c>
      <c r="P282" s="90">
        <f t="shared" si="33"/>
        <v>147.67219769727436</v>
      </c>
      <c r="Q282" s="90">
        <f t="shared" si="34"/>
        <v>36.918049424318589</v>
      </c>
      <c r="R282" s="90">
        <f t="shared" si="35"/>
        <v>2.6370035303084709</v>
      </c>
      <c r="S282" s="91">
        <f t="shared" si="36"/>
        <v>74.131443244031729</v>
      </c>
      <c r="T282" s="91">
        <f t="shared" si="37"/>
        <v>18.532860811007932</v>
      </c>
      <c r="U282" s="91">
        <f t="shared" si="38"/>
        <v>1.3237757722148524</v>
      </c>
      <c r="V282" s="92">
        <f t="shared" si="39"/>
        <v>4493.4540156456342</v>
      </c>
      <c r="W282" s="86" t="str">
        <f t="shared" si="40"/>
        <v>Collector</v>
      </c>
      <c r="Z282" s="92"/>
    </row>
    <row r="283" spans="2:26" s="86" customFormat="1" ht="15" customHeight="1" x14ac:dyDescent="0.25">
      <c r="B283" s="86" t="s">
        <v>133</v>
      </c>
      <c r="C283" s="86" t="s">
        <v>199</v>
      </c>
      <c r="D283" s="86">
        <v>970</v>
      </c>
      <c r="E283" s="86">
        <v>263</v>
      </c>
      <c r="F283" s="86">
        <v>11</v>
      </c>
      <c r="G283" s="86">
        <v>2</v>
      </c>
      <c r="H283" s="86">
        <v>9</v>
      </c>
      <c r="I283" s="86">
        <v>68</v>
      </c>
      <c r="J283" s="86">
        <v>32</v>
      </c>
      <c r="K283" s="86">
        <v>16</v>
      </c>
      <c r="L283" s="88" t="s">
        <v>649</v>
      </c>
      <c r="M283" s="89">
        <f>HLOOKUP(L283,FT_H!$B$1:$AS$25,2+F283,FALSE)</f>
        <v>1.3867754645117158</v>
      </c>
      <c r="N283" s="89">
        <f>HLOOKUP(L283,FT_D!$B$1:$AS$8,1+G283,FALSE)</f>
        <v>1.077078268692844</v>
      </c>
      <c r="O283" s="89">
        <f>HLOOKUP(L283,FT_M!$B$1:$AS$13,1+H283,FALSE)</f>
        <v>0.98879492857132445</v>
      </c>
      <c r="P283" s="90">
        <f t="shared" si="33"/>
        <v>46.041479360787953</v>
      </c>
      <c r="Q283" s="90">
        <f t="shared" si="34"/>
        <v>21.666578522723743</v>
      </c>
      <c r="R283" s="90">
        <f t="shared" si="35"/>
        <v>10.833289261361871</v>
      </c>
      <c r="S283" s="91">
        <f t="shared" si="36"/>
        <v>44.660234979964315</v>
      </c>
      <c r="T283" s="91">
        <f t="shared" si="37"/>
        <v>21.01658116704203</v>
      </c>
      <c r="U283" s="91">
        <f t="shared" si="38"/>
        <v>10.508290583521015</v>
      </c>
      <c r="V283" s="92">
        <f t="shared" si="39"/>
        <v>1884.9923314769658</v>
      </c>
      <c r="W283" s="86" t="str">
        <f t="shared" si="40"/>
        <v>Collector</v>
      </c>
      <c r="Z283" s="92"/>
    </row>
    <row r="284" spans="2:26" s="86" customFormat="1" ht="15" customHeight="1" x14ac:dyDescent="0.25">
      <c r="B284" s="86" t="s">
        <v>133</v>
      </c>
      <c r="C284" s="86" t="s">
        <v>200</v>
      </c>
      <c r="D284" s="86">
        <v>330</v>
      </c>
      <c r="E284" s="86">
        <v>264</v>
      </c>
      <c r="F284" s="86">
        <v>13</v>
      </c>
      <c r="G284" s="86">
        <v>2</v>
      </c>
      <c r="H284" s="86">
        <v>9</v>
      </c>
      <c r="I284" s="86">
        <v>228</v>
      </c>
      <c r="J284" s="86">
        <v>64</v>
      </c>
      <c r="K284" s="86">
        <v>104</v>
      </c>
      <c r="L284" s="88" t="s">
        <v>649</v>
      </c>
      <c r="M284" s="89">
        <f>HLOOKUP(L284,FT_H!$B$1:$AS$25,2+F284,FALSE)</f>
        <v>1.4476386330637334</v>
      </c>
      <c r="N284" s="89">
        <f>HLOOKUP(L284,FT_D!$B$1:$AS$8,1+G284,FALSE)</f>
        <v>1.077078268692844</v>
      </c>
      <c r="O284" s="89">
        <f>HLOOKUP(L284,FT_M!$B$1:$AS$13,1+H284,FALSE)</f>
        <v>0.98879492857132445</v>
      </c>
      <c r="P284" s="90">
        <f t="shared" si="33"/>
        <v>147.88399985598275</v>
      </c>
      <c r="Q284" s="90">
        <f t="shared" si="34"/>
        <v>41.51129820518814</v>
      </c>
      <c r="R284" s="90">
        <f t="shared" si="35"/>
        <v>67.455859583430723</v>
      </c>
      <c r="S284" s="91">
        <f t="shared" si="36"/>
        <v>48.801719952474308</v>
      </c>
      <c r="T284" s="91">
        <f t="shared" si="37"/>
        <v>13.698728407712085</v>
      </c>
      <c r="U284" s="91">
        <f t="shared" si="38"/>
        <v>22.260433662532137</v>
      </c>
      <c r="V284" s="92">
        <f t="shared" si="39"/>
        <v>6164.427783470438</v>
      </c>
      <c r="W284" s="86" t="str">
        <f t="shared" si="40"/>
        <v>Collector</v>
      </c>
      <c r="Z284" s="92"/>
    </row>
    <row r="285" spans="2:26" s="86" customFormat="1" ht="15" customHeight="1" x14ac:dyDescent="0.25">
      <c r="B285" s="86" t="s">
        <v>133</v>
      </c>
      <c r="C285" s="86" t="s">
        <v>201</v>
      </c>
      <c r="D285" s="86">
        <v>946</v>
      </c>
      <c r="E285" s="86">
        <v>265</v>
      </c>
      <c r="F285" s="86">
        <v>11</v>
      </c>
      <c r="G285" s="86">
        <v>4</v>
      </c>
      <c r="H285" s="86">
        <v>9</v>
      </c>
      <c r="I285" s="86">
        <v>384</v>
      </c>
      <c r="J285" s="86">
        <v>96</v>
      </c>
      <c r="K285" s="86">
        <v>32</v>
      </c>
      <c r="L285" s="88" t="s">
        <v>649</v>
      </c>
      <c r="M285" s="89">
        <f>HLOOKUP(L285,FT_H!$B$1:$AS$25,2+F285,FALSE)</f>
        <v>1.3867754645117158</v>
      </c>
      <c r="N285" s="89">
        <f>HLOOKUP(L285,FT_D!$B$1:$AS$8,1+G285,FALSE)</f>
        <v>1.0964980553638661</v>
      </c>
      <c r="O285" s="89">
        <f>HLOOKUP(L285,FT_M!$B$1:$AS$13,1+H285,FALSE)</f>
        <v>0.98879492857132445</v>
      </c>
      <c r="P285" s="90">
        <f t="shared" si="33"/>
        <v>255.39416986207499</v>
      </c>
      <c r="Q285" s="90">
        <f t="shared" si="34"/>
        <v>63.848542465518747</v>
      </c>
      <c r="R285" s="90">
        <f t="shared" si="35"/>
        <v>21.282847488506249</v>
      </c>
      <c r="S285" s="91">
        <f t="shared" si="36"/>
        <v>241.60288468952294</v>
      </c>
      <c r="T285" s="91">
        <f t="shared" si="37"/>
        <v>60.400721172380734</v>
      </c>
      <c r="U285" s="91">
        <f t="shared" si="38"/>
        <v>20.133573724126911</v>
      </c>
      <c r="V285" s="92">
        <f t="shared" si="39"/>
        <v>8172.6134355863996</v>
      </c>
      <c r="W285" s="86" t="str">
        <f t="shared" si="40"/>
        <v>Collector</v>
      </c>
      <c r="Z285" s="92"/>
    </row>
    <row r="286" spans="2:26" s="86" customFormat="1" ht="15" customHeight="1" x14ac:dyDescent="0.25">
      <c r="B286" s="86" t="s">
        <v>133</v>
      </c>
      <c r="C286" s="86" t="s">
        <v>202</v>
      </c>
      <c r="D286" s="86">
        <v>289</v>
      </c>
      <c r="E286" s="86">
        <v>266</v>
      </c>
      <c r="F286" s="86">
        <v>13</v>
      </c>
      <c r="G286" s="86">
        <v>5</v>
      </c>
      <c r="H286" s="86">
        <v>9</v>
      </c>
      <c r="I286" s="86">
        <v>352</v>
      </c>
      <c r="J286" s="86">
        <v>64</v>
      </c>
      <c r="K286" s="86">
        <v>8</v>
      </c>
      <c r="L286" s="88" t="s">
        <v>649</v>
      </c>
      <c r="M286" s="89">
        <f>HLOOKUP(L286,FT_H!$B$1:$AS$25,2+F286,FALSE)</f>
        <v>1.4476386330637334</v>
      </c>
      <c r="N286" s="89">
        <f>HLOOKUP(L286,FT_D!$B$1:$AS$8,1+G286,FALSE)</f>
        <v>1.1379267551327192</v>
      </c>
      <c r="O286" s="89">
        <f>HLOOKUP(L286,FT_M!$B$1:$AS$13,1+H286,FALSE)</f>
        <v>0.98879492857132445</v>
      </c>
      <c r="P286" s="90">
        <f t="shared" si="33"/>
        <v>216.10357916447714</v>
      </c>
      <c r="Q286" s="90">
        <f t="shared" si="34"/>
        <v>39.291559848086756</v>
      </c>
      <c r="R286" s="90">
        <f t="shared" si="35"/>
        <v>4.9114449810108445</v>
      </c>
      <c r="S286" s="91">
        <f t="shared" si="36"/>
        <v>62.453934378533894</v>
      </c>
      <c r="T286" s="91">
        <f t="shared" si="37"/>
        <v>11.355260796097072</v>
      </c>
      <c r="U286" s="91">
        <f t="shared" si="38"/>
        <v>1.419407599512134</v>
      </c>
      <c r="V286" s="92">
        <f t="shared" si="39"/>
        <v>6247.3580158457935</v>
      </c>
      <c r="W286" s="86" t="str">
        <f t="shared" si="40"/>
        <v>Collector</v>
      </c>
      <c r="Z286" s="92"/>
    </row>
    <row r="287" spans="2:26" s="86" customFormat="1" ht="15" customHeight="1" x14ac:dyDescent="0.25">
      <c r="B287" s="86" t="s">
        <v>133</v>
      </c>
      <c r="C287" s="86" t="s">
        <v>203</v>
      </c>
      <c r="D287" s="86">
        <v>470</v>
      </c>
      <c r="E287" s="86">
        <v>267</v>
      </c>
      <c r="F287" s="86">
        <v>15</v>
      </c>
      <c r="G287" s="86">
        <v>1</v>
      </c>
      <c r="H287" s="86">
        <v>10</v>
      </c>
      <c r="I287" s="86">
        <v>148</v>
      </c>
      <c r="J287" s="86">
        <v>24</v>
      </c>
      <c r="K287" s="86">
        <v>8</v>
      </c>
      <c r="L287" s="88" t="s">
        <v>649</v>
      </c>
      <c r="M287" s="89">
        <f>HLOOKUP(L287,FT_H!$B$1:$AS$25,2+F287,FALSE)</f>
        <v>1.4316370171210975</v>
      </c>
      <c r="N287" s="89">
        <f>HLOOKUP(L287,FT_D!$B$1:$AS$8,1+G287,FALSE)</f>
        <v>1.0416670342277996</v>
      </c>
      <c r="O287" s="89">
        <f>HLOOKUP(L287,FT_M!$B$1:$AS$13,1+H287,FALSE)</f>
        <v>1.040643020787243</v>
      </c>
      <c r="P287" s="90">
        <f t="shared" si="33"/>
        <v>95.36699539084114</v>
      </c>
      <c r="Q287" s="90">
        <f t="shared" si="34"/>
        <v>15.464918171487751</v>
      </c>
      <c r="R287" s="90">
        <f t="shared" si="35"/>
        <v>5.1549727238292506</v>
      </c>
      <c r="S287" s="91">
        <f t="shared" si="36"/>
        <v>44.822487833695334</v>
      </c>
      <c r="T287" s="91">
        <f t="shared" si="37"/>
        <v>7.2685115405992429</v>
      </c>
      <c r="U287" s="91">
        <f t="shared" si="38"/>
        <v>2.4228371801997479</v>
      </c>
      <c r="V287" s="92">
        <f t="shared" si="39"/>
        <v>2783.6852708677952</v>
      </c>
      <c r="W287" s="86" t="str">
        <f t="shared" si="40"/>
        <v>Collector</v>
      </c>
      <c r="Z287" s="92"/>
    </row>
    <row r="288" spans="2:26" s="86" customFormat="1" ht="15" customHeight="1" x14ac:dyDescent="0.25">
      <c r="B288" s="86" t="s">
        <v>133</v>
      </c>
      <c r="C288" s="86" t="s">
        <v>204</v>
      </c>
      <c r="D288" s="86">
        <v>480</v>
      </c>
      <c r="E288" s="86">
        <v>268</v>
      </c>
      <c r="F288" s="86">
        <v>16</v>
      </c>
      <c r="G288" s="86">
        <v>1</v>
      </c>
      <c r="H288" s="86">
        <v>10</v>
      </c>
      <c r="I288" s="86">
        <v>32</v>
      </c>
      <c r="J288" s="86">
        <v>16</v>
      </c>
      <c r="K288" s="86">
        <v>4</v>
      </c>
      <c r="L288" s="88" t="s">
        <v>649</v>
      </c>
      <c r="M288" s="89">
        <f>HLOOKUP(L288,FT_H!$B$1:$AS$25,2+F288,FALSE)</f>
        <v>1.5344023988084332</v>
      </c>
      <c r="N288" s="89">
        <f>HLOOKUP(L288,FT_D!$B$1:$AS$8,1+G288,FALSE)</f>
        <v>1.0416670342277996</v>
      </c>
      <c r="O288" s="89">
        <f>HLOOKUP(L288,FT_M!$B$1:$AS$13,1+H288,FALSE)</f>
        <v>1.040643020787243</v>
      </c>
      <c r="P288" s="90">
        <f t="shared" si="33"/>
        <v>19.238890083630302</v>
      </c>
      <c r="Q288" s="90">
        <f t="shared" si="34"/>
        <v>9.6194450418151511</v>
      </c>
      <c r="R288" s="90">
        <f t="shared" si="35"/>
        <v>2.4048612604537878</v>
      </c>
      <c r="S288" s="91">
        <f t="shared" si="36"/>
        <v>9.2346672401425458</v>
      </c>
      <c r="T288" s="91">
        <f t="shared" si="37"/>
        <v>4.6173336200712729</v>
      </c>
      <c r="U288" s="91">
        <f t="shared" si="38"/>
        <v>1.1543334050178182</v>
      </c>
      <c r="V288" s="92">
        <f t="shared" si="39"/>
        <v>750.31671326158175</v>
      </c>
      <c r="W288" s="86" t="str">
        <f t="shared" si="40"/>
        <v>Collector</v>
      </c>
      <c r="Z288" s="92"/>
    </row>
    <row r="289" spans="2:26" s="86" customFormat="1" ht="15" customHeight="1" x14ac:dyDescent="0.25">
      <c r="B289" s="86" t="s">
        <v>133</v>
      </c>
      <c r="C289" s="86" t="s">
        <v>205</v>
      </c>
      <c r="D289" s="86">
        <v>1742</v>
      </c>
      <c r="E289" s="86">
        <v>269</v>
      </c>
      <c r="F289" s="86">
        <v>14</v>
      </c>
      <c r="G289" s="86">
        <v>1</v>
      </c>
      <c r="H289" s="86">
        <v>10</v>
      </c>
      <c r="I289" s="86">
        <v>90</v>
      </c>
      <c r="J289" s="86">
        <v>38</v>
      </c>
      <c r="K289" s="86">
        <v>34</v>
      </c>
      <c r="L289" s="88" t="s">
        <v>649</v>
      </c>
      <c r="M289" s="89">
        <f>HLOOKUP(L289,FT_H!$B$1:$AS$25,2+F289,FALSE)</f>
        <v>1.4139103726546229</v>
      </c>
      <c r="N289" s="89">
        <f>HLOOKUP(L289,FT_D!$B$1:$AS$8,1+G289,FALSE)</f>
        <v>1.0416670342277996</v>
      </c>
      <c r="O289" s="89">
        <f>HLOOKUP(L289,FT_M!$B$1:$AS$13,1+H289,FALSE)</f>
        <v>1.040643020787243</v>
      </c>
      <c r="P289" s="90">
        <f t="shared" si="33"/>
        <v>58.720525402228169</v>
      </c>
      <c r="Q289" s="90">
        <f t="shared" si="34"/>
        <v>24.793110725385226</v>
      </c>
      <c r="R289" s="90">
        <f t="shared" si="35"/>
        <v>22.183309596397308</v>
      </c>
      <c r="S289" s="91">
        <f t="shared" si="36"/>
        <v>102.29115525068147</v>
      </c>
      <c r="T289" s="91">
        <f t="shared" si="37"/>
        <v>43.189598883621066</v>
      </c>
      <c r="U289" s="91">
        <f t="shared" si="38"/>
        <v>38.643325316924106</v>
      </c>
      <c r="V289" s="92">
        <f t="shared" si="39"/>
        <v>2536.7266973762571</v>
      </c>
      <c r="W289" s="86" t="str">
        <f t="shared" si="40"/>
        <v>Collector</v>
      </c>
      <c r="Z289" s="92"/>
    </row>
    <row r="290" spans="2:26" s="86" customFormat="1" ht="15" customHeight="1" x14ac:dyDescent="0.25">
      <c r="B290" s="86" t="s">
        <v>133</v>
      </c>
      <c r="C290" s="86" t="s">
        <v>206</v>
      </c>
      <c r="D290" s="86">
        <v>130</v>
      </c>
      <c r="E290" s="86">
        <v>270</v>
      </c>
      <c r="F290" s="86">
        <v>16</v>
      </c>
      <c r="G290" s="86">
        <v>4</v>
      </c>
      <c r="H290" s="86">
        <v>9</v>
      </c>
      <c r="I290" s="86">
        <v>353</v>
      </c>
      <c r="J290" s="86">
        <v>72</v>
      </c>
      <c r="K290" s="86">
        <v>49</v>
      </c>
      <c r="L290" s="88" t="s">
        <v>649</v>
      </c>
      <c r="M290" s="89">
        <f>HLOOKUP(L290,FT_H!$B$1:$AS$25,2+F290,FALSE)</f>
        <v>1.5344023988084332</v>
      </c>
      <c r="N290" s="89">
        <f>HLOOKUP(L290,FT_D!$B$1:$AS$8,1+G290,FALSE)</f>
        <v>1.0964980553638661</v>
      </c>
      <c r="O290" s="89">
        <f>HLOOKUP(L290,FT_M!$B$1:$AS$13,1+H290,FALSE)</f>
        <v>0.98879492857132445</v>
      </c>
      <c r="P290" s="90">
        <f t="shared" si="33"/>
        <v>212.1882546388382</v>
      </c>
      <c r="Q290" s="90">
        <f t="shared" si="34"/>
        <v>43.279190747865016</v>
      </c>
      <c r="R290" s="90">
        <f t="shared" si="35"/>
        <v>29.453893703408138</v>
      </c>
      <c r="S290" s="91">
        <f t="shared" si="36"/>
        <v>27.584473103048968</v>
      </c>
      <c r="T290" s="91">
        <f t="shared" si="37"/>
        <v>5.6262947972224522</v>
      </c>
      <c r="U290" s="91">
        <f t="shared" si="38"/>
        <v>3.8290061814430576</v>
      </c>
      <c r="V290" s="92">
        <f t="shared" si="39"/>
        <v>6838.1121381626726</v>
      </c>
      <c r="W290" s="86" t="str">
        <f t="shared" si="40"/>
        <v>Collector</v>
      </c>
      <c r="Z290" s="92"/>
    </row>
    <row r="291" spans="2:26" s="86" customFormat="1" ht="15" customHeight="1" x14ac:dyDescent="0.25">
      <c r="B291" s="86" t="s">
        <v>133</v>
      </c>
      <c r="C291" s="86" t="s">
        <v>207</v>
      </c>
      <c r="D291" s="86">
        <v>781</v>
      </c>
      <c r="E291" s="86">
        <v>271</v>
      </c>
      <c r="F291" s="86">
        <v>14</v>
      </c>
      <c r="G291" s="86">
        <v>2</v>
      </c>
      <c r="H291" s="86">
        <v>10</v>
      </c>
      <c r="I291" s="86">
        <v>224</v>
      </c>
      <c r="J291" s="86">
        <v>56</v>
      </c>
      <c r="K291" s="86">
        <v>12</v>
      </c>
      <c r="L291" s="88" t="s">
        <v>649</v>
      </c>
      <c r="M291" s="89">
        <f>HLOOKUP(L291,FT_H!$B$1:$AS$25,2+F291,FALSE)</f>
        <v>1.4139103726546229</v>
      </c>
      <c r="N291" s="89">
        <f>HLOOKUP(L291,FT_D!$B$1:$AS$8,1+G291,FALSE)</f>
        <v>1.077078268692844</v>
      </c>
      <c r="O291" s="89">
        <f>HLOOKUP(L291,FT_M!$B$1:$AS$13,1+H291,FALSE)</f>
        <v>1.040643020787243</v>
      </c>
      <c r="P291" s="90">
        <f t="shared" si="33"/>
        <v>141.34390910547495</v>
      </c>
      <c r="Q291" s="90">
        <f t="shared" si="34"/>
        <v>35.335977276368737</v>
      </c>
      <c r="R291" s="90">
        <f t="shared" si="35"/>
        <v>7.5719951306504445</v>
      </c>
      <c r="S291" s="91">
        <f t="shared" si="36"/>
        <v>110.38959301137594</v>
      </c>
      <c r="T291" s="91">
        <f t="shared" si="37"/>
        <v>27.597398252843984</v>
      </c>
      <c r="U291" s="91">
        <f t="shared" si="38"/>
        <v>5.9137281970379973</v>
      </c>
      <c r="V291" s="92">
        <f t="shared" si="39"/>
        <v>4422.0451562998587</v>
      </c>
      <c r="W291" s="86" t="str">
        <f t="shared" si="40"/>
        <v>Collector</v>
      </c>
      <c r="Z291" s="92"/>
    </row>
    <row r="292" spans="2:26" s="86" customFormat="1" ht="15" customHeight="1" x14ac:dyDescent="0.25">
      <c r="B292" s="86" t="s">
        <v>133</v>
      </c>
      <c r="C292" s="86" t="s">
        <v>208</v>
      </c>
      <c r="D292" s="86">
        <v>261</v>
      </c>
      <c r="E292" s="86">
        <v>272</v>
      </c>
      <c r="F292" s="86">
        <v>10</v>
      </c>
      <c r="G292" s="86">
        <v>1</v>
      </c>
      <c r="H292" s="86">
        <v>10</v>
      </c>
      <c r="I292" s="86">
        <v>188</v>
      </c>
      <c r="J292" s="86">
        <v>40</v>
      </c>
      <c r="K292" s="86">
        <v>12</v>
      </c>
      <c r="L292" s="88" t="s">
        <v>649</v>
      </c>
      <c r="M292" s="89">
        <f>HLOOKUP(L292,FT_H!$B$1:$AS$25,2+F292,FALSE)</f>
        <v>1.3269815703972134</v>
      </c>
      <c r="N292" s="89">
        <f>HLOOKUP(L292,FT_D!$B$1:$AS$8,1+G292,FALSE)</f>
        <v>1.0416670342277996</v>
      </c>
      <c r="O292" s="89">
        <f>HLOOKUP(L292,FT_M!$B$1:$AS$13,1+H292,FALSE)</f>
        <v>1.040643020787243</v>
      </c>
      <c r="P292" s="90">
        <f t="shared" si="33"/>
        <v>130.69598971871832</v>
      </c>
      <c r="Q292" s="90">
        <f t="shared" si="34"/>
        <v>27.807657386961345</v>
      </c>
      <c r="R292" s="90">
        <f t="shared" si="35"/>
        <v>8.3422972160884026</v>
      </c>
      <c r="S292" s="91">
        <f t="shared" si="36"/>
        <v>34.111653316585482</v>
      </c>
      <c r="T292" s="91">
        <f t="shared" si="37"/>
        <v>7.257798577996911</v>
      </c>
      <c r="U292" s="91">
        <f t="shared" si="38"/>
        <v>2.1773395733990735</v>
      </c>
      <c r="V292" s="92">
        <f t="shared" si="39"/>
        <v>4004.3026637224339</v>
      </c>
      <c r="W292" s="86" t="str">
        <f t="shared" si="40"/>
        <v>Collector</v>
      </c>
      <c r="Z292" s="92"/>
    </row>
    <row r="293" spans="2:26" s="86" customFormat="1" ht="15" customHeight="1" x14ac:dyDescent="0.25">
      <c r="B293" s="86" t="s">
        <v>133</v>
      </c>
      <c r="C293" s="86" t="s">
        <v>101</v>
      </c>
      <c r="D293" s="86">
        <v>377</v>
      </c>
      <c r="E293" s="86">
        <v>273</v>
      </c>
      <c r="F293" s="86">
        <v>11</v>
      </c>
      <c r="G293" s="86">
        <v>5</v>
      </c>
      <c r="H293" s="86">
        <v>9</v>
      </c>
      <c r="I293" s="86">
        <v>152</v>
      </c>
      <c r="J293" s="86">
        <v>80</v>
      </c>
      <c r="K293" s="86">
        <v>88</v>
      </c>
      <c r="L293" s="88" t="s">
        <v>649</v>
      </c>
      <c r="M293" s="89">
        <f>HLOOKUP(L293,FT_H!$B$1:$AS$25,2+F293,FALSE)</f>
        <v>1.3867754645117158</v>
      </c>
      <c r="N293" s="89">
        <f>HLOOKUP(L293,FT_D!$B$1:$AS$8,1+G293,FALSE)</f>
        <v>1.1379267551327192</v>
      </c>
      <c r="O293" s="89">
        <f>HLOOKUP(L293,FT_M!$B$1:$AS$13,1+H293,FALSE)</f>
        <v>0.98879492857132445</v>
      </c>
      <c r="P293" s="90">
        <f t="shared" si="33"/>
        <v>97.41299578187477</v>
      </c>
      <c r="Q293" s="90">
        <f t="shared" si="34"/>
        <v>51.269997779934087</v>
      </c>
      <c r="R293" s="90">
        <f t="shared" si="35"/>
        <v>56.396997557927492</v>
      </c>
      <c r="S293" s="91">
        <f t="shared" si="36"/>
        <v>36.724699409766785</v>
      </c>
      <c r="T293" s="91">
        <f t="shared" si="37"/>
        <v>19.32878916303515</v>
      </c>
      <c r="U293" s="91">
        <f t="shared" si="38"/>
        <v>21.261668079338666</v>
      </c>
      <c r="V293" s="92">
        <f t="shared" si="39"/>
        <v>4921.9197868736719</v>
      </c>
      <c r="W293" s="86" t="str">
        <f t="shared" si="40"/>
        <v>Collector</v>
      </c>
      <c r="Z293" s="92"/>
    </row>
    <row r="294" spans="2:26" s="86" customFormat="1" ht="15" customHeight="1" x14ac:dyDescent="0.25">
      <c r="B294" s="86" t="s">
        <v>133</v>
      </c>
      <c r="C294" s="86" t="s">
        <v>102</v>
      </c>
      <c r="D294" s="86">
        <v>222</v>
      </c>
      <c r="E294" s="86">
        <v>274</v>
      </c>
      <c r="F294" s="86">
        <v>10</v>
      </c>
      <c r="G294" s="86">
        <v>5</v>
      </c>
      <c r="H294" s="86">
        <v>9</v>
      </c>
      <c r="I294" s="86">
        <v>456</v>
      </c>
      <c r="J294" s="86">
        <v>40</v>
      </c>
      <c r="K294" s="86">
        <v>188</v>
      </c>
      <c r="L294" s="88" t="s">
        <v>649</v>
      </c>
      <c r="M294" s="89">
        <f>HLOOKUP(L294,FT_H!$B$1:$AS$25,2+F294,FALSE)</f>
        <v>1.3269815703972134</v>
      </c>
      <c r="N294" s="89">
        <f>HLOOKUP(L294,FT_D!$B$1:$AS$8,1+G294,FALSE)</f>
        <v>1.1379267551327192</v>
      </c>
      <c r="O294" s="89">
        <f>HLOOKUP(L294,FT_M!$B$1:$AS$13,1+H294,FALSE)</f>
        <v>0.98879492857132445</v>
      </c>
      <c r="P294" s="90">
        <f t="shared" si="33"/>
        <v>305.40729914082357</v>
      </c>
      <c r="Q294" s="90">
        <f t="shared" si="34"/>
        <v>26.790113959721364</v>
      </c>
      <c r="R294" s="90">
        <f t="shared" si="35"/>
        <v>125.91353561069042</v>
      </c>
      <c r="S294" s="91">
        <f t="shared" si="36"/>
        <v>67.800420409262841</v>
      </c>
      <c r="T294" s="91">
        <f t="shared" si="37"/>
        <v>5.9474052990581434</v>
      </c>
      <c r="U294" s="91">
        <f t="shared" si="38"/>
        <v>27.952804905573274</v>
      </c>
      <c r="V294" s="92">
        <f t="shared" si="39"/>
        <v>10994.662769069648</v>
      </c>
      <c r="W294" s="86" t="str">
        <f t="shared" si="40"/>
        <v>Highway</v>
      </c>
      <c r="Z294" s="92"/>
    </row>
    <row r="295" spans="2:26" s="86" customFormat="1" ht="15" customHeight="1" x14ac:dyDescent="0.25">
      <c r="B295" s="86" t="s">
        <v>133</v>
      </c>
      <c r="C295" s="86" t="s">
        <v>209</v>
      </c>
      <c r="D295" s="86">
        <v>760</v>
      </c>
      <c r="E295" s="86">
        <v>275</v>
      </c>
      <c r="F295" s="86">
        <v>15</v>
      </c>
      <c r="G295" s="86">
        <v>1</v>
      </c>
      <c r="H295" s="86">
        <v>10</v>
      </c>
      <c r="I295" s="86">
        <v>28</v>
      </c>
      <c r="J295" s="86">
        <v>8</v>
      </c>
      <c r="K295" s="86">
        <v>4</v>
      </c>
      <c r="L295" s="88" t="s">
        <v>649</v>
      </c>
      <c r="M295" s="89">
        <f>HLOOKUP(L295,FT_H!$B$1:$AS$25,2+F295,FALSE)</f>
        <v>1.4316370171210975</v>
      </c>
      <c r="N295" s="89">
        <f>HLOOKUP(L295,FT_D!$B$1:$AS$8,1+G295,FALSE)</f>
        <v>1.0416670342277996</v>
      </c>
      <c r="O295" s="89">
        <f>HLOOKUP(L295,FT_M!$B$1:$AS$13,1+H295,FALSE)</f>
        <v>1.040643020787243</v>
      </c>
      <c r="P295" s="90">
        <f t="shared" si="33"/>
        <v>18.042404533402376</v>
      </c>
      <c r="Q295" s="90">
        <f t="shared" si="34"/>
        <v>5.1549727238292506</v>
      </c>
      <c r="R295" s="90">
        <f t="shared" si="35"/>
        <v>2.5774863619146253</v>
      </c>
      <c r="S295" s="91">
        <f t="shared" si="36"/>
        <v>13.712227445385807</v>
      </c>
      <c r="T295" s="91">
        <f t="shared" si="37"/>
        <v>3.9177792701102301</v>
      </c>
      <c r="U295" s="91">
        <f t="shared" si="38"/>
        <v>1.958889635055115</v>
      </c>
      <c r="V295" s="92">
        <f t="shared" si="39"/>
        <v>618.59672685951</v>
      </c>
      <c r="W295" s="86" t="str">
        <f t="shared" si="40"/>
        <v>Collector</v>
      </c>
      <c r="Z295" s="92"/>
    </row>
    <row r="296" spans="2:26" s="86" customFormat="1" ht="15" customHeight="1" x14ac:dyDescent="0.25">
      <c r="B296" s="86" t="s">
        <v>133</v>
      </c>
      <c r="C296" s="86" t="s">
        <v>210</v>
      </c>
      <c r="D296" s="86">
        <v>328</v>
      </c>
      <c r="E296" s="86">
        <v>276</v>
      </c>
      <c r="F296" s="86">
        <v>14</v>
      </c>
      <c r="G296" s="86">
        <v>5</v>
      </c>
      <c r="H296" s="86">
        <v>9</v>
      </c>
      <c r="I296" s="86">
        <v>308</v>
      </c>
      <c r="J296" s="86">
        <v>88</v>
      </c>
      <c r="K296" s="86">
        <v>108</v>
      </c>
      <c r="L296" s="88" t="s">
        <v>649</v>
      </c>
      <c r="M296" s="89">
        <f>HLOOKUP(L296,FT_H!$B$1:$AS$25,2+F296,FALSE)</f>
        <v>1.4139103726546229</v>
      </c>
      <c r="N296" s="89">
        <f>HLOOKUP(L296,FT_D!$B$1:$AS$8,1+G296,FALSE)</f>
        <v>1.1379267551327192</v>
      </c>
      <c r="O296" s="89">
        <f>HLOOKUP(L296,FT_M!$B$1:$AS$13,1+H296,FALSE)</f>
        <v>0.98879492857132445</v>
      </c>
      <c r="P296" s="90">
        <f t="shared" si="33"/>
        <v>193.60131235558802</v>
      </c>
      <c r="Q296" s="90">
        <f t="shared" si="34"/>
        <v>55.314660673025152</v>
      </c>
      <c r="R296" s="90">
        <f t="shared" si="35"/>
        <v>67.886174462349047</v>
      </c>
      <c r="S296" s="91">
        <f t="shared" si="36"/>
        <v>63.501230452632875</v>
      </c>
      <c r="T296" s="91">
        <f t="shared" si="37"/>
        <v>18.14320870075225</v>
      </c>
      <c r="U296" s="91">
        <f t="shared" si="38"/>
        <v>22.266665223650488</v>
      </c>
      <c r="V296" s="92">
        <f t="shared" si="39"/>
        <v>7603.2515397830939</v>
      </c>
      <c r="W296" s="86" t="str">
        <f t="shared" si="40"/>
        <v>Collector</v>
      </c>
      <c r="Z296" s="92"/>
    </row>
    <row r="297" spans="2:26" s="86" customFormat="1" ht="15" customHeight="1" x14ac:dyDescent="0.25">
      <c r="B297" s="86" t="s">
        <v>133</v>
      </c>
      <c r="C297" s="86" t="s">
        <v>211</v>
      </c>
      <c r="D297" s="86">
        <v>772</v>
      </c>
      <c r="E297" s="86">
        <v>277</v>
      </c>
      <c r="F297" s="86">
        <v>10</v>
      </c>
      <c r="G297" s="86">
        <v>2</v>
      </c>
      <c r="H297" s="86">
        <v>9</v>
      </c>
      <c r="I297" s="86">
        <v>120</v>
      </c>
      <c r="J297" s="86">
        <v>48</v>
      </c>
      <c r="K297" s="86">
        <v>100</v>
      </c>
      <c r="L297" s="88" t="s">
        <v>649</v>
      </c>
      <c r="M297" s="89">
        <f>HLOOKUP(L297,FT_H!$B$1:$AS$25,2+F297,FALSE)</f>
        <v>1.3269815703972134</v>
      </c>
      <c r="N297" s="89">
        <f>HLOOKUP(L297,FT_D!$B$1:$AS$8,1+G297,FALSE)</f>
        <v>1.077078268692844</v>
      </c>
      <c r="O297" s="89">
        <f>HLOOKUP(L297,FT_M!$B$1:$AS$13,1+H297,FALSE)</f>
        <v>0.98879492857132445</v>
      </c>
      <c r="P297" s="90">
        <f t="shared" si="33"/>
        <v>84.910785967723712</v>
      </c>
      <c r="Q297" s="90">
        <f t="shared" si="34"/>
        <v>33.96431438708948</v>
      </c>
      <c r="R297" s="90">
        <f t="shared" si="35"/>
        <v>70.758988306436422</v>
      </c>
      <c r="S297" s="91">
        <f t="shared" si="36"/>
        <v>65.551126767082707</v>
      </c>
      <c r="T297" s="91">
        <f t="shared" si="37"/>
        <v>26.220450706833077</v>
      </c>
      <c r="U297" s="91">
        <f t="shared" si="38"/>
        <v>54.625938972568918</v>
      </c>
      <c r="V297" s="92">
        <f t="shared" si="39"/>
        <v>4551.2181278699909</v>
      </c>
      <c r="W297" s="86" t="str">
        <f t="shared" si="40"/>
        <v>Collector</v>
      </c>
      <c r="Z297" s="92"/>
    </row>
    <row r="298" spans="2:26" s="86" customFormat="1" ht="15" customHeight="1" x14ac:dyDescent="0.25">
      <c r="B298" s="86" t="s">
        <v>133</v>
      </c>
      <c r="C298" s="86" t="s">
        <v>212</v>
      </c>
      <c r="D298" s="86">
        <v>1612</v>
      </c>
      <c r="E298" s="86">
        <v>278</v>
      </c>
      <c r="F298" s="86">
        <v>10</v>
      </c>
      <c r="G298" s="86">
        <v>5</v>
      </c>
      <c r="H298" s="86">
        <v>9</v>
      </c>
      <c r="I298" s="86">
        <v>30</v>
      </c>
      <c r="J298" s="86">
        <v>12</v>
      </c>
      <c r="K298" s="86">
        <v>4</v>
      </c>
      <c r="L298" s="88" t="s">
        <v>649</v>
      </c>
      <c r="M298" s="89">
        <f>HLOOKUP(L298,FT_H!$B$1:$AS$25,2+F298,FALSE)</f>
        <v>1.3269815703972134</v>
      </c>
      <c r="N298" s="89">
        <f>HLOOKUP(L298,FT_D!$B$1:$AS$8,1+G298,FALSE)</f>
        <v>1.1379267551327192</v>
      </c>
      <c r="O298" s="89">
        <f>HLOOKUP(L298,FT_M!$B$1:$AS$13,1+H298,FALSE)</f>
        <v>0.98879492857132445</v>
      </c>
      <c r="P298" s="90">
        <f t="shared" si="33"/>
        <v>20.092585469791022</v>
      </c>
      <c r="Q298" s="90">
        <f t="shared" si="34"/>
        <v>8.0370341879164098</v>
      </c>
      <c r="R298" s="90">
        <f t="shared" si="35"/>
        <v>2.6790113959721364</v>
      </c>
      <c r="S298" s="91">
        <f t="shared" si="36"/>
        <v>32.389247777303126</v>
      </c>
      <c r="T298" s="91">
        <f t="shared" si="37"/>
        <v>12.955699110921252</v>
      </c>
      <c r="U298" s="91">
        <f t="shared" si="38"/>
        <v>4.3185663703070842</v>
      </c>
      <c r="V298" s="92">
        <f t="shared" si="39"/>
        <v>739.40714528830961</v>
      </c>
      <c r="W298" s="86" t="str">
        <f t="shared" si="40"/>
        <v>Collector</v>
      </c>
      <c r="Z298" s="92"/>
    </row>
    <row r="299" spans="2:26" s="86" customFormat="1" ht="15" customHeight="1" x14ac:dyDescent="0.25">
      <c r="B299" s="86" t="s">
        <v>133</v>
      </c>
      <c r="C299" s="86" t="s">
        <v>213</v>
      </c>
      <c r="D299" s="86">
        <v>733</v>
      </c>
      <c r="E299" s="86">
        <v>279</v>
      </c>
      <c r="F299" s="86">
        <v>14</v>
      </c>
      <c r="G299" s="86">
        <v>2</v>
      </c>
      <c r="H299" s="86">
        <v>9</v>
      </c>
      <c r="I299" s="86">
        <v>372</v>
      </c>
      <c r="J299" s="86">
        <v>139</v>
      </c>
      <c r="K299" s="86">
        <v>38</v>
      </c>
      <c r="L299" s="88" t="s">
        <v>649</v>
      </c>
      <c r="M299" s="89">
        <f>HLOOKUP(L299,FT_H!$B$1:$AS$25,2+F299,FALSE)</f>
        <v>1.4139103726546229</v>
      </c>
      <c r="N299" s="89">
        <f>HLOOKUP(L299,FT_D!$B$1:$AS$8,1+G299,FALSE)</f>
        <v>1.077078268692844</v>
      </c>
      <c r="O299" s="89">
        <f>HLOOKUP(L299,FT_M!$B$1:$AS$13,1+H299,FALSE)</f>
        <v>0.98879492857132445</v>
      </c>
      <c r="P299" s="90">
        <f t="shared" si="33"/>
        <v>247.04016314432135</v>
      </c>
      <c r="Q299" s="90">
        <f t="shared" si="34"/>
        <v>92.308017949087812</v>
      </c>
      <c r="R299" s="90">
        <f t="shared" si="35"/>
        <v>25.235285482484439</v>
      </c>
      <c r="S299" s="91">
        <f t="shared" si="36"/>
        <v>181.08043958478757</v>
      </c>
      <c r="T299" s="91">
        <f t="shared" si="37"/>
        <v>67.661777156681367</v>
      </c>
      <c r="U299" s="91">
        <f t="shared" si="38"/>
        <v>18.497464258661093</v>
      </c>
      <c r="V299" s="92">
        <f t="shared" si="39"/>
        <v>8750.0031978214465</v>
      </c>
      <c r="W299" s="86" t="str">
        <f t="shared" si="40"/>
        <v>Collector</v>
      </c>
      <c r="Z299" s="92"/>
    </row>
    <row r="300" spans="2:26" s="86" customFormat="1" ht="15" customHeight="1" x14ac:dyDescent="0.25">
      <c r="B300" s="86" t="s">
        <v>133</v>
      </c>
      <c r="C300" s="86" t="s">
        <v>214</v>
      </c>
      <c r="D300" s="86">
        <v>935</v>
      </c>
      <c r="E300" s="86">
        <v>280</v>
      </c>
      <c r="F300" s="86">
        <v>11</v>
      </c>
      <c r="G300" s="86">
        <v>4</v>
      </c>
      <c r="H300" s="86">
        <v>9</v>
      </c>
      <c r="I300" s="86">
        <v>208</v>
      </c>
      <c r="J300" s="86">
        <v>48</v>
      </c>
      <c r="K300" s="86">
        <v>12</v>
      </c>
      <c r="L300" s="88" t="s">
        <v>649</v>
      </c>
      <c r="M300" s="89">
        <f>HLOOKUP(L300,FT_H!$B$1:$AS$25,2+F300,FALSE)</f>
        <v>1.3867754645117158</v>
      </c>
      <c r="N300" s="89">
        <f>HLOOKUP(L300,FT_D!$B$1:$AS$8,1+G300,FALSE)</f>
        <v>1.0964980553638661</v>
      </c>
      <c r="O300" s="89">
        <f>HLOOKUP(L300,FT_M!$B$1:$AS$13,1+H300,FALSE)</f>
        <v>0.98879492857132445</v>
      </c>
      <c r="P300" s="90">
        <f t="shared" si="33"/>
        <v>138.33850867529063</v>
      </c>
      <c r="Q300" s="90">
        <f t="shared" si="34"/>
        <v>31.924271232759374</v>
      </c>
      <c r="R300" s="90">
        <f t="shared" si="35"/>
        <v>7.9810678081898434</v>
      </c>
      <c r="S300" s="91">
        <f t="shared" si="36"/>
        <v>129.34650561139674</v>
      </c>
      <c r="T300" s="91">
        <f t="shared" si="37"/>
        <v>29.849193602630013</v>
      </c>
      <c r="U300" s="91">
        <f t="shared" si="38"/>
        <v>7.4622984006575033</v>
      </c>
      <c r="V300" s="92">
        <f t="shared" si="39"/>
        <v>4277.8523451897563</v>
      </c>
      <c r="W300" s="86" t="str">
        <f t="shared" si="40"/>
        <v>Collector</v>
      </c>
      <c r="Z300" s="92"/>
    </row>
    <row r="301" spans="2:26" s="86" customFormat="1" ht="15" customHeight="1" x14ac:dyDescent="0.25">
      <c r="B301" s="86" t="s">
        <v>133</v>
      </c>
      <c r="C301" s="86" t="s">
        <v>215</v>
      </c>
      <c r="D301" s="86">
        <v>368</v>
      </c>
      <c r="E301" s="86">
        <v>281</v>
      </c>
      <c r="F301" s="86">
        <v>13</v>
      </c>
      <c r="G301" s="86">
        <v>5</v>
      </c>
      <c r="H301" s="86">
        <v>9</v>
      </c>
      <c r="I301" s="86">
        <v>272</v>
      </c>
      <c r="J301" s="86">
        <v>56</v>
      </c>
      <c r="K301" s="86">
        <v>52</v>
      </c>
      <c r="L301" s="88" t="s">
        <v>649</v>
      </c>
      <c r="M301" s="89">
        <f>HLOOKUP(L301,FT_H!$B$1:$AS$25,2+F301,FALSE)</f>
        <v>1.4476386330637334</v>
      </c>
      <c r="N301" s="89">
        <f>HLOOKUP(L301,FT_D!$B$1:$AS$8,1+G301,FALSE)</f>
        <v>1.1379267551327192</v>
      </c>
      <c r="O301" s="89">
        <f>HLOOKUP(L301,FT_M!$B$1:$AS$13,1+H301,FALSE)</f>
        <v>0.98879492857132445</v>
      </c>
      <c r="P301" s="90">
        <f t="shared" si="33"/>
        <v>166.98912935436871</v>
      </c>
      <c r="Q301" s="90">
        <f t="shared" si="34"/>
        <v>34.38011486707591</v>
      </c>
      <c r="R301" s="90">
        <f t="shared" si="35"/>
        <v>31.924392376570488</v>
      </c>
      <c r="S301" s="91">
        <f t="shared" si="36"/>
        <v>61.451999602407689</v>
      </c>
      <c r="T301" s="91">
        <f t="shared" si="37"/>
        <v>12.651882271083936</v>
      </c>
      <c r="U301" s="91">
        <f t="shared" si="38"/>
        <v>11.748176394577941</v>
      </c>
      <c r="V301" s="92">
        <f t="shared" si="39"/>
        <v>5599.0472783523628</v>
      </c>
      <c r="W301" s="86" t="str">
        <f t="shared" si="40"/>
        <v>Collector</v>
      </c>
      <c r="Z301" s="92"/>
    </row>
    <row r="302" spans="2:26" s="86" customFormat="1" ht="15" customHeight="1" x14ac:dyDescent="0.25">
      <c r="B302" s="86" t="s">
        <v>133</v>
      </c>
      <c r="C302" s="86" t="s">
        <v>216</v>
      </c>
      <c r="D302" s="86">
        <v>496</v>
      </c>
      <c r="E302" s="86">
        <v>282</v>
      </c>
      <c r="F302" s="86">
        <v>13</v>
      </c>
      <c r="G302" s="86">
        <v>1</v>
      </c>
      <c r="H302" s="86">
        <v>10</v>
      </c>
      <c r="I302" s="86">
        <v>116</v>
      </c>
      <c r="J302" s="86">
        <v>32</v>
      </c>
      <c r="K302" s="86">
        <v>36</v>
      </c>
      <c r="L302" s="88" t="s">
        <v>649</v>
      </c>
      <c r="M302" s="89">
        <f>HLOOKUP(L302,FT_H!$B$1:$AS$25,2+F302,FALSE)</f>
        <v>1.4476386330637334</v>
      </c>
      <c r="N302" s="89">
        <f>HLOOKUP(L302,FT_D!$B$1:$AS$8,1+G302,FALSE)</f>
        <v>1.0416670342277996</v>
      </c>
      <c r="O302" s="89">
        <f>HLOOKUP(L302,FT_M!$B$1:$AS$13,1+H302,FALSE)</f>
        <v>1.040643020787243</v>
      </c>
      <c r="P302" s="90">
        <f t="shared" si="33"/>
        <v>73.920880027868051</v>
      </c>
      <c r="Q302" s="90">
        <f t="shared" si="34"/>
        <v>20.391966904239464</v>
      </c>
      <c r="R302" s="90">
        <f t="shared" si="35"/>
        <v>22.940962767269397</v>
      </c>
      <c r="S302" s="91">
        <f t="shared" si="36"/>
        <v>36.664756493822559</v>
      </c>
      <c r="T302" s="91">
        <f t="shared" si="37"/>
        <v>10.114415584502774</v>
      </c>
      <c r="U302" s="91">
        <f t="shared" si="38"/>
        <v>11.37871753256562</v>
      </c>
      <c r="V302" s="92">
        <f t="shared" si="39"/>
        <v>2814.091432785046</v>
      </c>
      <c r="W302" s="86" t="str">
        <f t="shared" si="40"/>
        <v>Collector</v>
      </c>
      <c r="Z302" s="92"/>
    </row>
    <row r="303" spans="2:26" s="86" customFormat="1" ht="15" customHeight="1" x14ac:dyDescent="0.25">
      <c r="B303" s="86" t="s">
        <v>133</v>
      </c>
      <c r="C303" s="86" t="s">
        <v>217</v>
      </c>
      <c r="D303" s="86">
        <v>628</v>
      </c>
      <c r="E303" s="86">
        <v>283</v>
      </c>
      <c r="F303" s="86">
        <v>11</v>
      </c>
      <c r="G303" s="86">
        <v>1</v>
      </c>
      <c r="H303" s="86">
        <v>10</v>
      </c>
      <c r="I303" s="86">
        <v>188</v>
      </c>
      <c r="J303" s="86">
        <v>36</v>
      </c>
      <c r="K303" s="86">
        <v>56</v>
      </c>
      <c r="L303" s="88" t="s">
        <v>649</v>
      </c>
      <c r="M303" s="89">
        <f>HLOOKUP(L303,FT_H!$B$1:$AS$25,2+F303,FALSE)</f>
        <v>1.3867754645117158</v>
      </c>
      <c r="N303" s="89">
        <f>HLOOKUP(L303,FT_D!$B$1:$AS$8,1+G303,FALSE)</f>
        <v>1.0416670342277996</v>
      </c>
      <c r="O303" s="89">
        <f>HLOOKUP(L303,FT_M!$B$1:$AS$13,1+H303,FALSE)</f>
        <v>1.040643020787243</v>
      </c>
      <c r="P303" s="90">
        <f t="shared" si="33"/>
        <v>125.06074279488934</v>
      </c>
      <c r="Q303" s="90">
        <f t="shared" si="34"/>
        <v>23.947801811787318</v>
      </c>
      <c r="R303" s="90">
        <f t="shared" si="35"/>
        <v>37.252136151669163</v>
      </c>
      <c r="S303" s="91">
        <f t="shared" si="36"/>
        <v>78.538146475190501</v>
      </c>
      <c r="T303" s="91">
        <f t="shared" si="37"/>
        <v>15.039219537802435</v>
      </c>
      <c r="U303" s="91">
        <f t="shared" si="38"/>
        <v>23.394341503248235</v>
      </c>
      <c r="V303" s="92">
        <f t="shared" si="39"/>
        <v>4470.2563382002991</v>
      </c>
      <c r="W303" s="86" t="str">
        <f t="shared" si="40"/>
        <v>Collector</v>
      </c>
      <c r="Z303" s="92"/>
    </row>
    <row r="304" spans="2:26" s="86" customFormat="1" ht="15" customHeight="1" x14ac:dyDescent="0.25">
      <c r="B304" s="86" t="s">
        <v>133</v>
      </c>
      <c r="C304" s="86" t="s">
        <v>653</v>
      </c>
      <c r="D304" s="86">
        <v>3850</v>
      </c>
      <c r="E304" s="86">
        <v>284</v>
      </c>
      <c r="F304" s="86">
        <v>16</v>
      </c>
      <c r="G304" s="86">
        <v>2</v>
      </c>
      <c r="H304" s="86">
        <v>9</v>
      </c>
      <c r="I304" s="86">
        <v>480</v>
      </c>
      <c r="J304" s="86">
        <v>172</v>
      </c>
      <c r="K304" s="86">
        <v>76</v>
      </c>
      <c r="L304" s="88" t="s">
        <v>649</v>
      </c>
      <c r="M304" s="89">
        <f>HLOOKUP(L304,FT_H!$B$1:$AS$25,2+F304,FALSE)</f>
        <v>1.5344023988084332</v>
      </c>
      <c r="N304" s="89">
        <f>HLOOKUP(L304,FT_D!$B$1:$AS$8,1+G304,FALSE)</f>
        <v>1.077078268692844</v>
      </c>
      <c r="O304" s="89">
        <f>HLOOKUP(L304,FT_M!$B$1:$AS$13,1+H304,FALSE)</f>
        <v>0.98879492857132445</v>
      </c>
      <c r="P304" s="90">
        <f t="shared" si="33"/>
        <v>293.73011458952737</v>
      </c>
      <c r="Q304" s="90">
        <f t="shared" si="34"/>
        <v>105.25329106124731</v>
      </c>
      <c r="R304" s="90">
        <f t="shared" si="35"/>
        <v>46.507268143341832</v>
      </c>
      <c r="S304" s="91">
        <f t="shared" si="36"/>
        <v>1130.8609411696802</v>
      </c>
      <c r="T304" s="91">
        <f t="shared" si="37"/>
        <v>405.22517058580212</v>
      </c>
      <c r="U304" s="91">
        <f t="shared" si="38"/>
        <v>179.05298235186606</v>
      </c>
      <c r="V304" s="92">
        <f t="shared" si="39"/>
        <v>10691.776171058797</v>
      </c>
      <c r="W304" s="86" t="str">
        <f t="shared" si="40"/>
        <v>Highway</v>
      </c>
      <c r="Z304" s="92"/>
    </row>
    <row r="305" spans="2:26" s="86" customFormat="1" ht="15" customHeight="1" x14ac:dyDescent="0.25">
      <c r="B305" s="86" t="s">
        <v>133</v>
      </c>
      <c r="C305" s="86" t="s">
        <v>218</v>
      </c>
      <c r="D305" s="86">
        <v>543</v>
      </c>
      <c r="E305" s="86">
        <v>285</v>
      </c>
      <c r="F305" s="86">
        <v>15</v>
      </c>
      <c r="G305" s="86">
        <v>3</v>
      </c>
      <c r="H305" s="86">
        <v>9</v>
      </c>
      <c r="I305" s="86">
        <v>476</v>
      </c>
      <c r="J305" s="86">
        <v>44</v>
      </c>
      <c r="K305" s="86">
        <v>20</v>
      </c>
      <c r="L305" s="88" t="s">
        <v>649</v>
      </c>
      <c r="M305" s="89">
        <f>HLOOKUP(L305,FT_H!$B$1:$AS$25,2+F305,FALSE)</f>
        <v>1.4316370171210975</v>
      </c>
      <c r="N305" s="89">
        <f>HLOOKUP(L305,FT_D!$B$1:$AS$8,1+G305,FALSE)</f>
        <v>1.1062082689467894</v>
      </c>
      <c r="O305" s="89">
        <f>HLOOKUP(L305,FT_M!$B$1:$AS$13,1+H305,FALSE)</f>
        <v>0.98879492857132445</v>
      </c>
      <c r="P305" s="90">
        <f t="shared" si="33"/>
        <v>303.97012544349087</v>
      </c>
      <c r="Q305" s="90">
        <f t="shared" si="34"/>
        <v>28.09807882250756</v>
      </c>
      <c r="R305" s="90">
        <f t="shared" si="35"/>
        <v>12.77185401023071</v>
      </c>
      <c r="S305" s="91">
        <f t="shared" si="36"/>
        <v>165.05577811581554</v>
      </c>
      <c r="T305" s="91">
        <f t="shared" si="37"/>
        <v>15.257256800621604</v>
      </c>
      <c r="U305" s="91">
        <f t="shared" si="38"/>
        <v>6.9351167275552754</v>
      </c>
      <c r="V305" s="92">
        <f t="shared" si="39"/>
        <v>8276.1613986294979</v>
      </c>
      <c r="W305" s="86" t="str">
        <f t="shared" si="40"/>
        <v>Collector</v>
      </c>
      <c r="Z305" s="92"/>
    </row>
    <row r="306" spans="2:26" s="86" customFormat="1" ht="15" customHeight="1" x14ac:dyDescent="0.25">
      <c r="B306" s="86" t="s">
        <v>133</v>
      </c>
      <c r="C306" s="86" t="s">
        <v>219</v>
      </c>
      <c r="D306" s="86">
        <v>515</v>
      </c>
      <c r="E306" s="86">
        <v>286</v>
      </c>
      <c r="F306" s="86">
        <v>15</v>
      </c>
      <c r="G306" s="86">
        <v>3</v>
      </c>
      <c r="H306" s="86">
        <v>9</v>
      </c>
      <c r="I306" s="86">
        <v>348</v>
      </c>
      <c r="J306" s="86">
        <v>84</v>
      </c>
      <c r="K306" s="86">
        <v>36</v>
      </c>
      <c r="L306" s="88" t="s">
        <v>649</v>
      </c>
      <c r="M306" s="89">
        <f>HLOOKUP(L306,FT_H!$B$1:$AS$25,2+F306,FALSE)</f>
        <v>1.4316370171210975</v>
      </c>
      <c r="N306" s="89">
        <f>HLOOKUP(L306,FT_D!$B$1:$AS$8,1+G306,FALSE)</f>
        <v>1.1062082689467894</v>
      </c>
      <c r="O306" s="89">
        <f>HLOOKUP(L306,FT_M!$B$1:$AS$13,1+H306,FALSE)</f>
        <v>0.98879492857132445</v>
      </c>
      <c r="P306" s="90">
        <f t="shared" si="33"/>
        <v>222.23025977801433</v>
      </c>
      <c r="Q306" s="90">
        <f t="shared" si="34"/>
        <v>53.641786842968976</v>
      </c>
      <c r="R306" s="90">
        <f t="shared" si="35"/>
        <v>22.989337218415276</v>
      </c>
      <c r="S306" s="91">
        <f t="shared" si="36"/>
        <v>114.44858378567737</v>
      </c>
      <c r="T306" s="91">
        <f t="shared" si="37"/>
        <v>27.625520224129023</v>
      </c>
      <c r="U306" s="91">
        <f t="shared" si="38"/>
        <v>11.839508667483868</v>
      </c>
      <c r="V306" s="92">
        <f t="shared" si="39"/>
        <v>7172.673212145567</v>
      </c>
      <c r="W306" s="86" t="str">
        <f t="shared" si="40"/>
        <v>Collector</v>
      </c>
      <c r="Z306" s="92"/>
    </row>
    <row r="307" spans="2:26" s="86" customFormat="1" ht="15" customHeight="1" x14ac:dyDescent="0.25">
      <c r="B307" s="86" t="s">
        <v>133</v>
      </c>
      <c r="C307" s="86" t="s">
        <v>220</v>
      </c>
      <c r="D307" s="86">
        <v>389</v>
      </c>
      <c r="E307" s="86">
        <v>287</v>
      </c>
      <c r="F307" s="86">
        <v>15</v>
      </c>
      <c r="G307" s="86">
        <v>3</v>
      </c>
      <c r="H307" s="86">
        <v>9</v>
      </c>
      <c r="I307" s="86">
        <v>731.25</v>
      </c>
      <c r="J307" s="86">
        <v>138.75</v>
      </c>
      <c r="K307" s="86">
        <v>67.5</v>
      </c>
      <c r="L307" s="88" t="s">
        <v>649</v>
      </c>
      <c r="M307" s="89">
        <f>HLOOKUP(L307,FT_H!$B$1:$AS$25,2+F307,FALSE)</f>
        <v>1.4316370171210975</v>
      </c>
      <c r="N307" s="89">
        <f>HLOOKUP(L307,FT_D!$B$1:$AS$8,1+G307,FALSE)</f>
        <v>1.1062082689467894</v>
      </c>
      <c r="O307" s="89">
        <f>HLOOKUP(L307,FT_M!$B$1:$AS$13,1+H307,FALSE)</f>
        <v>0.98879492857132445</v>
      </c>
      <c r="P307" s="90">
        <f t="shared" si="33"/>
        <v>466.97091224906029</v>
      </c>
      <c r="Q307" s="90">
        <f t="shared" si="34"/>
        <v>88.604737195975545</v>
      </c>
      <c r="R307" s="90">
        <f t="shared" si="35"/>
        <v>43.105007284528646</v>
      </c>
      <c r="S307" s="91">
        <f t="shared" si="36"/>
        <v>181.65168486488446</v>
      </c>
      <c r="T307" s="91">
        <f t="shared" si="37"/>
        <v>34.467242769234488</v>
      </c>
      <c r="U307" s="91">
        <f t="shared" si="38"/>
        <v>16.767847833681643</v>
      </c>
      <c r="V307" s="92">
        <f t="shared" si="39"/>
        <v>14368.335761509548</v>
      </c>
      <c r="W307" s="86" t="str">
        <f t="shared" si="40"/>
        <v>Highway</v>
      </c>
      <c r="Z307" s="92"/>
    </row>
    <row r="308" spans="2:26" s="86" customFormat="1" ht="15" customHeight="1" x14ac:dyDescent="0.25">
      <c r="B308" s="86" t="s">
        <v>133</v>
      </c>
      <c r="C308" s="86" t="s">
        <v>221</v>
      </c>
      <c r="D308" s="86">
        <v>170</v>
      </c>
      <c r="E308" s="86">
        <v>288</v>
      </c>
      <c r="F308" s="86">
        <v>16</v>
      </c>
      <c r="G308" s="86">
        <v>5</v>
      </c>
      <c r="H308" s="86">
        <v>9</v>
      </c>
      <c r="I308" s="86">
        <v>60</v>
      </c>
      <c r="J308" s="86">
        <v>7.5</v>
      </c>
      <c r="K308" s="86">
        <v>30</v>
      </c>
      <c r="L308" s="88" t="s">
        <v>649</v>
      </c>
      <c r="M308" s="89">
        <f>HLOOKUP(L308,FT_H!$B$1:$AS$25,2+F308,FALSE)</f>
        <v>1.5344023988084332</v>
      </c>
      <c r="N308" s="89">
        <f>HLOOKUP(L308,FT_D!$B$1:$AS$8,1+G308,FALSE)</f>
        <v>1.1379267551327192</v>
      </c>
      <c r="O308" s="89">
        <f>HLOOKUP(L308,FT_M!$B$1:$AS$13,1+H308,FALSE)</f>
        <v>0.98879492857132445</v>
      </c>
      <c r="P308" s="90">
        <f t="shared" si="33"/>
        <v>34.752931357183414</v>
      </c>
      <c r="Q308" s="90">
        <f t="shared" si="34"/>
        <v>4.3441164196479267</v>
      </c>
      <c r="R308" s="90">
        <f t="shared" si="35"/>
        <v>17.376465678591707</v>
      </c>
      <c r="S308" s="91">
        <f t="shared" si="36"/>
        <v>5.9079983307211803</v>
      </c>
      <c r="T308" s="91">
        <f t="shared" si="37"/>
        <v>0.73849979134014754</v>
      </c>
      <c r="U308" s="91">
        <f t="shared" si="38"/>
        <v>2.9539991653605902</v>
      </c>
      <c r="V308" s="92">
        <f t="shared" si="39"/>
        <v>1355.3643229301531</v>
      </c>
      <c r="W308" s="86" t="str">
        <f t="shared" si="40"/>
        <v>Collector</v>
      </c>
      <c r="Z308" s="92"/>
    </row>
    <row r="309" spans="2:26" s="86" customFormat="1" ht="15" customHeight="1" x14ac:dyDescent="0.25">
      <c r="B309" s="86" t="s">
        <v>133</v>
      </c>
      <c r="C309" s="86" t="s">
        <v>222</v>
      </c>
      <c r="D309" s="86">
        <v>452</v>
      </c>
      <c r="E309" s="86">
        <v>289</v>
      </c>
      <c r="F309" s="86">
        <v>16</v>
      </c>
      <c r="G309" s="86">
        <v>5</v>
      </c>
      <c r="H309" s="86">
        <v>9</v>
      </c>
      <c r="I309" s="86">
        <v>160</v>
      </c>
      <c r="J309" s="86">
        <v>48</v>
      </c>
      <c r="K309" s="86">
        <v>4</v>
      </c>
      <c r="L309" s="88" t="s">
        <v>649</v>
      </c>
      <c r="M309" s="89">
        <f>HLOOKUP(L309,FT_H!$B$1:$AS$25,2+F309,FALSE)</f>
        <v>1.5344023988084332</v>
      </c>
      <c r="N309" s="89">
        <f>HLOOKUP(L309,FT_D!$B$1:$AS$8,1+G309,FALSE)</f>
        <v>1.1379267551327192</v>
      </c>
      <c r="O309" s="89">
        <f>HLOOKUP(L309,FT_M!$B$1:$AS$13,1+H309,FALSE)</f>
        <v>0.98879492857132445</v>
      </c>
      <c r="P309" s="90">
        <f t="shared" si="33"/>
        <v>92.674483619155779</v>
      </c>
      <c r="Q309" s="90">
        <f t="shared" si="34"/>
        <v>27.802345085746733</v>
      </c>
      <c r="R309" s="90">
        <f t="shared" si="35"/>
        <v>2.3168620904788946</v>
      </c>
      <c r="S309" s="91">
        <f t="shared" si="36"/>
        <v>41.88886659585841</v>
      </c>
      <c r="T309" s="91">
        <f t="shared" si="37"/>
        <v>12.566659978757523</v>
      </c>
      <c r="U309" s="91">
        <f t="shared" si="38"/>
        <v>1.0472216648964605</v>
      </c>
      <c r="V309" s="92">
        <f t="shared" si="39"/>
        <v>2947.0485790891539</v>
      </c>
      <c r="W309" s="86" t="str">
        <f t="shared" si="40"/>
        <v>Collector</v>
      </c>
      <c r="Z309" s="92"/>
    </row>
    <row r="310" spans="2:26" s="86" customFormat="1" ht="15" customHeight="1" x14ac:dyDescent="0.25">
      <c r="B310" s="86" t="s">
        <v>133</v>
      </c>
      <c r="C310" s="86" t="s">
        <v>223</v>
      </c>
      <c r="D310" s="86">
        <v>1304</v>
      </c>
      <c r="E310" s="86">
        <v>290</v>
      </c>
      <c r="F310" s="86">
        <v>11</v>
      </c>
      <c r="G310" s="86">
        <v>4</v>
      </c>
      <c r="H310" s="86">
        <v>9</v>
      </c>
      <c r="I310" s="86">
        <v>924</v>
      </c>
      <c r="J310" s="86">
        <v>116</v>
      </c>
      <c r="K310" s="86">
        <v>252</v>
      </c>
      <c r="L310" s="88" t="s">
        <v>649</v>
      </c>
      <c r="M310" s="89">
        <f>HLOOKUP(L310,FT_H!$B$1:$AS$25,2+F310,FALSE)</f>
        <v>1.3867754645117158</v>
      </c>
      <c r="N310" s="89">
        <f>HLOOKUP(L310,FT_D!$B$1:$AS$8,1+G310,FALSE)</f>
        <v>1.0964980553638661</v>
      </c>
      <c r="O310" s="89">
        <f>HLOOKUP(L310,FT_M!$B$1:$AS$13,1+H310,FALSE)</f>
        <v>0.98879492857132445</v>
      </c>
      <c r="P310" s="90">
        <f t="shared" si="33"/>
        <v>614.54222123061788</v>
      </c>
      <c r="Q310" s="90">
        <f t="shared" si="34"/>
        <v>77.150322145835148</v>
      </c>
      <c r="R310" s="90">
        <f t="shared" si="35"/>
        <v>167.6024239719867</v>
      </c>
      <c r="S310" s="91">
        <f t="shared" si="36"/>
        <v>801.36305648472569</v>
      </c>
      <c r="T310" s="91">
        <f t="shared" si="37"/>
        <v>100.60402007816904</v>
      </c>
      <c r="U310" s="91">
        <f t="shared" si="38"/>
        <v>218.55356085947065</v>
      </c>
      <c r="V310" s="92">
        <f t="shared" si="39"/>
        <v>20623.079216362552</v>
      </c>
      <c r="W310" s="86" t="str">
        <f t="shared" si="40"/>
        <v>Highway</v>
      </c>
      <c r="Z310" s="92"/>
    </row>
    <row r="311" spans="2:26" s="86" customFormat="1" ht="15" customHeight="1" x14ac:dyDescent="0.25">
      <c r="B311" s="86" t="s">
        <v>133</v>
      </c>
      <c r="C311" s="86" t="s">
        <v>224</v>
      </c>
      <c r="D311" s="86">
        <v>822</v>
      </c>
      <c r="E311" s="86">
        <v>291</v>
      </c>
      <c r="F311" s="86">
        <v>14</v>
      </c>
      <c r="G311" s="86">
        <v>2</v>
      </c>
      <c r="H311" s="86">
        <v>9</v>
      </c>
      <c r="I311" s="86">
        <v>36</v>
      </c>
      <c r="J311" s="86">
        <v>0</v>
      </c>
      <c r="K311" s="86">
        <v>8</v>
      </c>
      <c r="L311" s="88" t="s">
        <v>649</v>
      </c>
      <c r="M311" s="89">
        <f>HLOOKUP(L311,FT_H!$B$1:$AS$25,2+F311,FALSE)</f>
        <v>1.4139103726546229</v>
      </c>
      <c r="N311" s="89">
        <f>HLOOKUP(L311,FT_D!$B$1:$AS$8,1+G311,FALSE)</f>
        <v>1.077078268692844</v>
      </c>
      <c r="O311" s="89">
        <f>HLOOKUP(L311,FT_M!$B$1:$AS$13,1+H311,FALSE)</f>
        <v>0.98879492857132445</v>
      </c>
      <c r="P311" s="90">
        <f t="shared" si="33"/>
        <v>23.907112562353678</v>
      </c>
      <c r="Q311" s="90">
        <f t="shared" si="34"/>
        <v>0</v>
      </c>
      <c r="R311" s="90">
        <f t="shared" si="35"/>
        <v>5.3126916805230398</v>
      </c>
      <c r="S311" s="91">
        <f t="shared" si="36"/>
        <v>19.651646526254723</v>
      </c>
      <c r="T311" s="91">
        <f t="shared" si="37"/>
        <v>0</v>
      </c>
      <c r="U311" s="91">
        <f t="shared" si="38"/>
        <v>4.367032561389939</v>
      </c>
      <c r="V311" s="92">
        <f t="shared" si="39"/>
        <v>701.27530182904127</v>
      </c>
      <c r="W311" s="86" t="str">
        <f t="shared" si="40"/>
        <v>Collector</v>
      </c>
      <c r="Z311" s="92"/>
    </row>
    <row r="312" spans="2:26" s="86" customFormat="1" ht="15" customHeight="1" x14ac:dyDescent="0.25">
      <c r="B312" s="86" t="s">
        <v>133</v>
      </c>
      <c r="C312" s="86" t="s">
        <v>225</v>
      </c>
      <c r="D312" s="86">
        <v>521</v>
      </c>
      <c r="E312" s="86">
        <v>292</v>
      </c>
      <c r="F312" s="86">
        <v>15</v>
      </c>
      <c r="G312" s="86">
        <v>2</v>
      </c>
      <c r="H312" s="86">
        <v>10</v>
      </c>
      <c r="I312" s="86">
        <v>168</v>
      </c>
      <c r="J312" s="86">
        <v>48</v>
      </c>
      <c r="K312" s="86">
        <v>80</v>
      </c>
      <c r="L312" s="88" t="s">
        <v>649</v>
      </c>
      <c r="M312" s="89">
        <f>HLOOKUP(L312,FT_H!$B$1:$AS$25,2+F312,FALSE)</f>
        <v>1.4316370171210975</v>
      </c>
      <c r="N312" s="89">
        <f>HLOOKUP(L312,FT_D!$B$1:$AS$8,1+G312,FALSE)</f>
        <v>1.077078268692844</v>
      </c>
      <c r="O312" s="89">
        <f>HLOOKUP(L312,FT_M!$B$1:$AS$13,1+H312,FALSE)</f>
        <v>1.040643020787243</v>
      </c>
      <c r="P312" s="90">
        <f t="shared" si="33"/>
        <v>104.69533310772104</v>
      </c>
      <c r="Q312" s="90">
        <f t="shared" si="34"/>
        <v>29.912952316491726</v>
      </c>
      <c r="R312" s="90">
        <f t="shared" si="35"/>
        <v>49.854920527486208</v>
      </c>
      <c r="S312" s="91">
        <f t="shared" si="36"/>
        <v>54.546268549122665</v>
      </c>
      <c r="T312" s="91">
        <f t="shared" si="37"/>
        <v>15.58464815689219</v>
      </c>
      <c r="U312" s="91">
        <f t="shared" si="38"/>
        <v>25.974413594820316</v>
      </c>
      <c r="V312" s="92">
        <f t="shared" si="39"/>
        <v>4427.1169428407757</v>
      </c>
      <c r="W312" s="86" t="str">
        <f t="shared" si="40"/>
        <v>Collector</v>
      </c>
      <c r="Z312" s="92"/>
    </row>
    <row r="313" spans="2:26" s="86" customFormat="1" ht="15" customHeight="1" x14ac:dyDescent="0.25">
      <c r="B313" s="86" t="s">
        <v>133</v>
      </c>
      <c r="C313" s="86" t="s">
        <v>226</v>
      </c>
      <c r="D313" s="86">
        <v>340</v>
      </c>
      <c r="E313" s="86">
        <v>293</v>
      </c>
      <c r="F313" s="86">
        <v>10</v>
      </c>
      <c r="G313" s="86">
        <v>2</v>
      </c>
      <c r="H313" s="86">
        <v>10</v>
      </c>
      <c r="I313" s="86">
        <v>308</v>
      </c>
      <c r="J313" s="86">
        <v>30</v>
      </c>
      <c r="K313" s="86">
        <v>45</v>
      </c>
      <c r="L313" s="88" t="s">
        <v>649</v>
      </c>
      <c r="M313" s="89">
        <f>HLOOKUP(L313,FT_H!$B$1:$AS$25,2+F313,FALSE)</f>
        <v>1.3269815703972134</v>
      </c>
      <c r="N313" s="89">
        <f>HLOOKUP(L313,FT_D!$B$1:$AS$8,1+G313,FALSE)</f>
        <v>1.077078268692844</v>
      </c>
      <c r="O313" s="89">
        <f>HLOOKUP(L313,FT_M!$B$1:$AS$13,1+H313,FALSE)</f>
        <v>1.040643020787243</v>
      </c>
      <c r="P313" s="90">
        <f t="shared" si="33"/>
        <v>207.07934648402633</v>
      </c>
      <c r="Q313" s="90">
        <f t="shared" si="34"/>
        <v>20.17006621597659</v>
      </c>
      <c r="R313" s="90">
        <f t="shared" si="35"/>
        <v>30.255099323964885</v>
      </c>
      <c r="S313" s="91">
        <f t="shared" si="36"/>
        <v>70.406977804568939</v>
      </c>
      <c r="T313" s="91">
        <f t="shared" si="37"/>
        <v>6.8578225134320396</v>
      </c>
      <c r="U313" s="91">
        <f t="shared" si="38"/>
        <v>10.286733770148061</v>
      </c>
      <c r="V313" s="92">
        <f t="shared" si="39"/>
        <v>6180.1082885752267</v>
      </c>
      <c r="W313" s="86" t="str">
        <f t="shared" si="40"/>
        <v>Collector</v>
      </c>
      <c r="Z313" s="92"/>
    </row>
    <row r="314" spans="2:26" s="86" customFormat="1" ht="15" customHeight="1" x14ac:dyDescent="0.25">
      <c r="B314" s="86" t="s">
        <v>133</v>
      </c>
      <c r="C314" s="86" t="s">
        <v>227</v>
      </c>
      <c r="D314" s="86">
        <v>418</v>
      </c>
      <c r="E314" s="86">
        <v>294</v>
      </c>
      <c r="F314" s="86">
        <v>10</v>
      </c>
      <c r="G314" s="86">
        <v>2</v>
      </c>
      <c r="H314" s="86">
        <v>10</v>
      </c>
      <c r="I314" s="86">
        <v>120</v>
      </c>
      <c r="J314" s="86">
        <v>20</v>
      </c>
      <c r="K314" s="86">
        <v>20</v>
      </c>
      <c r="L314" s="88" t="s">
        <v>649</v>
      </c>
      <c r="M314" s="89">
        <f>HLOOKUP(L314,FT_H!$B$1:$AS$25,2+F314,FALSE)</f>
        <v>1.3269815703972134</v>
      </c>
      <c r="N314" s="89">
        <f>HLOOKUP(L314,FT_D!$B$1:$AS$8,1+G314,FALSE)</f>
        <v>1.077078268692844</v>
      </c>
      <c r="O314" s="89">
        <f>HLOOKUP(L314,FT_M!$B$1:$AS$13,1+H314,FALSE)</f>
        <v>1.040643020787243</v>
      </c>
      <c r="P314" s="90">
        <f t="shared" si="33"/>
        <v>80.680264863906359</v>
      </c>
      <c r="Q314" s="90">
        <f t="shared" si="34"/>
        <v>13.44671081065106</v>
      </c>
      <c r="R314" s="90">
        <f t="shared" si="35"/>
        <v>13.44671081065106</v>
      </c>
      <c r="S314" s="91">
        <f t="shared" si="36"/>
        <v>33.724350713112855</v>
      </c>
      <c r="T314" s="91">
        <f t="shared" si="37"/>
        <v>5.6207251188521434</v>
      </c>
      <c r="U314" s="91">
        <f t="shared" si="38"/>
        <v>5.6207251188521434</v>
      </c>
      <c r="V314" s="92">
        <f t="shared" si="39"/>
        <v>2581.7684756450035</v>
      </c>
      <c r="W314" s="86" t="str">
        <f t="shared" si="40"/>
        <v>Collector</v>
      </c>
      <c r="Z314" s="92"/>
    </row>
    <row r="315" spans="2:26" s="86" customFormat="1" ht="15" customHeight="1" x14ac:dyDescent="0.25">
      <c r="B315" s="86" t="s">
        <v>133</v>
      </c>
      <c r="C315" s="86" t="s">
        <v>228</v>
      </c>
      <c r="D315" s="86">
        <v>347</v>
      </c>
      <c r="E315" s="86">
        <v>295</v>
      </c>
      <c r="F315" s="86">
        <v>14</v>
      </c>
      <c r="G315" s="86">
        <v>2</v>
      </c>
      <c r="H315" s="86">
        <v>10</v>
      </c>
      <c r="I315" s="86">
        <v>152</v>
      </c>
      <c r="J315" s="86">
        <v>76</v>
      </c>
      <c r="K315" s="86">
        <v>32</v>
      </c>
      <c r="L315" s="88" t="s">
        <v>649</v>
      </c>
      <c r="M315" s="89">
        <f>HLOOKUP(L315,FT_H!$B$1:$AS$25,2+F315,FALSE)</f>
        <v>1.4139103726546229</v>
      </c>
      <c r="N315" s="89">
        <f>HLOOKUP(L315,FT_D!$B$1:$AS$8,1+G315,FALSE)</f>
        <v>1.077078268692844</v>
      </c>
      <c r="O315" s="89">
        <f>HLOOKUP(L315,FT_M!$B$1:$AS$13,1+H315,FALSE)</f>
        <v>1.040643020787243</v>
      </c>
      <c r="P315" s="90">
        <f t="shared" si="33"/>
        <v>95.911938321572293</v>
      </c>
      <c r="Q315" s="90">
        <f t="shared" si="34"/>
        <v>47.955969160786147</v>
      </c>
      <c r="R315" s="90">
        <f t="shared" si="35"/>
        <v>20.191987015067852</v>
      </c>
      <c r="S315" s="91">
        <f t="shared" si="36"/>
        <v>33.281442597585581</v>
      </c>
      <c r="T315" s="91">
        <f t="shared" si="37"/>
        <v>16.640721298792791</v>
      </c>
      <c r="U315" s="91">
        <f t="shared" si="38"/>
        <v>7.0066194942285449</v>
      </c>
      <c r="V315" s="92">
        <f t="shared" si="39"/>
        <v>3937.4374679382308</v>
      </c>
      <c r="W315" s="86" t="str">
        <f t="shared" si="40"/>
        <v>Collector</v>
      </c>
      <c r="Z315" s="92"/>
    </row>
    <row r="316" spans="2:26" s="86" customFormat="1" ht="15" customHeight="1" x14ac:dyDescent="0.25">
      <c r="B316" s="86" t="s">
        <v>133</v>
      </c>
      <c r="C316" s="86" t="s">
        <v>229</v>
      </c>
      <c r="D316" s="86">
        <v>525</v>
      </c>
      <c r="E316" s="86">
        <v>296</v>
      </c>
      <c r="F316" s="86">
        <v>13</v>
      </c>
      <c r="G316" s="86">
        <v>4</v>
      </c>
      <c r="H316" s="86">
        <v>9</v>
      </c>
      <c r="I316" s="86">
        <v>404</v>
      </c>
      <c r="J316" s="86">
        <v>92</v>
      </c>
      <c r="K316" s="86">
        <v>12</v>
      </c>
      <c r="L316" s="88" t="s">
        <v>649</v>
      </c>
      <c r="M316" s="89">
        <f>HLOOKUP(L316,FT_H!$B$1:$AS$25,2+F316,FALSE)</f>
        <v>1.4476386330637334</v>
      </c>
      <c r="N316" s="89">
        <f>HLOOKUP(L316,FT_D!$B$1:$AS$8,1+G316,FALSE)</f>
        <v>1.0964980553638661</v>
      </c>
      <c r="O316" s="89">
        <f>HLOOKUP(L316,FT_M!$B$1:$AS$13,1+H316,FALSE)</f>
        <v>0.98879492857132445</v>
      </c>
      <c r="P316" s="90">
        <f t="shared" si="33"/>
        <v>257.39914763842961</v>
      </c>
      <c r="Q316" s="90">
        <f t="shared" si="34"/>
        <v>58.61564748201863</v>
      </c>
      <c r="R316" s="90">
        <f t="shared" si="35"/>
        <v>7.6455192367850389</v>
      </c>
      <c r="S316" s="91">
        <f t="shared" si="36"/>
        <v>135.13455251017552</v>
      </c>
      <c r="T316" s="91">
        <f t="shared" si="37"/>
        <v>30.77321492805978</v>
      </c>
      <c r="U316" s="91">
        <f t="shared" si="38"/>
        <v>4.0138975993121457</v>
      </c>
      <c r="V316" s="92">
        <f t="shared" si="39"/>
        <v>7767.8475445735985</v>
      </c>
      <c r="W316" s="86" t="str">
        <f t="shared" si="40"/>
        <v>Collector</v>
      </c>
      <c r="Z316" s="92"/>
    </row>
    <row r="317" spans="2:26" s="86" customFormat="1" ht="15" customHeight="1" x14ac:dyDescent="0.25">
      <c r="B317" s="86" t="s">
        <v>133</v>
      </c>
      <c r="C317" s="86" t="s">
        <v>230</v>
      </c>
      <c r="D317" s="86">
        <v>852</v>
      </c>
      <c r="E317" s="86">
        <v>297</v>
      </c>
      <c r="F317" s="86">
        <v>10</v>
      </c>
      <c r="G317" s="86">
        <v>1</v>
      </c>
      <c r="H317" s="86">
        <v>10</v>
      </c>
      <c r="I317" s="86">
        <v>312</v>
      </c>
      <c r="J317" s="86">
        <v>20</v>
      </c>
      <c r="K317" s="86">
        <v>32</v>
      </c>
      <c r="L317" s="88" t="s">
        <v>649</v>
      </c>
      <c r="M317" s="89">
        <f>HLOOKUP(L317,FT_H!$B$1:$AS$25,2+F317,FALSE)</f>
        <v>1.3269815703972134</v>
      </c>
      <c r="N317" s="89">
        <f>HLOOKUP(L317,FT_D!$B$1:$AS$8,1+G317,FALSE)</f>
        <v>1.0416670342277996</v>
      </c>
      <c r="O317" s="89">
        <f>HLOOKUP(L317,FT_M!$B$1:$AS$13,1+H317,FALSE)</f>
        <v>1.040643020787243</v>
      </c>
      <c r="P317" s="90">
        <f t="shared" si="33"/>
        <v>216.8997276182985</v>
      </c>
      <c r="Q317" s="90">
        <f t="shared" si="34"/>
        <v>13.903828693480673</v>
      </c>
      <c r="R317" s="90">
        <f t="shared" si="35"/>
        <v>22.246125909569077</v>
      </c>
      <c r="S317" s="91">
        <f t="shared" si="36"/>
        <v>184.79856793079034</v>
      </c>
      <c r="T317" s="91">
        <f t="shared" si="37"/>
        <v>11.846062046845534</v>
      </c>
      <c r="U317" s="91">
        <f t="shared" si="38"/>
        <v>18.953699274952854</v>
      </c>
      <c r="V317" s="92">
        <f t="shared" si="39"/>
        <v>6073.1923733123585</v>
      </c>
      <c r="W317" s="86" t="str">
        <f t="shared" si="40"/>
        <v>Collector</v>
      </c>
      <c r="Z317" s="92"/>
    </row>
    <row r="318" spans="2:26" s="86" customFormat="1" ht="15" customHeight="1" x14ac:dyDescent="0.25">
      <c r="B318" s="86" t="s">
        <v>133</v>
      </c>
      <c r="C318" s="86" t="s">
        <v>231</v>
      </c>
      <c r="D318" s="86">
        <v>825</v>
      </c>
      <c r="E318" s="86">
        <v>298</v>
      </c>
      <c r="F318" s="86">
        <v>11</v>
      </c>
      <c r="G318" s="86">
        <v>5</v>
      </c>
      <c r="H318" s="86">
        <v>9</v>
      </c>
      <c r="I318" s="86">
        <v>94</v>
      </c>
      <c r="J318" s="86">
        <v>19</v>
      </c>
      <c r="K318" s="86">
        <v>23</v>
      </c>
      <c r="L318" s="88" t="s">
        <v>649</v>
      </c>
      <c r="M318" s="89">
        <f>HLOOKUP(L318,FT_H!$B$1:$AS$25,2+F318,FALSE)</f>
        <v>1.3867754645117158</v>
      </c>
      <c r="N318" s="89">
        <f>HLOOKUP(L318,FT_D!$B$1:$AS$8,1+G318,FALSE)</f>
        <v>1.1379267551327192</v>
      </c>
      <c r="O318" s="89">
        <f>HLOOKUP(L318,FT_M!$B$1:$AS$13,1+H318,FALSE)</f>
        <v>0.98879492857132445</v>
      </c>
      <c r="P318" s="90">
        <f t="shared" si="33"/>
        <v>60.242247391422552</v>
      </c>
      <c r="Q318" s="90">
        <f t="shared" si="34"/>
        <v>12.176624472734346</v>
      </c>
      <c r="R318" s="90">
        <f t="shared" si="35"/>
        <v>14.74012436173105</v>
      </c>
      <c r="S318" s="91">
        <f t="shared" si="36"/>
        <v>49.699854097923605</v>
      </c>
      <c r="T318" s="91">
        <f t="shared" si="37"/>
        <v>10.045715190005836</v>
      </c>
      <c r="U318" s="91">
        <f t="shared" si="38"/>
        <v>12.160602598428117</v>
      </c>
      <c r="V318" s="92">
        <f t="shared" si="39"/>
        <v>2091.8159094213106</v>
      </c>
      <c r="W318" s="86" t="str">
        <f t="shared" si="40"/>
        <v>Collector</v>
      </c>
      <c r="Z318" s="92"/>
    </row>
    <row r="319" spans="2:26" s="86" customFormat="1" ht="15" customHeight="1" x14ac:dyDescent="0.25">
      <c r="B319" s="86" t="s">
        <v>133</v>
      </c>
      <c r="C319" s="86" t="s">
        <v>232</v>
      </c>
      <c r="D319" s="86">
        <v>422</v>
      </c>
      <c r="E319" s="86">
        <v>299</v>
      </c>
      <c r="F319" s="86">
        <v>11</v>
      </c>
      <c r="G319" s="86">
        <v>5</v>
      </c>
      <c r="H319" s="86">
        <v>9</v>
      </c>
      <c r="I319" s="86">
        <v>320</v>
      </c>
      <c r="J319" s="86">
        <v>100</v>
      </c>
      <c r="K319" s="86">
        <v>40</v>
      </c>
      <c r="L319" s="88" t="s">
        <v>649</v>
      </c>
      <c r="M319" s="89">
        <f>HLOOKUP(L319,FT_H!$B$1:$AS$25,2+F319,FALSE)</f>
        <v>1.3867754645117158</v>
      </c>
      <c r="N319" s="89">
        <f>HLOOKUP(L319,FT_D!$B$1:$AS$8,1+G319,FALSE)</f>
        <v>1.1379267551327192</v>
      </c>
      <c r="O319" s="89">
        <f>HLOOKUP(L319,FT_M!$B$1:$AS$13,1+H319,FALSE)</f>
        <v>0.98879492857132445</v>
      </c>
      <c r="P319" s="90">
        <f t="shared" si="33"/>
        <v>205.07999111973635</v>
      </c>
      <c r="Q319" s="90">
        <f t="shared" si="34"/>
        <v>64.087497224917612</v>
      </c>
      <c r="R319" s="90">
        <f t="shared" si="35"/>
        <v>25.634998889967044</v>
      </c>
      <c r="S319" s="91">
        <f t="shared" si="36"/>
        <v>86.543756252528738</v>
      </c>
      <c r="T319" s="91">
        <f t="shared" si="37"/>
        <v>27.044923828915231</v>
      </c>
      <c r="U319" s="91">
        <f t="shared" si="38"/>
        <v>10.817969531566092</v>
      </c>
      <c r="V319" s="92">
        <f t="shared" si="39"/>
        <v>7075.2596936309046</v>
      </c>
      <c r="W319" s="86" t="str">
        <f t="shared" si="40"/>
        <v>Collector</v>
      </c>
      <c r="Z319" s="92"/>
    </row>
    <row r="320" spans="2:26" s="86" customFormat="1" ht="15" customHeight="1" x14ac:dyDescent="0.25">
      <c r="B320" s="86" t="s">
        <v>133</v>
      </c>
      <c r="C320" s="86" t="s">
        <v>545</v>
      </c>
      <c r="D320" s="86">
        <v>902</v>
      </c>
      <c r="E320" s="86">
        <v>300</v>
      </c>
      <c r="F320" s="86">
        <v>15</v>
      </c>
      <c r="G320" s="86">
        <v>5</v>
      </c>
      <c r="H320" s="86">
        <v>9</v>
      </c>
      <c r="I320" s="86">
        <v>224</v>
      </c>
      <c r="J320" s="86">
        <v>68</v>
      </c>
      <c r="K320" s="86">
        <v>116</v>
      </c>
      <c r="L320" s="88" t="s">
        <v>649</v>
      </c>
      <c r="M320" s="89">
        <f>HLOOKUP(L320,FT_H!$B$1:$AS$25,2+F320,FALSE)</f>
        <v>1.4316370171210975</v>
      </c>
      <c r="N320" s="89">
        <f>HLOOKUP(L320,FT_D!$B$1:$AS$8,1+G320,FALSE)</f>
        <v>1.1379267551327192</v>
      </c>
      <c r="O320" s="89">
        <f>HLOOKUP(L320,FT_M!$B$1:$AS$13,1+H320,FALSE)</f>
        <v>0.98879492857132445</v>
      </c>
      <c r="P320" s="90">
        <f t="shared" si="33"/>
        <v>139.05754572016082</v>
      </c>
      <c r="Q320" s="90">
        <f t="shared" si="34"/>
        <v>42.213897807905958</v>
      </c>
      <c r="R320" s="90">
        <f t="shared" si="35"/>
        <v>72.011943319368996</v>
      </c>
      <c r="S320" s="91">
        <f t="shared" si="36"/>
        <v>125.42990623958507</v>
      </c>
      <c r="T320" s="91">
        <f t="shared" si="37"/>
        <v>38.076935822731173</v>
      </c>
      <c r="U320" s="91">
        <f t="shared" si="38"/>
        <v>64.954772874070827</v>
      </c>
      <c r="V320" s="92">
        <f t="shared" si="39"/>
        <v>6078.8012843384586</v>
      </c>
      <c r="W320" s="86" t="str">
        <f t="shared" si="40"/>
        <v>Collector</v>
      </c>
      <c r="Z320" s="92"/>
    </row>
    <row r="321" spans="2:26" s="86" customFormat="1" ht="15" customHeight="1" x14ac:dyDescent="0.25">
      <c r="B321" s="86" t="s">
        <v>133</v>
      </c>
      <c r="C321" s="86" t="s">
        <v>233</v>
      </c>
      <c r="D321" s="86">
        <v>144</v>
      </c>
      <c r="E321" s="86">
        <v>301</v>
      </c>
      <c r="F321" s="86">
        <v>9</v>
      </c>
      <c r="G321" s="86">
        <v>4</v>
      </c>
      <c r="H321" s="86">
        <v>9</v>
      </c>
      <c r="I321" s="86">
        <v>476</v>
      </c>
      <c r="J321" s="86">
        <v>68</v>
      </c>
      <c r="K321" s="86">
        <v>104</v>
      </c>
      <c r="L321" s="88" t="s">
        <v>649</v>
      </c>
      <c r="M321" s="89">
        <f>HLOOKUP(L321,FT_H!$B$1:$AS$25,2+F321,FALSE)</f>
        <v>1.4027549517100684</v>
      </c>
      <c r="N321" s="89">
        <f>HLOOKUP(L321,FT_D!$B$1:$AS$8,1+G321,FALSE)</f>
        <v>1.0964980553638661</v>
      </c>
      <c r="O321" s="89">
        <f>HLOOKUP(L321,FT_M!$B$1:$AS$13,1+H321,FALSE)</f>
        <v>0.98879492857132445</v>
      </c>
      <c r="P321" s="90">
        <f t="shared" si="33"/>
        <v>312.9760075384998</v>
      </c>
      <c r="Q321" s="90">
        <f t="shared" si="34"/>
        <v>44.710858219785685</v>
      </c>
      <c r="R321" s="90">
        <f t="shared" si="35"/>
        <v>68.381312571436922</v>
      </c>
      <c r="S321" s="91">
        <f t="shared" si="36"/>
        <v>45.068545085543967</v>
      </c>
      <c r="T321" s="91">
        <f t="shared" si="37"/>
        <v>6.4383635836491386</v>
      </c>
      <c r="U321" s="91">
        <f t="shared" si="38"/>
        <v>9.8469090102869163</v>
      </c>
      <c r="V321" s="92">
        <f t="shared" si="39"/>
        <v>10225.636279913339</v>
      </c>
      <c r="W321" s="86" t="str">
        <f t="shared" si="40"/>
        <v>Highway</v>
      </c>
      <c r="Z321" s="92"/>
    </row>
    <row r="322" spans="2:26" s="86" customFormat="1" ht="15" customHeight="1" x14ac:dyDescent="0.25">
      <c r="B322" s="86" t="s">
        <v>133</v>
      </c>
      <c r="C322" s="86" t="s">
        <v>234</v>
      </c>
      <c r="D322" s="86">
        <v>174</v>
      </c>
      <c r="E322" s="86">
        <v>302</v>
      </c>
      <c r="F322" s="86">
        <v>11</v>
      </c>
      <c r="G322" s="86">
        <v>5</v>
      </c>
      <c r="H322" s="86">
        <v>9</v>
      </c>
      <c r="I322" s="86">
        <v>348</v>
      </c>
      <c r="J322" s="86">
        <v>84</v>
      </c>
      <c r="K322" s="86">
        <v>44</v>
      </c>
      <c r="L322" s="88" t="s">
        <v>649</v>
      </c>
      <c r="M322" s="89">
        <f>HLOOKUP(L322,FT_H!$B$1:$AS$25,2+F322,FALSE)</f>
        <v>1.3867754645117158</v>
      </c>
      <c r="N322" s="89">
        <f>HLOOKUP(L322,FT_D!$B$1:$AS$8,1+G322,FALSE)</f>
        <v>1.1379267551327192</v>
      </c>
      <c r="O322" s="89">
        <f>HLOOKUP(L322,FT_M!$B$1:$AS$13,1+H322,FALSE)</f>
        <v>0.98879492857132445</v>
      </c>
      <c r="P322" s="90">
        <f t="shared" si="33"/>
        <v>223.02449034271328</v>
      </c>
      <c r="Q322" s="90">
        <f t="shared" si="34"/>
        <v>53.833497668930789</v>
      </c>
      <c r="R322" s="90">
        <f t="shared" si="35"/>
        <v>28.198498778963746</v>
      </c>
      <c r="S322" s="91">
        <f t="shared" si="36"/>
        <v>38.806261319632114</v>
      </c>
      <c r="T322" s="91">
        <f t="shared" si="37"/>
        <v>9.3670285943939575</v>
      </c>
      <c r="U322" s="91">
        <f t="shared" si="38"/>
        <v>4.9065387875396915</v>
      </c>
      <c r="V322" s="92">
        <f t="shared" si="39"/>
        <v>7321.3556829745885</v>
      </c>
      <c r="W322" s="86" t="str">
        <f t="shared" si="40"/>
        <v>Collector</v>
      </c>
      <c r="Z322" s="92"/>
    </row>
    <row r="323" spans="2:26" s="86" customFormat="1" ht="15" customHeight="1" x14ac:dyDescent="0.25">
      <c r="B323" s="86" t="s">
        <v>133</v>
      </c>
      <c r="C323" s="86" t="s">
        <v>235</v>
      </c>
      <c r="D323" s="86">
        <v>125</v>
      </c>
      <c r="E323" s="86">
        <v>303</v>
      </c>
      <c r="F323" s="86">
        <v>11</v>
      </c>
      <c r="G323" s="86">
        <v>5</v>
      </c>
      <c r="H323" s="86">
        <v>9</v>
      </c>
      <c r="I323" s="86">
        <v>297</v>
      </c>
      <c r="J323" s="86">
        <v>94</v>
      </c>
      <c r="K323" s="86">
        <v>30</v>
      </c>
      <c r="L323" s="88" t="s">
        <v>649</v>
      </c>
      <c r="M323" s="89">
        <f>HLOOKUP(L323,FT_H!$B$1:$AS$25,2+F323,FALSE)</f>
        <v>1.3867754645117158</v>
      </c>
      <c r="N323" s="89">
        <f>HLOOKUP(L323,FT_D!$B$1:$AS$8,1+G323,FALSE)</f>
        <v>1.1379267551327192</v>
      </c>
      <c r="O323" s="89">
        <f>HLOOKUP(L323,FT_M!$B$1:$AS$13,1+H323,FALSE)</f>
        <v>0.98879492857132445</v>
      </c>
      <c r="P323" s="90">
        <f t="shared" si="33"/>
        <v>190.33986675800529</v>
      </c>
      <c r="Q323" s="90">
        <f t="shared" si="34"/>
        <v>60.242247391422552</v>
      </c>
      <c r="R323" s="90">
        <f t="shared" si="35"/>
        <v>19.226249167475281</v>
      </c>
      <c r="S323" s="91">
        <f t="shared" si="36"/>
        <v>23.792483344750661</v>
      </c>
      <c r="T323" s="91">
        <f t="shared" si="37"/>
        <v>7.5302809239278199</v>
      </c>
      <c r="U323" s="91">
        <f t="shared" si="38"/>
        <v>2.4032811459344101</v>
      </c>
      <c r="V323" s="92">
        <f t="shared" si="39"/>
        <v>6475.4007196056755</v>
      </c>
      <c r="W323" s="86" t="str">
        <f t="shared" si="40"/>
        <v>Collector</v>
      </c>
      <c r="Z323" s="92"/>
    </row>
    <row r="324" spans="2:26" s="86" customFormat="1" ht="15" customHeight="1" x14ac:dyDescent="0.25">
      <c r="B324" s="86" t="s">
        <v>133</v>
      </c>
      <c r="C324" s="86" t="s">
        <v>236</v>
      </c>
      <c r="D324" s="86">
        <v>459</v>
      </c>
      <c r="E324" s="86">
        <v>304</v>
      </c>
      <c r="F324" s="86">
        <v>16</v>
      </c>
      <c r="G324" s="86">
        <v>5</v>
      </c>
      <c r="H324" s="86">
        <v>9</v>
      </c>
      <c r="I324" s="86">
        <v>60</v>
      </c>
      <c r="J324" s="86">
        <v>34</v>
      </c>
      <c r="K324" s="86">
        <v>4</v>
      </c>
      <c r="L324" s="88" t="s">
        <v>649</v>
      </c>
      <c r="M324" s="89">
        <f>HLOOKUP(L324,FT_H!$B$1:$AS$25,2+F324,FALSE)</f>
        <v>1.5344023988084332</v>
      </c>
      <c r="N324" s="89">
        <f>HLOOKUP(L324,FT_D!$B$1:$AS$8,1+G324,FALSE)</f>
        <v>1.1379267551327192</v>
      </c>
      <c r="O324" s="89">
        <f>HLOOKUP(L324,FT_M!$B$1:$AS$13,1+H324,FALSE)</f>
        <v>0.98879492857132445</v>
      </c>
      <c r="P324" s="90">
        <f t="shared" si="33"/>
        <v>34.752931357183414</v>
      </c>
      <c r="Q324" s="90">
        <f t="shared" si="34"/>
        <v>19.693327769070603</v>
      </c>
      <c r="R324" s="90">
        <f t="shared" si="35"/>
        <v>2.3168620904788946</v>
      </c>
      <c r="S324" s="91">
        <f t="shared" si="36"/>
        <v>15.951595492947186</v>
      </c>
      <c r="T324" s="91">
        <f t="shared" si="37"/>
        <v>9.0392374460034066</v>
      </c>
      <c r="U324" s="91">
        <f t="shared" si="38"/>
        <v>1.0634396995298125</v>
      </c>
      <c r="V324" s="92">
        <f t="shared" si="39"/>
        <v>1362.3149092015899</v>
      </c>
      <c r="W324" s="86" t="str">
        <f t="shared" si="40"/>
        <v>Collector</v>
      </c>
      <c r="Z324" s="92"/>
    </row>
    <row r="325" spans="2:26" s="86" customFormat="1" ht="15" customHeight="1" x14ac:dyDescent="0.25">
      <c r="B325" s="86" t="s">
        <v>133</v>
      </c>
      <c r="C325" s="86" t="s">
        <v>237</v>
      </c>
      <c r="D325" s="86">
        <v>305</v>
      </c>
      <c r="E325" s="86">
        <v>305</v>
      </c>
      <c r="F325" s="86">
        <v>13</v>
      </c>
      <c r="G325" s="86">
        <v>5</v>
      </c>
      <c r="H325" s="86">
        <v>9</v>
      </c>
      <c r="I325" s="86">
        <v>268</v>
      </c>
      <c r="J325" s="86">
        <v>100</v>
      </c>
      <c r="K325" s="86">
        <v>44</v>
      </c>
      <c r="L325" s="88" t="s">
        <v>649</v>
      </c>
      <c r="M325" s="89">
        <f>HLOOKUP(L325,FT_H!$B$1:$AS$25,2+F325,FALSE)</f>
        <v>1.4476386330637334</v>
      </c>
      <c r="N325" s="89">
        <f>HLOOKUP(L325,FT_D!$B$1:$AS$8,1+G325,FALSE)</f>
        <v>1.1379267551327192</v>
      </c>
      <c r="O325" s="89">
        <f>HLOOKUP(L325,FT_M!$B$1:$AS$13,1+H325,FALSE)</f>
        <v>0.98879492857132445</v>
      </c>
      <c r="P325" s="90">
        <f t="shared" ref="P325:P388" si="41">I325/($M325*$N325*$O325)</f>
        <v>164.53340686386329</v>
      </c>
      <c r="Q325" s="90">
        <f t="shared" ref="Q325:Q388" si="42">J325/($M325*$N325*$O325)</f>
        <v>61.393062262635553</v>
      </c>
      <c r="R325" s="90">
        <f t="shared" ref="R325:R388" si="43">K325/($M325*$N325*$O325)</f>
        <v>27.012947395559642</v>
      </c>
      <c r="S325" s="91">
        <f t="shared" ref="S325:S388" si="44">P325*$D325/1000</f>
        <v>50.182689093478302</v>
      </c>
      <c r="T325" s="91">
        <f t="shared" ref="T325:T388" si="45">Q325*$D325/1000</f>
        <v>18.724883990103844</v>
      </c>
      <c r="U325" s="91">
        <f t="shared" ref="U325:U388" si="46">R325*$D325/1000</f>
        <v>8.2389489556456894</v>
      </c>
      <c r="V325" s="92">
        <f t="shared" ref="V325:V388" si="47">SUM(P325:R325)*24</f>
        <v>6070.5459965294031</v>
      </c>
      <c r="W325" s="86" t="str">
        <f t="shared" ref="W325:W388" si="48">IF(V325&gt;50000,"Freeway",IF(V325&gt;10000,"Highway",IF(V325&gt;500,"Collector","Local")))</f>
        <v>Collector</v>
      </c>
      <c r="Z325" s="92"/>
    </row>
    <row r="326" spans="2:26" s="86" customFormat="1" ht="15" customHeight="1" x14ac:dyDescent="0.25">
      <c r="B326" s="86" t="s">
        <v>133</v>
      </c>
      <c r="C326" s="86" t="s">
        <v>238</v>
      </c>
      <c r="D326" s="86">
        <v>355</v>
      </c>
      <c r="E326" s="86">
        <v>306</v>
      </c>
      <c r="F326" s="86">
        <v>14</v>
      </c>
      <c r="G326" s="86">
        <v>3</v>
      </c>
      <c r="H326" s="86">
        <v>9</v>
      </c>
      <c r="I326" s="86">
        <v>672</v>
      </c>
      <c r="J326" s="86">
        <v>165</v>
      </c>
      <c r="K326" s="86">
        <v>135</v>
      </c>
      <c r="L326" s="88" t="s">
        <v>649</v>
      </c>
      <c r="M326" s="89">
        <f>HLOOKUP(L326,FT_H!$B$1:$AS$25,2+F326,FALSE)</f>
        <v>1.4139103726546229</v>
      </c>
      <c r="N326" s="89">
        <f>HLOOKUP(L326,FT_D!$B$1:$AS$8,1+G326,FALSE)</f>
        <v>1.1062082689467894</v>
      </c>
      <c r="O326" s="89">
        <f>HLOOKUP(L326,FT_M!$B$1:$AS$13,1+H326,FALSE)</f>
        <v>0.98879492857132445</v>
      </c>
      <c r="P326" s="90">
        <f t="shared" si="41"/>
        <v>434.51448801371947</v>
      </c>
      <c r="Q326" s="90">
        <f t="shared" si="42"/>
        <v>106.68882518194005</v>
      </c>
      <c r="R326" s="90">
        <f t="shared" si="43"/>
        <v>87.290856967041847</v>
      </c>
      <c r="S326" s="91">
        <f t="shared" si="44"/>
        <v>154.25264324487043</v>
      </c>
      <c r="T326" s="91">
        <f t="shared" si="45"/>
        <v>37.874532939588718</v>
      </c>
      <c r="U326" s="91">
        <f t="shared" si="46"/>
        <v>30.988254223299858</v>
      </c>
      <c r="V326" s="92">
        <f t="shared" si="47"/>
        <v>15083.860083904834</v>
      </c>
      <c r="W326" s="86" t="str">
        <f t="shared" si="48"/>
        <v>Highway</v>
      </c>
      <c r="Z326" s="92"/>
    </row>
    <row r="327" spans="2:26" s="86" customFormat="1" ht="15" customHeight="1" x14ac:dyDescent="0.25">
      <c r="B327" s="86" t="s">
        <v>133</v>
      </c>
      <c r="C327" s="86" t="s">
        <v>239</v>
      </c>
      <c r="D327" s="86">
        <v>110</v>
      </c>
      <c r="E327" s="86">
        <v>307</v>
      </c>
      <c r="F327" s="86">
        <v>15</v>
      </c>
      <c r="G327" s="86">
        <v>3</v>
      </c>
      <c r="H327" s="86">
        <v>9</v>
      </c>
      <c r="I327" s="86">
        <v>480</v>
      </c>
      <c r="J327" s="86">
        <v>109</v>
      </c>
      <c r="K327" s="86">
        <v>375</v>
      </c>
      <c r="L327" s="88" t="s">
        <v>649</v>
      </c>
      <c r="M327" s="89">
        <f>HLOOKUP(L327,FT_H!$B$1:$AS$25,2+F327,FALSE)</f>
        <v>1.4316370171210975</v>
      </c>
      <c r="N327" s="89">
        <f>HLOOKUP(L327,FT_D!$B$1:$AS$8,1+G327,FALSE)</f>
        <v>1.1062082689467894</v>
      </c>
      <c r="O327" s="89">
        <f>HLOOKUP(L327,FT_M!$B$1:$AS$13,1+H327,FALSE)</f>
        <v>0.98879492857132445</v>
      </c>
      <c r="P327" s="90">
        <f t="shared" si="41"/>
        <v>306.52449624553702</v>
      </c>
      <c r="Q327" s="90">
        <f t="shared" si="42"/>
        <v>69.606604355757369</v>
      </c>
      <c r="R327" s="90">
        <f t="shared" si="43"/>
        <v>239.47226269182579</v>
      </c>
      <c r="S327" s="91">
        <f t="shared" si="44"/>
        <v>33.717694587009071</v>
      </c>
      <c r="T327" s="91">
        <f t="shared" si="45"/>
        <v>7.6567264791333107</v>
      </c>
      <c r="U327" s="91">
        <f t="shared" si="46"/>
        <v>26.341948896100835</v>
      </c>
      <c r="V327" s="92">
        <f t="shared" si="47"/>
        <v>14774.480719034884</v>
      </c>
      <c r="W327" s="86" t="str">
        <f t="shared" si="48"/>
        <v>Highway</v>
      </c>
      <c r="Z327" s="92"/>
    </row>
    <row r="328" spans="2:26" s="86" customFormat="1" ht="15" customHeight="1" x14ac:dyDescent="0.25">
      <c r="B328" s="86" t="s">
        <v>133</v>
      </c>
      <c r="C328" s="86" t="s">
        <v>124</v>
      </c>
      <c r="D328" s="86">
        <v>423</v>
      </c>
      <c r="E328" s="86">
        <v>308</v>
      </c>
      <c r="F328" s="86">
        <v>14</v>
      </c>
      <c r="G328" s="86">
        <v>3</v>
      </c>
      <c r="H328" s="86">
        <v>9</v>
      </c>
      <c r="I328" s="86">
        <v>740</v>
      </c>
      <c r="J328" s="86">
        <v>164</v>
      </c>
      <c r="K328" s="86">
        <v>60</v>
      </c>
      <c r="L328" s="88" t="s">
        <v>649</v>
      </c>
      <c r="M328" s="89">
        <f>HLOOKUP(L328,FT_H!$B$1:$AS$25,2+F328,FALSE)</f>
        <v>1.4139103726546229</v>
      </c>
      <c r="N328" s="89">
        <f>HLOOKUP(L328,FT_D!$B$1:$AS$8,1+G328,FALSE)</f>
        <v>1.1062082689467894</v>
      </c>
      <c r="O328" s="89">
        <f>HLOOKUP(L328,FT_M!$B$1:$AS$13,1+H328,FALSE)</f>
        <v>0.98879492857132445</v>
      </c>
      <c r="P328" s="90">
        <f t="shared" si="41"/>
        <v>478.48321596748866</v>
      </c>
      <c r="Q328" s="90">
        <f t="shared" si="42"/>
        <v>106.04222624144343</v>
      </c>
      <c r="R328" s="90">
        <f t="shared" si="43"/>
        <v>38.795936429796377</v>
      </c>
      <c r="S328" s="91">
        <f t="shared" si="44"/>
        <v>202.39840035424771</v>
      </c>
      <c r="T328" s="91">
        <f t="shared" si="45"/>
        <v>44.855861700130568</v>
      </c>
      <c r="U328" s="91">
        <f t="shared" si="46"/>
        <v>16.410681109803868</v>
      </c>
      <c r="V328" s="92">
        <f t="shared" si="47"/>
        <v>14959.713087329483</v>
      </c>
      <c r="W328" s="86" t="str">
        <f t="shared" si="48"/>
        <v>Highway</v>
      </c>
      <c r="Z328" s="92"/>
    </row>
    <row r="329" spans="2:26" s="86" customFormat="1" ht="15" customHeight="1" x14ac:dyDescent="0.25">
      <c r="B329" s="86" t="s">
        <v>133</v>
      </c>
      <c r="C329" s="86" t="s">
        <v>240</v>
      </c>
      <c r="D329" s="86">
        <v>966</v>
      </c>
      <c r="E329" s="86">
        <v>309</v>
      </c>
      <c r="F329" s="86">
        <v>11</v>
      </c>
      <c r="G329" s="86">
        <v>2</v>
      </c>
      <c r="H329" s="86">
        <v>10</v>
      </c>
      <c r="I329" s="86">
        <v>128</v>
      </c>
      <c r="J329" s="86">
        <v>12</v>
      </c>
      <c r="K329" s="86">
        <v>12</v>
      </c>
      <c r="L329" s="88" t="s">
        <v>649</v>
      </c>
      <c r="M329" s="89">
        <f>HLOOKUP(L329,FT_H!$B$1:$AS$25,2+F329,FALSE)</f>
        <v>1.3867754645117158</v>
      </c>
      <c r="N329" s="89">
        <f>HLOOKUP(L329,FT_D!$B$1:$AS$8,1+G329,FALSE)</f>
        <v>1.077078268692844</v>
      </c>
      <c r="O329" s="89">
        <f>HLOOKUP(L329,FT_M!$B$1:$AS$13,1+H329,FALSE)</f>
        <v>1.040643020787243</v>
      </c>
      <c r="P329" s="90">
        <f t="shared" si="41"/>
        <v>82.3483270816714</v>
      </c>
      <c r="Q329" s="90">
        <f t="shared" si="42"/>
        <v>7.7201556639066942</v>
      </c>
      <c r="R329" s="90">
        <f t="shared" si="43"/>
        <v>7.7201556639066942</v>
      </c>
      <c r="S329" s="91">
        <f t="shared" si="44"/>
        <v>79.548483960894572</v>
      </c>
      <c r="T329" s="91">
        <f t="shared" si="45"/>
        <v>7.457670371333867</v>
      </c>
      <c r="U329" s="91">
        <f t="shared" si="46"/>
        <v>7.457670371333867</v>
      </c>
      <c r="V329" s="92">
        <f t="shared" si="47"/>
        <v>2346.9273218276348</v>
      </c>
      <c r="W329" s="86" t="str">
        <f t="shared" si="48"/>
        <v>Collector</v>
      </c>
      <c r="Z329" s="92"/>
    </row>
    <row r="330" spans="2:26" s="86" customFormat="1" ht="15" customHeight="1" x14ac:dyDescent="0.25">
      <c r="B330" s="86" t="s">
        <v>133</v>
      </c>
      <c r="C330" s="86" t="s">
        <v>241</v>
      </c>
      <c r="D330" s="86">
        <v>995</v>
      </c>
      <c r="E330" s="86">
        <v>310</v>
      </c>
      <c r="F330" s="86">
        <v>14</v>
      </c>
      <c r="G330" s="86">
        <v>2</v>
      </c>
      <c r="H330" s="86">
        <v>10</v>
      </c>
      <c r="I330" s="86">
        <v>524</v>
      </c>
      <c r="J330" s="86">
        <v>148</v>
      </c>
      <c r="K330" s="86">
        <v>84</v>
      </c>
      <c r="L330" s="88" t="s">
        <v>649</v>
      </c>
      <c r="M330" s="89">
        <f>HLOOKUP(L330,FT_H!$B$1:$AS$25,2+F330,FALSE)</f>
        <v>1.4139103726546229</v>
      </c>
      <c r="N330" s="89">
        <f>HLOOKUP(L330,FT_D!$B$1:$AS$8,1+G330,FALSE)</f>
        <v>1.077078268692844</v>
      </c>
      <c r="O330" s="89">
        <f>HLOOKUP(L330,FT_M!$B$1:$AS$13,1+H330,FALSE)</f>
        <v>1.040643020787243</v>
      </c>
      <c r="P330" s="90">
        <f t="shared" si="41"/>
        <v>330.64378737173604</v>
      </c>
      <c r="Q330" s="90">
        <f t="shared" si="42"/>
        <v>93.38793994468881</v>
      </c>
      <c r="R330" s="90">
        <f t="shared" si="43"/>
        <v>53.003965914553106</v>
      </c>
      <c r="S330" s="91">
        <f t="shared" si="44"/>
        <v>328.99056843487739</v>
      </c>
      <c r="T330" s="91">
        <f t="shared" si="45"/>
        <v>92.92100024496537</v>
      </c>
      <c r="U330" s="91">
        <f t="shared" si="46"/>
        <v>52.738946084980341</v>
      </c>
      <c r="V330" s="92">
        <f t="shared" si="47"/>
        <v>11448.856637543471</v>
      </c>
      <c r="W330" s="86" t="str">
        <f t="shared" si="48"/>
        <v>Highway</v>
      </c>
      <c r="Z330" s="92"/>
    </row>
    <row r="331" spans="2:26" s="86" customFormat="1" ht="15" customHeight="1" x14ac:dyDescent="0.25">
      <c r="B331" s="86" t="s">
        <v>133</v>
      </c>
      <c r="C331" s="86" t="s">
        <v>242</v>
      </c>
      <c r="D331" s="86">
        <v>739</v>
      </c>
      <c r="E331" s="86">
        <v>311</v>
      </c>
      <c r="F331" s="86">
        <v>14</v>
      </c>
      <c r="G331" s="86">
        <v>2</v>
      </c>
      <c r="H331" s="86">
        <v>10</v>
      </c>
      <c r="I331" s="86">
        <v>716</v>
      </c>
      <c r="J331" s="86">
        <v>224</v>
      </c>
      <c r="K331" s="86">
        <v>116</v>
      </c>
      <c r="L331" s="88" t="s">
        <v>649</v>
      </c>
      <c r="M331" s="89">
        <f>HLOOKUP(L331,FT_H!$B$1:$AS$25,2+F331,FALSE)</f>
        <v>1.4139103726546229</v>
      </c>
      <c r="N331" s="89">
        <f>HLOOKUP(L331,FT_D!$B$1:$AS$8,1+G331,FALSE)</f>
        <v>1.077078268692844</v>
      </c>
      <c r="O331" s="89">
        <f>HLOOKUP(L331,FT_M!$B$1:$AS$13,1+H331,FALSE)</f>
        <v>1.040643020787243</v>
      </c>
      <c r="P331" s="90">
        <f t="shared" si="41"/>
        <v>451.79570946214318</v>
      </c>
      <c r="Q331" s="90">
        <f t="shared" si="42"/>
        <v>141.34390910547495</v>
      </c>
      <c r="R331" s="90">
        <f t="shared" si="43"/>
        <v>73.195952929620958</v>
      </c>
      <c r="S331" s="91">
        <f t="shared" si="44"/>
        <v>333.87702929252379</v>
      </c>
      <c r="T331" s="91">
        <f t="shared" si="45"/>
        <v>104.45314882894598</v>
      </c>
      <c r="U331" s="91">
        <f t="shared" si="46"/>
        <v>54.091809214989887</v>
      </c>
      <c r="V331" s="92">
        <f t="shared" si="47"/>
        <v>15992.053715933736</v>
      </c>
      <c r="W331" s="86" t="str">
        <f t="shared" si="48"/>
        <v>Highway</v>
      </c>
      <c r="Z331" s="92"/>
    </row>
    <row r="332" spans="2:26" s="86" customFormat="1" ht="15" customHeight="1" x14ac:dyDescent="0.25">
      <c r="B332" s="86" t="s">
        <v>133</v>
      </c>
      <c r="C332" s="86" t="s">
        <v>243</v>
      </c>
      <c r="D332" s="86">
        <v>353</v>
      </c>
      <c r="E332" s="86">
        <v>312</v>
      </c>
      <c r="F332" s="86">
        <v>15</v>
      </c>
      <c r="G332" s="86">
        <v>1</v>
      </c>
      <c r="H332" s="86">
        <v>9</v>
      </c>
      <c r="I332" s="86">
        <v>2164</v>
      </c>
      <c r="J332" s="86">
        <v>292</v>
      </c>
      <c r="K332" s="86">
        <v>108</v>
      </c>
      <c r="L332" s="88" t="s">
        <v>649</v>
      </c>
      <c r="M332" s="89">
        <f>HLOOKUP(L332,FT_H!$B$1:$AS$25,2+F332,FALSE)</f>
        <v>1.4316370171210975</v>
      </c>
      <c r="N332" s="89">
        <f>HLOOKUP(L332,FT_D!$B$1:$AS$8,1+G332,FALSE)</f>
        <v>1.0416670342277996</v>
      </c>
      <c r="O332" s="89">
        <f>HLOOKUP(L332,FT_M!$B$1:$AS$13,1+H332,FALSE)</f>
        <v>0.98879492857132445</v>
      </c>
      <c r="P332" s="90">
        <f t="shared" si="41"/>
        <v>1467.5374295140693</v>
      </c>
      <c r="Q332" s="90">
        <f t="shared" si="42"/>
        <v>198.02261063683378</v>
      </c>
      <c r="R332" s="90">
        <f t="shared" si="43"/>
        <v>73.241239550609748</v>
      </c>
      <c r="S332" s="91">
        <f t="shared" si="44"/>
        <v>518.0407126184665</v>
      </c>
      <c r="T332" s="91">
        <f t="shared" si="45"/>
        <v>69.901981554802319</v>
      </c>
      <c r="U332" s="91">
        <f t="shared" si="46"/>
        <v>25.854157561365241</v>
      </c>
      <c r="V332" s="92">
        <f t="shared" si="47"/>
        <v>41731.230712836317</v>
      </c>
      <c r="W332" s="86" t="str">
        <f t="shared" si="48"/>
        <v>Highway</v>
      </c>
      <c r="Z332" s="92"/>
    </row>
    <row r="333" spans="2:26" s="86" customFormat="1" ht="15" customHeight="1" x14ac:dyDescent="0.25">
      <c r="B333" s="86" t="s">
        <v>133</v>
      </c>
      <c r="C333" s="86" t="s">
        <v>244</v>
      </c>
      <c r="D333" s="86">
        <v>441</v>
      </c>
      <c r="E333" s="86">
        <v>313</v>
      </c>
      <c r="F333" s="86">
        <v>15</v>
      </c>
      <c r="G333" s="86">
        <v>3</v>
      </c>
      <c r="H333" s="86">
        <v>9</v>
      </c>
      <c r="I333" s="86">
        <v>1516</v>
      </c>
      <c r="J333" s="86">
        <v>308</v>
      </c>
      <c r="K333" s="86">
        <v>128</v>
      </c>
      <c r="L333" s="88" t="s">
        <v>649</v>
      </c>
      <c r="M333" s="89">
        <f>HLOOKUP(L333,FT_H!$B$1:$AS$25,2+F333,FALSE)</f>
        <v>1.4316370171210975</v>
      </c>
      <c r="N333" s="89">
        <f>HLOOKUP(L333,FT_D!$B$1:$AS$8,1+G333,FALSE)</f>
        <v>1.1062082689467894</v>
      </c>
      <c r="O333" s="89">
        <f>HLOOKUP(L333,FT_M!$B$1:$AS$13,1+H333,FALSE)</f>
        <v>0.98879492857132445</v>
      </c>
      <c r="P333" s="90">
        <f t="shared" si="41"/>
        <v>968.10653397548776</v>
      </c>
      <c r="Q333" s="90">
        <f t="shared" si="42"/>
        <v>196.68655175755291</v>
      </c>
      <c r="R333" s="90">
        <f t="shared" si="43"/>
        <v>81.739865665476543</v>
      </c>
      <c r="S333" s="91">
        <f t="shared" si="44"/>
        <v>426.93498148319009</v>
      </c>
      <c r="T333" s="91">
        <f t="shared" si="45"/>
        <v>86.738769325080838</v>
      </c>
      <c r="U333" s="91">
        <f t="shared" si="46"/>
        <v>36.047280758475161</v>
      </c>
      <c r="V333" s="92">
        <f t="shared" si="47"/>
        <v>29916.790833564417</v>
      </c>
      <c r="W333" s="86" t="str">
        <f t="shared" si="48"/>
        <v>Highway</v>
      </c>
      <c r="Z333" s="92"/>
    </row>
    <row r="334" spans="2:26" s="86" customFormat="1" ht="15" customHeight="1" x14ac:dyDescent="0.25">
      <c r="B334" s="86" t="s">
        <v>133</v>
      </c>
      <c r="C334" s="86" t="s">
        <v>245</v>
      </c>
      <c r="D334" s="86">
        <v>712</v>
      </c>
      <c r="E334" s="86">
        <v>314</v>
      </c>
      <c r="F334" s="86">
        <v>9</v>
      </c>
      <c r="G334" s="86">
        <v>4</v>
      </c>
      <c r="H334" s="86">
        <v>9</v>
      </c>
      <c r="I334" s="93">
        <v>1504</v>
      </c>
      <c r="J334" s="93">
        <v>204</v>
      </c>
      <c r="K334" s="93">
        <v>176</v>
      </c>
      <c r="L334" s="88" t="s">
        <v>649</v>
      </c>
      <c r="M334" s="89">
        <f>HLOOKUP(L334,FT_H!$B$1:$AS$25,2+F334,FALSE)</f>
        <v>1.4027549517100684</v>
      </c>
      <c r="N334" s="89">
        <f>HLOOKUP(L334,FT_D!$B$1:$AS$8,1+G334,FALSE)</f>
        <v>1.0964980553638661</v>
      </c>
      <c r="O334" s="89">
        <f>HLOOKUP(L334,FT_M!$B$1:$AS$13,1+H334,FALSE)</f>
        <v>0.98879492857132445</v>
      </c>
      <c r="P334" s="90">
        <f t="shared" si="41"/>
        <v>988.89898180231864</v>
      </c>
      <c r="Q334" s="90">
        <f t="shared" si="42"/>
        <v>134.13257465935703</v>
      </c>
      <c r="R334" s="90">
        <f t="shared" si="43"/>
        <v>115.72222127473941</v>
      </c>
      <c r="S334" s="91">
        <f t="shared" si="44"/>
        <v>704.09607504325095</v>
      </c>
      <c r="T334" s="91">
        <f t="shared" si="45"/>
        <v>95.502393157462208</v>
      </c>
      <c r="U334" s="91">
        <f t="shared" si="46"/>
        <v>82.394221547614464</v>
      </c>
      <c r="V334" s="92">
        <f t="shared" si="47"/>
        <v>29730.090665673968</v>
      </c>
      <c r="W334" s="86" t="str">
        <f t="shared" si="48"/>
        <v>Highway</v>
      </c>
      <c r="Z334" s="92"/>
    </row>
    <row r="335" spans="2:26" s="86" customFormat="1" ht="15" customHeight="1" x14ac:dyDescent="0.25">
      <c r="B335" s="86" t="s">
        <v>133</v>
      </c>
      <c r="C335" s="86" t="s">
        <v>246</v>
      </c>
      <c r="D335" s="86">
        <v>487</v>
      </c>
      <c r="E335" s="86">
        <v>315</v>
      </c>
      <c r="F335" s="86">
        <v>10</v>
      </c>
      <c r="G335" s="86">
        <v>4</v>
      </c>
      <c r="H335" s="86">
        <v>9</v>
      </c>
      <c r="I335" s="86">
        <v>1388</v>
      </c>
      <c r="J335" s="86">
        <v>244</v>
      </c>
      <c r="K335" s="86">
        <v>172</v>
      </c>
      <c r="L335" s="88" t="s">
        <v>649</v>
      </c>
      <c r="M335" s="89">
        <f>HLOOKUP(L335,FT_H!$B$1:$AS$25,2+F335,FALSE)</f>
        <v>1.3269815703972134</v>
      </c>
      <c r="N335" s="89">
        <f>HLOOKUP(L335,FT_D!$B$1:$AS$8,1+G335,FALSE)</f>
        <v>1.0964980553638661</v>
      </c>
      <c r="O335" s="89">
        <f>HLOOKUP(L335,FT_M!$B$1:$AS$13,1+H335,FALSE)</f>
        <v>0.98879492857132445</v>
      </c>
      <c r="P335" s="90">
        <f t="shared" si="41"/>
        <v>964.7404291003229</v>
      </c>
      <c r="Q335" s="90">
        <f t="shared" si="42"/>
        <v>169.59413883319797</v>
      </c>
      <c r="R335" s="90">
        <f t="shared" si="43"/>
        <v>119.54996671848382</v>
      </c>
      <c r="S335" s="91">
        <f t="shared" si="44"/>
        <v>469.8285889718573</v>
      </c>
      <c r="T335" s="91">
        <f t="shared" si="45"/>
        <v>82.592345611767414</v>
      </c>
      <c r="U335" s="91">
        <f t="shared" si="46"/>
        <v>58.220833791901619</v>
      </c>
      <c r="V335" s="92">
        <f t="shared" si="47"/>
        <v>30093.228831648114</v>
      </c>
      <c r="W335" s="86" t="str">
        <f t="shared" si="48"/>
        <v>Highway</v>
      </c>
      <c r="Z335" s="92"/>
    </row>
    <row r="336" spans="2:26" s="86" customFormat="1" ht="15" customHeight="1" x14ac:dyDescent="0.25">
      <c r="B336" s="86" t="s">
        <v>133</v>
      </c>
      <c r="C336" s="86" t="s">
        <v>247</v>
      </c>
      <c r="D336" s="86">
        <v>272</v>
      </c>
      <c r="E336" s="86">
        <v>316</v>
      </c>
      <c r="F336" s="86">
        <v>10</v>
      </c>
      <c r="G336" s="86">
        <v>4</v>
      </c>
      <c r="H336" s="86">
        <v>9</v>
      </c>
      <c r="I336" s="86">
        <v>1100</v>
      </c>
      <c r="J336" s="86">
        <v>164</v>
      </c>
      <c r="K336" s="86">
        <v>212</v>
      </c>
      <c r="L336" s="88" t="s">
        <v>649</v>
      </c>
      <c r="M336" s="89">
        <f>HLOOKUP(L336,FT_H!$B$1:$AS$25,2+F336,FALSE)</f>
        <v>1.3269815703972134</v>
      </c>
      <c r="N336" s="89">
        <f>HLOOKUP(L336,FT_D!$B$1:$AS$8,1+G336,FALSE)</f>
        <v>1.0964980553638661</v>
      </c>
      <c r="O336" s="89">
        <f>HLOOKUP(L336,FT_M!$B$1:$AS$13,1+H336,FALSE)</f>
        <v>0.98879492857132445</v>
      </c>
      <c r="P336" s="90">
        <f t="shared" si="41"/>
        <v>764.56374064146632</v>
      </c>
      <c r="Q336" s="90">
        <f t="shared" si="42"/>
        <v>113.98950315018224</v>
      </c>
      <c r="R336" s="90">
        <f t="shared" si="43"/>
        <v>147.35228455999169</v>
      </c>
      <c r="S336" s="91">
        <f t="shared" si="44"/>
        <v>207.96133745447884</v>
      </c>
      <c r="T336" s="91">
        <f t="shared" si="45"/>
        <v>31.005144856849569</v>
      </c>
      <c r="U336" s="91">
        <f t="shared" si="46"/>
        <v>40.079821400317741</v>
      </c>
      <c r="V336" s="92">
        <f t="shared" si="47"/>
        <v>24621.732680439367</v>
      </c>
      <c r="W336" s="86" t="str">
        <f t="shared" si="48"/>
        <v>Highway</v>
      </c>
      <c r="Z336" s="92"/>
    </row>
    <row r="337" spans="2:26" s="86" customFormat="1" ht="15" customHeight="1" x14ac:dyDescent="0.25">
      <c r="B337" s="86" t="s">
        <v>133</v>
      </c>
      <c r="C337" s="86" t="s">
        <v>248</v>
      </c>
      <c r="D337" s="86">
        <v>702</v>
      </c>
      <c r="E337" s="86">
        <v>317</v>
      </c>
      <c r="F337" s="86">
        <v>10</v>
      </c>
      <c r="G337" s="86">
        <v>4</v>
      </c>
      <c r="H337" s="86">
        <v>9</v>
      </c>
      <c r="I337" s="86">
        <v>1352</v>
      </c>
      <c r="J337" s="86">
        <v>204</v>
      </c>
      <c r="K337" s="86">
        <v>236</v>
      </c>
      <c r="L337" s="88" t="s">
        <v>649</v>
      </c>
      <c r="M337" s="89">
        <f>HLOOKUP(L337,FT_H!$B$1:$AS$25,2+F337,FALSE)</f>
        <v>1.3269815703972134</v>
      </c>
      <c r="N337" s="89">
        <f>HLOOKUP(L337,FT_D!$B$1:$AS$8,1+G337,FALSE)</f>
        <v>1.0964980553638661</v>
      </c>
      <c r="O337" s="89">
        <f>HLOOKUP(L337,FT_M!$B$1:$AS$13,1+H337,FALSE)</f>
        <v>0.98879492857132445</v>
      </c>
      <c r="P337" s="90">
        <f t="shared" si="41"/>
        <v>939.7183430429659</v>
      </c>
      <c r="Q337" s="90">
        <f t="shared" si="42"/>
        <v>141.79182099169012</v>
      </c>
      <c r="R337" s="90">
        <f t="shared" si="43"/>
        <v>164.0336752648964</v>
      </c>
      <c r="S337" s="91">
        <f t="shared" si="44"/>
        <v>659.68227681616202</v>
      </c>
      <c r="T337" s="91">
        <f t="shared" si="45"/>
        <v>99.537858336166465</v>
      </c>
      <c r="U337" s="91">
        <f t="shared" si="46"/>
        <v>115.15164003595727</v>
      </c>
      <c r="V337" s="92">
        <f t="shared" si="47"/>
        <v>29893.052143189259</v>
      </c>
      <c r="W337" s="86" t="str">
        <f t="shared" si="48"/>
        <v>Highway</v>
      </c>
      <c r="Z337" s="92"/>
    </row>
    <row r="338" spans="2:26" s="86" customFormat="1" ht="15" customHeight="1" x14ac:dyDescent="0.25">
      <c r="B338" s="86" t="s">
        <v>133</v>
      </c>
      <c r="C338" s="86" t="s">
        <v>249</v>
      </c>
      <c r="D338" s="86">
        <v>1753</v>
      </c>
      <c r="E338" s="86">
        <v>318</v>
      </c>
      <c r="F338" s="86">
        <v>14</v>
      </c>
      <c r="G338" s="86">
        <v>4</v>
      </c>
      <c r="H338" s="86">
        <v>9</v>
      </c>
      <c r="I338" s="86">
        <v>1280</v>
      </c>
      <c r="J338" s="86">
        <v>284</v>
      </c>
      <c r="K338" s="86">
        <v>224</v>
      </c>
      <c r="L338" s="88" t="s">
        <v>649</v>
      </c>
      <c r="M338" s="89">
        <f>HLOOKUP(L338,FT_H!$B$1:$AS$25,2+F338,FALSE)</f>
        <v>1.4139103726546229</v>
      </c>
      <c r="N338" s="89">
        <f>HLOOKUP(L338,FT_D!$B$1:$AS$8,1+G338,FALSE)</f>
        <v>1.0964980553638661</v>
      </c>
      <c r="O338" s="89">
        <f>HLOOKUP(L338,FT_M!$B$1:$AS$13,1+H338,FALSE)</f>
        <v>0.98879492857132445</v>
      </c>
      <c r="P338" s="90">
        <f t="shared" si="41"/>
        <v>834.97600082221902</v>
      </c>
      <c r="Q338" s="90">
        <f t="shared" si="42"/>
        <v>185.26030018242983</v>
      </c>
      <c r="R338" s="90">
        <f t="shared" si="43"/>
        <v>146.12080014388832</v>
      </c>
      <c r="S338" s="91">
        <f t="shared" si="44"/>
        <v>1463.7129294413501</v>
      </c>
      <c r="T338" s="91">
        <f t="shared" si="45"/>
        <v>324.76130621979951</v>
      </c>
      <c r="U338" s="91">
        <f t="shared" si="46"/>
        <v>256.14976265223623</v>
      </c>
      <c r="V338" s="92">
        <f t="shared" si="47"/>
        <v>27992.57042756489</v>
      </c>
      <c r="W338" s="86" t="str">
        <f t="shared" si="48"/>
        <v>Highway</v>
      </c>
      <c r="Z338" s="92"/>
    </row>
    <row r="339" spans="2:26" s="86" customFormat="1" ht="15" customHeight="1" x14ac:dyDescent="0.25">
      <c r="B339" s="86" t="s">
        <v>133</v>
      </c>
      <c r="C339" s="86" t="s">
        <v>250</v>
      </c>
      <c r="D339" s="86">
        <v>833</v>
      </c>
      <c r="E339" s="86">
        <v>319</v>
      </c>
      <c r="F339" s="86">
        <v>14</v>
      </c>
      <c r="G339" s="86">
        <v>4</v>
      </c>
      <c r="H339" s="86">
        <v>9</v>
      </c>
      <c r="I339" s="86">
        <v>432</v>
      </c>
      <c r="J339" s="86">
        <v>72</v>
      </c>
      <c r="K339" s="86">
        <v>52</v>
      </c>
      <c r="L339" s="88" t="s">
        <v>649</v>
      </c>
      <c r="M339" s="89">
        <f>HLOOKUP(L339,FT_H!$B$1:$AS$25,2+F339,FALSE)</f>
        <v>1.4139103726546229</v>
      </c>
      <c r="N339" s="89">
        <f>HLOOKUP(L339,FT_D!$B$1:$AS$8,1+G339,FALSE)</f>
        <v>1.0964980553638661</v>
      </c>
      <c r="O339" s="89">
        <f>HLOOKUP(L339,FT_M!$B$1:$AS$13,1+H339,FALSE)</f>
        <v>0.98879492857132445</v>
      </c>
      <c r="P339" s="90">
        <f t="shared" si="41"/>
        <v>281.80440027749893</v>
      </c>
      <c r="Q339" s="90">
        <f t="shared" si="42"/>
        <v>46.967400046249814</v>
      </c>
      <c r="R339" s="90">
        <f t="shared" si="43"/>
        <v>33.920900033402646</v>
      </c>
      <c r="S339" s="91">
        <f t="shared" si="44"/>
        <v>234.74306543115659</v>
      </c>
      <c r="T339" s="91">
        <f t="shared" si="45"/>
        <v>39.123844238526097</v>
      </c>
      <c r="U339" s="91">
        <f t="shared" si="46"/>
        <v>28.256109727824406</v>
      </c>
      <c r="V339" s="92">
        <f t="shared" si="47"/>
        <v>8704.6248085716325</v>
      </c>
      <c r="W339" s="86" t="str">
        <f t="shared" si="48"/>
        <v>Collector</v>
      </c>
      <c r="Z339" s="92"/>
    </row>
    <row r="340" spans="2:26" s="86" customFormat="1" ht="15" customHeight="1" x14ac:dyDescent="0.25">
      <c r="B340" s="86" t="s">
        <v>133</v>
      </c>
      <c r="C340" s="86" t="s">
        <v>251</v>
      </c>
      <c r="D340" s="86">
        <v>774</v>
      </c>
      <c r="E340" s="86">
        <v>320</v>
      </c>
      <c r="F340" s="86">
        <v>15</v>
      </c>
      <c r="G340" s="86">
        <v>4</v>
      </c>
      <c r="H340" s="86">
        <v>9</v>
      </c>
      <c r="I340" s="86">
        <v>949</v>
      </c>
      <c r="J340" s="86">
        <v>252</v>
      </c>
      <c r="K340" s="86">
        <v>150</v>
      </c>
      <c r="L340" s="88" t="s">
        <v>649</v>
      </c>
      <c r="M340" s="89">
        <f>HLOOKUP(L340,FT_H!$B$1:$AS$25,2+F340,FALSE)</f>
        <v>1.4316370171210975</v>
      </c>
      <c r="N340" s="89">
        <f>HLOOKUP(L340,FT_D!$B$1:$AS$8,1+G340,FALSE)</f>
        <v>1.0964980553638661</v>
      </c>
      <c r="O340" s="89">
        <f>HLOOKUP(L340,FT_M!$B$1:$AS$13,1+H340,FALSE)</f>
        <v>0.98879492857132445</v>
      </c>
      <c r="P340" s="90">
        <f t="shared" si="41"/>
        <v>611.39121925475342</v>
      </c>
      <c r="Q340" s="90">
        <f t="shared" si="42"/>
        <v>162.35046075047191</v>
      </c>
      <c r="R340" s="90">
        <f t="shared" si="43"/>
        <v>96.637179018138042</v>
      </c>
      <c r="S340" s="91">
        <f t="shared" si="44"/>
        <v>473.21680370317915</v>
      </c>
      <c r="T340" s="91">
        <f t="shared" si="45"/>
        <v>125.65925662086525</v>
      </c>
      <c r="U340" s="91">
        <f t="shared" si="46"/>
        <v>74.797176560038849</v>
      </c>
      <c r="V340" s="92">
        <f t="shared" si="47"/>
        <v>20889.09261656072</v>
      </c>
      <c r="W340" s="86" t="str">
        <f t="shared" si="48"/>
        <v>Highway</v>
      </c>
      <c r="Z340" s="92"/>
    </row>
    <row r="341" spans="2:26" s="86" customFormat="1" ht="15" customHeight="1" x14ac:dyDescent="0.25">
      <c r="B341" s="86" t="s">
        <v>133</v>
      </c>
      <c r="C341" s="86" t="s">
        <v>252</v>
      </c>
      <c r="D341" s="86">
        <v>570</v>
      </c>
      <c r="E341" s="86">
        <v>321</v>
      </c>
      <c r="F341" s="86">
        <v>9</v>
      </c>
      <c r="G341" s="86">
        <v>2</v>
      </c>
      <c r="H341" s="86">
        <v>9</v>
      </c>
      <c r="I341" s="86">
        <v>1062</v>
      </c>
      <c r="J341" s="86">
        <v>120</v>
      </c>
      <c r="K341" s="86">
        <v>105</v>
      </c>
      <c r="L341" s="88" t="s">
        <v>649</v>
      </c>
      <c r="M341" s="89">
        <f>HLOOKUP(L341,FT_H!$B$1:$AS$25,2+F341,FALSE)</f>
        <v>1.4027549517100684</v>
      </c>
      <c r="N341" s="89">
        <f>HLOOKUP(L341,FT_D!$B$1:$AS$8,1+G341,FALSE)</f>
        <v>1.077078268692844</v>
      </c>
      <c r="O341" s="89">
        <f>HLOOKUP(L341,FT_M!$B$1:$AS$13,1+H341,FALSE)</f>
        <v>0.98879492857132445</v>
      </c>
      <c r="P341" s="90">
        <f t="shared" si="41"/>
        <v>710.86840544195184</v>
      </c>
      <c r="Q341" s="90">
        <f t="shared" si="42"/>
        <v>80.324113609260095</v>
      </c>
      <c r="R341" s="90">
        <f t="shared" si="43"/>
        <v>70.283599408102575</v>
      </c>
      <c r="S341" s="91">
        <f t="shared" si="44"/>
        <v>405.19499110191259</v>
      </c>
      <c r="T341" s="91">
        <f t="shared" si="45"/>
        <v>45.784744757278254</v>
      </c>
      <c r="U341" s="91">
        <f t="shared" si="46"/>
        <v>40.061651662618466</v>
      </c>
      <c r="V341" s="92">
        <f t="shared" si="47"/>
        <v>20675.426843023546</v>
      </c>
      <c r="W341" s="86" t="str">
        <f t="shared" si="48"/>
        <v>Highway</v>
      </c>
      <c r="Z341" s="92"/>
    </row>
    <row r="342" spans="2:26" s="86" customFormat="1" ht="15" customHeight="1" x14ac:dyDescent="0.25">
      <c r="B342" s="86" t="s">
        <v>133</v>
      </c>
      <c r="C342" s="86" t="s">
        <v>253</v>
      </c>
      <c r="D342" s="86">
        <v>428</v>
      </c>
      <c r="E342" s="86">
        <v>322</v>
      </c>
      <c r="F342" s="86">
        <v>14</v>
      </c>
      <c r="G342" s="86">
        <v>1</v>
      </c>
      <c r="H342" s="86">
        <v>9</v>
      </c>
      <c r="I342" s="86">
        <v>1700</v>
      </c>
      <c r="J342" s="86">
        <v>252</v>
      </c>
      <c r="K342" s="86">
        <v>164</v>
      </c>
      <c r="L342" s="88" t="s">
        <v>649</v>
      </c>
      <c r="M342" s="89">
        <f>HLOOKUP(L342,FT_H!$B$1:$AS$25,2+F342,FALSE)</f>
        <v>1.4139103726546229</v>
      </c>
      <c r="N342" s="89">
        <f>HLOOKUP(L342,FT_D!$B$1:$AS$8,1+G342,FALSE)</f>
        <v>1.0416670342277996</v>
      </c>
      <c r="O342" s="89">
        <f>HLOOKUP(L342,FT_M!$B$1:$AS$13,1+H342,FALSE)</f>
        <v>0.98879492857132445</v>
      </c>
      <c r="P342" s="90">
        <f t="shared" si="41"/>
        <v>1167.325278599887</v>
      </c>
      <c r="Q342" s="90">
        <f t="shared" si="42"/>
        <v>173.03880600421854</v>
      </c>
      <c r="R342" s="90">
        <f t="shared" si="43"/>
        <v>112.61255628845969</v>
      </c>
      <c r="S342" s="91">
        <f t="shared" si="44"/>
        <v>499.61521924075163</v>
      </c>
      <c r="T342" s="91">
        <f t="shared" si="45"/>
        <v>74.060608969805529</v>
      </c>
      <c r="U342" s="91">
        <f t="shared" si="46"/>
        <v>48.198174091460743</v>
      </c>
      <c r="V342" s="92">
        <f t="shared" si="47"/>
        <v>34871.439381421565</v>
      </c>
      <c r="W342" s="86" t="str">
        <f t="shared" si="48"/>
        <v>Highway</v>
      </c>
      <c r="Z342" s="92"/>
    </row>
    <row r="343" spans="2:26" s="86" customFormat="1" ht="15" customHeight="1" x14ac:dyDescent="0.25">
      <c r="B343" s="86" t="s">
        <v>133</v>
      </c>
      <c r="C343" s="86" t="s">
        <v>254</v>
      </c>
      <c r="D343" s="86">
        <v>598</v>
      </c>
      <c r="E343" s="86">
        <v>323</v>
      </c>
      <c r="F343" s="86">
        <v>10</v>
      </c>
      <c r="G343" s="86">
        <v>2</v>
      </c>
      <c r="H343" s="86">
        <v>9</v>
      </c>
      <c r="I343" s="86">
        <v>908</v>
      </c>
      <c r="J343" s="86">
        <v>158</v>
      </c>
      <c r="K343" s="86">
        <v>60</v>
      </c>
      <c r="L343" s="88" t="s">
        <v>649</v>
      </c>
      <c r="M343" s="89">
        <f>HLOOKUP(L343,FT_H!$B$1:$AS$25,2+F343,FALSE)</f>
        <v>1.3269815703972134</v>
      </c>
      <c r="N343" s="89">
        <f>HLOOKUP(L343,FT_D!$B$1:$AS$8,1+G343,FALSE)</f>
        <v>1.077078268692844</v>
      </c>
      <c r="O343" s="89">
        <f>HLOOKUP(L343,FT_M!$B$1:$AS$13,1+H343,FALSE)</f>
        <v>0.98879492857132445</v>
      </c>
      <c r="P343" s="90">
        <f t="shared" si="41"/>
        <v>642.49161382244267</v>
      </c>
      <c r="Q343" s="90">
        <f t="shared" si="42"/>
        <v>111.79920152416955</v>
      </c>
      <c r="R343" s="90">
        <f t="shared" si="43"/>
        <v>42.455392983861856</v>
      </c>
      <c r="S343" s="91">
        <f t="shared" si="44"/>
        <v>384.20998506582072</v>
      </c>
      <c r="T343" s="91">
        <f t="shared" si="45"/>
        <v>66.855922511453386</v>
      </c>
      <c r="U343" s="91">
        <f t="shared" si="46"/>
        <v>25.38832500434939</v>
      </c>
      <c r="V343" s="92">
        <f t="shared" si="47"/>
        <v>19121.90899993138</v>
      </c>
      <c r="W343" s="86" t="str">
        <f t="shared" si="48"/>
        <v>Highway</v>
      </c>
      <c r="Z343" s="92"/>
    </row>
    <row r="344" spans="2:26" s="86" customFormat="1" ht="15" customHeight="1" x14ac:dyDescent="0.25">
      <c r="B344" s="86" t="s">
        <v>133</v>
      </c>
      <c r="C344" s="86" t="s">
        <v>255</v>
      </c>
      <c r="D344" s="86">
        <v>394</v>
      </c>
      <c r="E344" s="86">
        <v>324</v>
      </c>
      <c r="F344" s="86">
        <v>13</v>
      </c>
      <c r="G344" s="86">
        <v>2</v>
      </c>
      <c r="H344" s="86">
        <v>9</v>
      </c>
      <c r="I344" s="86">
        <v>2397</v>
      </c>
      <c r="J344" s="86">
        <v>300</v>
      </c>
      <c r="K344" s="86">
        <v>205</v>
      </c>
      <c r="L344" s="88" t="s">
        <v>649</v>
      </c>
      <c r="M344" s="89">
        <f>HLOOKUP(L344,FT_H!$B$1:$AS$25,2+F344,FALSE)</f>
        <v>1.4476386330637334</v>
      </c>
      <c r="N344" s="89">
        <f>HLOOKUP(L344,FT_D!$B$1:$AS$8,1+G344,FALSE)</f>
        <v>1.077078268692844</v>
      </c>
      <c r="O344" s="89">
        <f>HLOOKUP(L344,FT_M!$B$1:$AS$13,1+H344,FALSE)</f>
        <v>0.98879492857132445</v>
      </c>
      <c r="P344" s="90">
        <f t="shared" si="41"/>
        <v>1554.727840591187</v>
      </c>
      <c r="Q344" s="90">
        <f t="shared" si="42"/>
        <v>194.58421033681938</v>
      </c>
      <c r="R344" s="90">
        <f t="shared" si="43"/>
        <v>132.96587706349325</v>
      </c>
      <c r="S344" s="91">
        <f t="shared" si="44"/>
        <v>612.56276919292759</v>
      </c>
      <c r="T344" s="91">
        <f t="shared" si="45"/>
        <v>76.666178872706837</v>
      </c>
      <c r="U344" s="91">
        <f t="shared" si="46"/>
        <v>52.388555563016347</v>
      </c>
      <c r="V344" s="92">
        <f t="shared" si="47"/>
        <v>45174.670271795992</v>
      </c>
      <c r="W344" s="86" t="str">
        <f t="shared" si="48"/>
        <v>Highway</v>
      </c>
      <c r="Z344" s="92"/>
    </row>
    <row r="345" spans="2:26" s="86" customFormat="1" ht="15" customHeight="1" x14ac:dyDescent="0.25">
      <c r="B345" s="86" t="s">
        <v>133</v>
      </c>
      <c r="C345" s="86" t="s">
        <v>256</v>
      </c>
      <c r="D345" s="86">
        <v>673</v>
      </c>
      <c r="E345" s="86">
        <v>325</v>
      </c>
      <c r="F345" s="86">
        <v>14</v>
      </c>
      <c r="G345" s="86">
        <v>2</v>
      </c>
      <c r="H345" s="86">
        <v>9</v>
      </c>
      <c r="I345" s="86">
        <v>2020</v>
      </c>
      <c r="J345" s="86">
        <v>264</v>
      </c>
      <c r="K345" s="86">
        <v>256</v>
      </c>
      <c r="L345" s="88" t="s">
        <v>649</v>
      </c>
      <c r="M345" s="89">
        <f>HLOOKUP(L345,FT_H!$B$1:$AS$25,2+F345,FALSE)</f>
        <v>1.4139103726546229</v>
      </c>
      <c r="N345" s="89">
        <f>HLOOKUP(L345,FT_D!$B$1:$AS$8,1+G345,FALSE)</f>
        <v>1.077078268692844</v>
      </c>
      <c r="O345" s="89">
        <f>HLOOKUP(L345,FT_M!$B$1:$AS$13,1+H345,FALSE)</f>
        <v>0.98879492857132445</v>
      </c>
      <c r="P345" s="90">
        <f t="shared" si="41"/>
        <v>1341.4546493320677</v>
      </c>
      <c r="Q345" s="90">
        <f t="shared" si="42"/>
        <v>175.31882545726032</v>
      </c>
      <c r="R345" s="90">
        <f t="shared" si="43"/>
        <v>170.00613377673727</v>
      </c>
      <c r="S345" s="91">
        <f t="shared" si="44"/>
        <v>902.79897900048149</v>
      </c>
      <c r="T345" s="91">
        <f t="shared" si="45"/>
        <v>117.98956953273618</v>
      </c>
      <c r="U345" s="91">
        <f t="shared" si="46"/>
        <v>114.41412803174418</v>
      </c>
      <c r="V345" s="92">
        <f t="shared" si="47"/>
        <v>40482.710605585569</v>
      </c>
      <c r="W345" s="86" t="str">
        <f t="shared" si="48"/>
        <v>Highway</v>
      </c>
      <c r="Z345" s="92"/>
    </row>
    <row r="346" spans="2:26" s="86" customFormat="1" ht="15" customHeight="1" x14ac:dyDescent="0.25">
      <c r="B346" s="86" t="s">
        <v>133</v>
      </c>
      <c r="C346" s="86" t="s">
        <v>257</v>
      </c>
      <c r="D346" s="86">
        <v>292</v>
      </c>
      <c r="E346" s="86">
        <v>326</v>
      </c>
      <c r="F346" s="86">
        <v>11</v>
      </c>
      <c r="G346" s="86">
        <v>4</v>
      </c>
      <c r="H346" s="86">
        <v>10</v>
      </c>
      <c r="I346" s="93">
        <v>2224</v>
      </c>
      <c r="J346" s="93">
        <v>344</v>
      </c>
      <c r="K346" s="93">
        <v>412</v>
      </c>
      <c r="L346" s="88" t="s">
        <v>649</v>
      </c>
      <c r="M346" s="89">
        <f>HLOOKUP(L346,FT_H!$B$1:$AS$25,2+F346,FALSE)</f>
        <v>1.3867754645117158</v>
      </c>
      <c r="N346" s="89">
        <f>HLOOKUP(L346,FT_D!$B$1:$AS$8,1+G346,FALSE)</f>
        <v>1.0964980553638661</v>
      </c>
      <c r="O346" s="89">
        <f>HLOOKUP(L346,FT_M!$B$1:$AS$13,1+H346,FALSE)</f>
        <v>1.040643020787243</v>
      </c>
      <c r="P346" s="90">
        <f t="shared" si="41"/>
        <v>1405.4616245020306</v>
      </c>
      <c r="Q346" s="90">
        <f t="shared" si="42"/>
        <v>217.3915462359256</v>
      </c>
      <c r="R346" s="90">
        <f t="shared" si="43"/>
        <v>260.36429374767835</v>
      </c>
      <c r="S346" s="91">
        <f t="shared" si="44"/>
        <v>410.39479435459299</v>
      </c>
      <c r="T346" s="91">
        <f t="shared" si="45"/>
        <v>63.478331500890278</v>
      </c>
      <c r="U346" s="91">
        <f t="shared" si="46"/>
        <v>76.026373774322067</v>
      </c>
      <c r="V346" s="92">
        <f t="shared" si="47"/>
        <v>45197.219147655225</v>
      </c>
      <c r="W346" s="86" t="str">
        <f t="shared" si="48"/>
        <v>Highway</v>
      </c>
      <c r="Z346" s="92"/>
    </row>
    <row r="347" spans="2:26" s="86" customFormat="1" ht="15" customHeight="1" x14ac:dyDescent="0.25">
      <c r="B347" s="86" t="s">
        <v>133</v>
      </c>
      <c r="C347" s="86" t="s">
        <v>258</v>
      </c>
      <c r="D347" s="86">
        <v>683</v>
      </c>
      <c r="E347" s="86">
        <v>327</v>
      </c>
      <c r="F347" s="86">
        <v>15</v>
      </c>
      <c r="G347" s="86">
        <v>2</v>
      </c>
      <c r="H347" s="86">
        <v>9</v>
      </c>
      <c r="I347" s="93">
        <v>2999.5</v>
      </c>
      <c r="J347" s="93">
        <v>560.75</v>
      </c>
      <c r="K347" s="93">
        <v>368.75</v>
      </c>
      <c r="L347" s="88" t="s">
        <v>649</v>
      </c>
      <c r="M347" s="89">
        <f>HLOOKUP(L347,FT_H!$B$1:$AS$25,2+F347,FALSE)</f>
        <v>1.4316370171210975</v>
      </c>
      <c r="N347" s="89">
        <f>HLOOKUP(L347,FT_D!$B$1:$AS$8,1+G347,FALSE)</f>
        <v>1.077078268692844</v>
      </c>
      <c r="O347" s="89">
        <f>HLOOKUP(L347,FT_M!$B$1:$AS$13,1+H347,FALSE)</f>
        <v>0.98879492857132445</v>
      </c>
      <c r="P347" s="90">
        <f t="shared" si="41"/>
        <v>1967.2631327836423</v>
      </c>
      <c r="Q347" s="90">
        <f t="shared" si="42"/>
        <v>367.77556316333636</v>
      </c>
      <c r="R347" s="90">
        <f t="shared" si="43"/>
        <v>241.84973502716056</v>
      </c>
      <c r="S347" s="91">
        <f t="shared" si="44"/>
        <v>1343.6407196912276</v>
      </c>
      <c r="T347" s="91">
        <f t="shared" si="45"/>
        <v>251.19070964055871</v>
      </c>
      <c r="U347" s="91">
        <f t="shared" si="46"/>
        <v>165.18336902355065</v>
      </c>
      <c r="V347" s="92">
        <f t="shared" si="47"/>
        <v>61845.322343379346</v>
      </c>
      <c r="W347" s="86" t="str">
        <f t="shared" si="48"/>
        <v>Freeway</v>
      </c>
      <c r="Z347" s="92"/>
    </row>
    <row r="348" spans="2:26" s="86" customFormat="1" ht="15" customHeight="1" x14ac:dyDescent="0.25">
      <c r="B348" s="86" t="s">
        <v>133</v>
      </c>
      <c r="C348" s="86" t="s">
        <v>259</v>
      </c>
      <c r="D348" s="86">
        <v>100</v>
      </c>
      <c r="E348" s="86">
        <v>328</v>
      </c>
      <c r="F348" s="86">
        <v>11</v>
      </c>
      <c r="G348" s="86">
        <v>4</v>
      </c>
      <c r="H348" s="86">
        <v>10</v>
      </c>
      <c r="I348" s="86">
        <v>1832</v>
      </c>
      <c r="J348" s="86">
        <v>220</v>
      </c>
      <c r="K348" s="86">
        <v>184</v>
      </c>
      <c r="L348" s="88" t="s">
        <v>649</v>
      </c>
      <c r="M348" s="89">
        <f>HLOOKUP(L348,FT_H!$B$1:$AS$25,2+F348,FALSE)</f>
        <v>1.3867754645117158</v>
      </c>
      <c r="N348" s="89">
        <f>HLOOKUP(L348,FT_D!$B$1:$AS$8,1+G348,FALSE)</f>
        <v>1.0964980553638661</v>
      </c>
      <c r="O348" s="89">
        <f>HLOOKUP(L348,FT_M!$B$1:$AS$13,1+H348,FALSE)</f>
        <v>1.040643020787243</v>
      </c>
      <c r="P348" s="90">
        <f t="shared" si="41"/>
        <v>1157.7363741401618</v>
      </c>
      <c r="Q348" s="90">
        <f t="shared" si="42"/>
        <v>139.02947724390592</v>
      </c>
      <c r="R348" s="90">
        <f t="shared" si="43"/>
        <v>116.27919914944859</v>
      </c>
      <c r="S348" s="91">
        <f t="shared" si="44"/>
        <v>115.77363741401618</v>
      </c>
      <c r="T348" s="91">
        <f t="shared" si="45"/>
        <v>13.902947724390591</v>
      </c>
      <c r="U348" s="91">
        <f t="shared" si="46"/>
        <v>11.62791991494486</v>
      </c>
      <c r="V348" s="92">
        <f t="shared" si="47"/>
        <v>33913.081212804391</v>
      </c>
      <c r="W348" s="86" t="str">
        <f t="shared" si="48"/>
        <v>Highway</v>
      </c>
      <c r="Z348" s="92"/>
    </row>
    <row r="349" spans="2:26" s="86" customFormat="1" ht="15" customHeight="1" x14ac:dyDescent="0.25">
      <c r="B349" s="86" t="s">
        <v>133</v>
      </c>
      <c r="C349" s="86" t="s">
        <v>260</v>
      </c>
      <c r="D349" s="86">
        <v>250</v>
      </c>
      <c r="E349" s="86">
        <v>329</v>
      </c>
      <c r="F349" s="86">
        <v>11</v>
      </c>
      <c r="G349" s="86">
        <v>3</v>
      </c>
      <c r="H349" s="86">
        <v>9</v>
      </c>
      <c r="I349" s="86">
        <v>964</v>
      </c>
      <c r="J349" s="86">
        <v>112</v>
      </c>
      <c r="K349" s="86">
        <v>76</v>
      </c>
      <c r="L349" s="88" t="s">
        <v>649</v>
      </c>
      <c r="M349" s="89">
        <f>HLOOKUP(L349,FT_H!$B$1:$AS$25,2+F349,FALSE)</f>
        <v>1.3867754645117158</v>
      </c>
      <c r="N349" s="89">
        <f>HLOOKUP(L349,FT_D!$B$1:$AS$8,1+G349,FALSE)</f>
        <v>1.1062082689467894</v>
      </c>
      <c r="O349" s="89">
        <f>HLOOKUP(L349,FT_M!$B$1:$AS$13,1+H349,FALSE)</f>
        <v>0.98879492857132445</v>
      </c>
      <c r="P349" s="90">
        <f t="shared" si="41"/>
        <v>635.51785080434149</v>
      </c>
      <c r="Q349" s="90">
        <f t="shared" si="42"/>
        <v>73.836098848637178</v>
      </c>
      <c r="R349" s="90">
        <f t="shared" si="43"/>
        <v>50.103067075860942</v>
      </c>
      <c r="S349" s="91">
        <f t="shared" si="44"/>
        <v>158.87946270108537</v>
      </c>
      <c r="T349" s="91">
        <f t="shared" si="45"/>
        <v>18.459024712159295</v>
      </c>
      <c r="U349" s="91">
        <f t="shared" si="46"/>
        <v>12.525766768965235</v>
      </c>
      <c r="V349" s="92">
        <f t="shared" si="47"/>
        <v>18226.968401492151</v>
      </c>
      <c r="W349" s="86" t="str">
        <f t="shared" si="48"/>
        <v>Highway</v>
      </c>
      <c r="Z349" s="92"/>
    </row>
    <row r="350" spans="2:26" s="86" customFormat="1" ht="15" customHeight="1" x14ac:dyDescent="0.25">
      <c r="B350" s="86" t="s">
        <v>133</v>
      </c>
      <c r="C350" s="86" t="s">
        <v>261</v>
      </c>
      <c r="D350" s="86">
        <v>1421</v>
      </c>
      <c r="E350" s="86">
        <v>330</v>
      </c>
      <c r="F350" s="86">
        <v>14</v>
      </c>
      <c r="G350" s="86">
        <v>1</v>
      </c>
      <c r="H350" s="86">
        <v>10</v>
      </c>
      <c r="I350" s="86">
        <v>454</v>
      </c>
      <c r="J350" s="86">
        <v>143</v>
      </c>
      <c r="K350" s="86">
        <v>124</v>
      </c>
      <c r="L350" s="88" t="s">
        <v>649</v>
      </c>
      <c r="M350" s="89">
        <f>HLOOKUP(L350,FT_H!$B$1:$AS$25,2+F350,FALSE)</f>
        <v>1.4139103726546229</v>
      </c>
      <c r="N350" s="89">
        <f>HLOOKUP(L350,FT_D!$B$1:$AS$8,1+G350,FALSE)</f>
        <v>1.0416670342277996</v>
      </c>
      <c r="O350" s="89">
        <f>HLOOKUP(L350,FT_M!$B$1:$AS$13,1+H350,FALSE)</f>
        <v>1.040643020787243</v>
      </c>
      <c r="P350" s="90">
        <f t="shared" si="41"/>
        <v>296.21242814012874</v>
      </c>
      <c r="Q350" s="90">
        <f t="shared" si="42"/>
        <v>93.300390361318094</v>
      </c>
      <c r="R350" s="90">
        <f t="shared" si="43"/>
        <v>80.90383499862547</v>
      </c>
      <c r="S350" s="91">
        <f t="shared" si="44"/>
        <v>420.91786038712297</v>
      </c>
      <c r="T350" s="91">
        <f t="shared" si="45"/>
        <v>132.57985470343303</v>
      </c>
      <c r="U350" s="91">
        <f t="shared" si="46"/>
        <v>114.9643495330468</v>
      </c>
      <c r="V350" s="92">
        <f t="shared" si="47"/>
        <v>11289.999684001736</v>
      </c>
      <c r="W350" s="86" t="str">
        <f t="shared" si="48"/>
        <v>Highway</v>
      </c>
      <c r="Z350" s="92"/>
    </row>
    <row r="351" spans="2:26" s="86" customFormat="1" ht="15" customHeight="1" x14ac:dyDescent="0.25">
      <c r="B351" s="86" t="s">
        <v>133</v>
      </c>
      <c r="C351" s="86" t="s">
        <v>262</v>
      </c>
      <c r="D351" s="86">
        <v>2203</v>
      </c>
      <c r="E351" s="86">
        <v>331</v>
      </c>
      <c r="F351" s="86">
        <v>15</v>
      </c>
      <c r="G351" s="86">
        <v>2</v>
      </c>
      <c r="H351" s="86">
        <v>10</v>
      </c>
      <c r="I351" s="86">
        <v>388</v>
      </c>
      <c r="J351" s="86">
        <v>100</v>
      </c>
      <c r="K351" s="86">
        <v>76</v>
      </c>
      <c r="L351" s="88" t="s">
        <v>649</v>
      </c>
      <c r="M351" s="89">
        <f>HLOOKUP(L351,FT_H!$B$1:$AS$25,2+F351,FALSE)</f>
        <v>1.4316370171210975</v>
      </c>
      <c r="N351" s="89">
        <f>HLOOKUP(L351,FT_D!$B$1:$AS$8,1+G351,FALSE)</f>
        <v>1.077078268692844</v>
      </c>
      <c r="O351" s="89">
        <f>HLOOKUP(L351,FT_M!$B$1:$AS$13,1+H351,FALSE)</f>
        <v>1.040643020787243</v>
      </c>
      <c r="P351" s="90">
        <f t="shared" si="41"/>
        <v>241.79636455830811</v>
      </c>
      <c r="Q351" s="90">
        <f t="shared" si="42"/>
        <v>62.318650659357765</v>
      </c>
      <c r="R351" s="90">
        <f t="shared" si="43"/>
        <v>47.362174501111902</v>
      </c>
      <c r="S351" s="91">
        <f t="shared" si="44"/>
        <v>532.67739112195284</v>
      </c>
      <c r="T351" s="91">
        <f t="shared" si="45"/>
        <v>137.28798740256516</v>
      </c>
      <c r="U351" s="91">
        <f t="shared" si="46"/>
        <v>104.33887042594951</v>
      </c>
      <c r="V351" s="92">
        <f t="shared" si="47"/>
        <v>8435.4525532506668</v>
      </c>
      <c r="W351" s="86" t="str">
        <f t="shared" si="48"/>
        <v>Collector</v>
      </c>
      <c r="Z351" s="92"/>
    </row>
    <row r="352" spans="2:26" s="86" customFormat="1" ht="15" customHeight="1" x14ac:dyDescent="0.25">
      <c r="B352" s="86" t="s">
        <v>133</v>
      </c>
      <c r="C352" s="86" t="s">
        <v>263</v>
      </c>
      <c r="D352" s="86">
        <v>411</v>
      </c>
      <c r="E352" s="86">
        <v>332</v>
      </c>
      <c r="F352" s="86">
        <v>15</v>
      </c>
      <c r="G352" s="86">
        <v>2</v>
      </c>
      <c r="H352" s="86">
        <v>10</v>
      </c>
      <c r="I352" s="86">
        <v>748</v>
      </c>
      <c r="J352" s="86">
        <v>212</v>
      </c>
      <c r="K352" s="86">
        <v>164</v>
      </c>
      <c r="L352" s="88" t="s">
        <v>649</v>
      </c>
      <c r="M352" s="89">
        <f>HLOOKUP(L352,FT_H!$B$1:$AS$25,2+F352,FALSE)</f>
        <v>1.4316370171210975</v>
      </c>
      <c r="N352" s="89">
        <f>HLOOKUP(L352,FT_D!$B$1:$AS$8,1+G352,FALSE)</f>
        <v>1.077078268692844</v>
      </c>
      <c r="O352" s="89">
        <f>HLOOKUP(L352,FT_M!$B$1:$AS$13,1+H352,FALSE)</f>
        <v>1.040643020787243</v>
      </c>
      <c r="P352" s="90">
        <f t="shared" si="41"/>
        <v>466.14350693199606</v>
      </c>
      <c r="Q352" s="90">
        <f t="shared" si="42"/>
        <v>132.11553939783846</v>
      </c>
      <c r="R352" s="90">
        <f t="shared" si="43"/>
        <v>102.20258708134673</v>
      </c>
      <c r="S352" s="91">
        <f t="shared" si="44"/>
        <v>191.58498134905039</v>
      </c>
      <c r="T352" s="91">
        <f t="shared" si="45"/>
        <v>54.299486692511607</v>
      </c>
      <c r="U352" s="91">
        <f t="shared" si="46"/>
        <v>42.005263290433511</v>
      </c>
      <c r="V352" s="92">
        <f t="shared" si="47"/>
        <v>16811.07920186835</v>
      </c>
      <c r="W352" s="86" t="str">
        <f t="shared" si="48"/>
        <v>Highway</v>
      </c>
      <c r="Z352" s="92"/>
    </row>
    <row r="353" spans="2:26" s="86" customFormat="1" ht="15" customHeight="1" x14ac:dyDescent="0.25">
      <c r="B353" s="86" t="s">
        <v>133</v>
      </c>
      <c r="C353" s="86" t="s">
        <v>264</v>
      </c>
      <c r="D353" s="86">
        <v>828</v>
      </c>
      <c r="E353" s="86">
        <v>333</v>
      </c>
      <c r="F353" s="86">
        <v>16</v>
      </c>
      <c r="G353" s="86">
        <v>4</v>
      </c>
      <c r="H353" s="86">
        <v>9</v>
      </c>
      <c r="I353" s="86">
        <v>392</v>
      </c>
      <c r="J353" s="86">
        <v>80</v>
      </c>
      <c r="K353" s="86">
        <v>80</v>
      </c>
      <c r="L353" s="88" t="s">
        <v>649</v>
      </c>
      <c r="M353" s="89">
        <f>HLOOKUP(L353,FT_H!$B$1:$AS$25,2+F353,FALSE)</f>
        <v>1.5344023988084332</v>
      </c>
      <c r="N353" s="89">
        <f>HLOOKUP(L353,FT_D!$B$1:$AS$8,1+G353,FALSE)</f>
        <v>1.0964980553638661</v>
      </c>
      <c r="O353" s="89">
        <f>HLOOKUP(L353,FT_M!$B$1:$AS$13,1+H353,FALSE)</f>
        <v>0.98879492857132445</v>
      </c>
      <c r="P353" s="90">
        <f t="shared" si="41"/>
        <v>235.6311496272651</v>
      </c>
      <c r="Q353" s="90">
        <f t="shared" si="42"/>
        <v>48.087989719850022</v>
      </c>
      <c r="R353" s="90">
        <f t="shared" si="43"/>
        <v>48.087989719850022</v>
      </c>
      <c r="S353" s="91">
        <f t="shared" si="44"/>
        <v>195.10259189137551</v>
      </c>
      <c r="T353" s="91">
        <f t="shared" si="45"/>
        <v>39.81685548803582</v>
      </c>
      <c r="U353" s="91">
        <f t="shared" si="46"/>
        <v>39.81685548803582</v>
      </c>
      <c r="V353" s="92">
        <f t="shared" si="47"/>
        <v>7963.3710976071634</v>
      </c>
      <c r="W353" s="86" t="str">
        <f t="shared" si="48"/>
        <v>Collector</v>
      </c>
      <c r="Z353" s="92"/>
    </row>
    <row r="354" spans="2:26" s="86" customFormat="1" ht="15" customHeight="1" x14ac:dyDescent="0.25">
      <c r="B354" s="86" t="s">
        <v>133</v>
      </c>
      <c r="C354" s="86" t="s">
        <v>265</v>
      </c>
      <c r="D354" s="86">
        <v>11019</v>
      </c>
      <c r="E354" s="86">
        <v>334</v>
      </c>
      <c r="F354" s="86">
        <v>16</v>
      </c>
      <c r="G354" s="86">
        <v>4</v>
      </c>
      <c r="H354" s="86">
        <v>9</v>
      </c>
      <c r="I354" s="86">
        <v>140</v>
      </c>
      <c r="J354" s="86">
        <v>64</v>
      </c>
      <c r="K354" s="86">
        <v>28</v>
      </c>
      <c r="L354" s="88" t="s">
        <v>649</v>
      </c>
      <c r="M354" s="89">
        <f>HLOOKUP(L354,FT_H!$B$1:$AS$25,2+F354,FALSE)</f>
        <v>1.5344023988084332</v>
      </c>
      <c r="N354" s="89">
        <f>HLOOKUP(L354,FT_D!$B$1:$AS$8,1+G354,FALSE)</f>
        <v>1.0964980553638661</v>
      </c>
      <c r="O354" s="89">
        <f>HLOOKUP(L354,FT_M!$B$1:$AS$13,1+H354,FALSE)</f>
        <v>0.98879492857132445</v>
      </c>
      <c r="P354" s="90">
        <f t="shared" si="41"/>
        <v>84.153982009737533</v>
      </c>
      <c r="Q354" s="90">
        <f t="shared" si="42"/>
        <v>38.470391775880017</v>
      </c>
      <c r="R354" s="90">
        <f t="shared" si="43"/>
        <v>16.830796401947506</v>
      </c>
      <c r="S354" s="91">
        <f t="shared" si="44"/>
        <v>927.29272776529785</v>
      </c>
      <c r="T354" s="91">
        <f t="shared" si="45"/>
        <v>423.90524697842193</v>
      </c>
      <c r="U354" s="91">
        <f t="shared" si="46"/>
        <v>185.45854555305957</v>
      </c>
      <c r="V354" s="92">
        <f t="shared" si="47"/>
        <v>3346.9240845015611</v>
      </c>
      <c r="W354" s="86" t="str">
        <f t="shared" si="48"/>
        <v>Collector</v>
      </c>
      <c r="Z354" s="92"/>
    </row>
    <row r="355" spans="2:26" s="86" customFormat="1" ht="15" customHeight="1" x14ac:dyDescent="0.25">
      <c r="B355" s="86" t="s">
        <v>133</v>
      </c>
      <c r="C355" s="86" t="s">
        <v>266</v>
      </c>
      <c r="D355" s="86">
        <v>561</v>
      </c>
      <c r="E355" s="86">
        <v>335</v>
      </c>
      <c r="F355" s="86">
        <v>9</v>
      </c>
      <c r="G355" s="86">
        <v>4</v>
      </c>
      <c r="H355" s="86">
        <v>9</v>
      </c>
      <c r="I355" s="86">
        <v>328</v>
      </c>
      <c r="J355" s="86">
        <v>52</v>
      </c>
      <c r="K355" s="86">
        <v>12</v>
      </c>
      <c r="L355" s="88" t="s">
        <v>649</v>
      </c>
      <c r="M355" s="89">
        <f>HLOOKUP(L355,FT_H!$B$1:$AS$25,2+F355,FALSE)</f>
        <v>1.4027549517100684</v>
      </c>
      <c r="N355" s="89">
        <f>HLOOKUP(L355,FT_D!$B$1:$AS$8,1+G355,FALSE)</f>
        <v>1.0964980553638661</v>
      </c>
      <c r="O355" s="89">
        <f>HLOOKUP(L355,FT_M!$B$1:$AS$13,1+H355,FALSE)</f>
        <v>0.98879492857132445</v>
      </c>
      <c r="P355" s="90">
        <f t="shared" si="41"/>
        <v>215.66413964837798</v>
      </c>
      <c r="Q355" s="90">
        <f t="shared" si="42"/>
        <v>34.190656285718461</v>
      </c>
      <c r="R355" s="90">
        <f t="shared" si="43"/>
        <v>7.8901514505504142</v>
      </c>
      <c r="S355" s="91">
        <f t="shared" si="44"/>
        <v>120.98758234274004</v>
      </c>
      <c r="T355" s="91">
        <f t="shared" si="45"/>
        <v>19.180958176288055</v>
      </c>
      <c r="U355" s="91">
        <f t="shared" si="46"/>
        <v>4.4263749637587821</v>
      </c>
      <c r="V355" s="92">
        <f t="shared" si="47"/>
        <v>6185.8787372315255</v>
      </c>
      <c r="W355" s="86" t="str">
        <f t="shared" si="48"/>
        <v>Collector</v>
      </c>
      <c r="Z355" s="92"/>
    </row>
    <row r="356" spans="2:26" s="86" customFormat="1" ht="15" customHeight="1" x14ac:dyDescent="0.25">
      <c r="B356" s="86" t="s">
        <v>133</v>
      </c>
      <c r="C356" s="86" t="s">
        <v>654</v>
      </c>
      <c r="D356" s="86">
        <v>428</v>
      </c>
      <c r="E356" s="86">
        <v>183</v>
      </c>
      <c r="F356" s="86">
        <v>14</v>
      </c>
      <c r="G356" s="86">
        <v>2</v>
      </c>
      <c r="H356" s="86">
        <v>10</v>
      </c>
      <c r="I356" s="86">
        <v>264</v>
      </c>
      <c r="J356" s="86">
        <v>60</v>
      </c>
      <c r="K356" s="86">
        <v>52</v>
      </c>
      <c r="L356" s="88" t="s">
        <v>649</v>
      </c>
      <c r="M356" s="89">
        <f>HLOOKUP(L356,FT_H!$B$1:$AS$25,2+F356,FALSE)</f>
        <v>1.4139103726546229</v>
      </c>
      <c r="N356" s="89">
        <f>HLOOKUP(L356,FT_D!$B$1:$AS$8,1+G356,FALSE)</f>
        <v>1.077078268692844</v>
      </c>
      <c r="O356" s="89">
        <f>HLOOKUP(L356,FT_M!$B$1:$AS$13,1+H356,FALSE)</f>
        <v>1.040643020787243</v>
      </c>
      <c r="P356" s="90">
        <f t="shared" si="41"/>
        <v>166.58389287430978</v>
      </c>
      <c r="Q356" s="90">
        <f t="shared" si="42"/>
        <v>37.859975653252221</v>
      </c>
      <c r="R356" s="90">
        <f t="shared" si="43"/>
        <v>32.811978899485261</v>
      </c>
      <c r="S356" s="91">
        <f t="shared" si="44"/>
        <v>71.297906150204582</v>
      </c>
      <c r="T356" s="91">
        <f t="shared" si="45"/>
        <v>16.204069579591952</v>
      </c>
      <c r="U356" s="91">
        <f t="shared" si="46"/>
        <v>14.043526968979691</v>
      </c>
      <c r="V356" s="92">
        <f t="shared" si="47"/>
        <v>5694.1403382491353</v>
      </c>
      <c r="W356" s="86" t="str">
        <f t="shared" si="48"/>
        <v>Collector</v>
      </c>
      <c r="Z356" s="92"/>
    </row>
    <row r="357" spans="2:26" s="86" customFormat="1" ht="15" customHeight="1" x14ac:dyDescent="0.25">
      <c r="B357" s="86" t="s">
        <v>133</v>
      </c>
      <c r="C357" s="86" t="s">
        <v>655</v>
      </c>
      <c r="D357" s="86">
        <v>280</v>
      </c>
      <c r="E357" s="86">
        <v>295</v>
      </c>
      <c r="F357" s="86">
        <v>14</v>
      </c>
      <c r="G357" s="86">
        <v>2</v>
      </c>
      <c r="H357" s="86">
        <v>10</v>
      </c>
      <c r="I357" s="86">
        <v>152</v>
      </c>
      <c r="J357" s="86">
        <v>76</v>
      </c>
      <c r="K357" s="86">
        <v>32</v>
      </c>
      <c r="L357" s="88" t="s">
        <v>649</v>
      </c>
      <c r="M357" s="89">
        <f>HLOOKUP(L357,FT_H!$B$1:$AS$25,2+F357,FALSE)</f>
        <v>1.4139103726546229</v>
      </c>
      <c r="N357" s="89">
        <f>HLOOKUP(L357,FT_D!$B$1:$AS$8,1+G357,FALSE)</f>
        <v>1.077078268692844</v>
      </c>
      <c r="O357" s="89">
        <f>HLOOKUP(L357,FT_M!$B$1:$AS$13,1+H357,FALSE)</f>
        <v>1.040643020787243</v>
      </c>
      <c r="P357" s="90">
        <f t="shared" si="41"/>
        <v>95.911938321572293</v>
      </c>
      <c r="Q357" s="90">
        <f t="shared" si="42"/>
        <v>47.955969160786147</v>
      </c>
      <c r="R357" s="90">
        <f t="shared" si="43"/>
        <v>20.191987015067852</v>
      </c>
      <c r="S357" s="91">
        <f t="shared" si="44"/>
        <v>26.855342730040242</v>
      </c>
      <c r="T357" s="91">
        <f t="shared" si="45"/>
        <v>13.427671365020121</v>
      </c>
      <c r="U357" s="91">
        <f t="shared" si="46"/>
        <v>5.6537563642189985</v>
      </c>
      <c r="V357" s="92">
        <f t="shared" si="47"/>
        <v>3937.4374679382308</v>
      </c>
      <c r="W357" s="86" t="str">
        <f t="shared" si="48"/>
        <v>Collector</v>
      </c>
      <c r="Z357" s="92"/>
    </row>
    <row r="358" spans="2:26" s="86" customFormat="1" ht="15" customHeight="1" x14ac:dyDescent="0.25">
      <c r="B358" s="86" t="s">
        <v>133</v>
      </c>
      <c r="C358" s="86" t="s">
        <v>656</v>
      </c>
      <c r="D358" s="86">
        <v>1897</v>
      </c>
      <c r="E358" s="86">
        <v>275</v>
      </c>
      <c r="F358" s="86">
        <v>15</v>
      </c>
      <c r="G358" s="86">
        <v>1</v>
      </c>
      <c r="H358" s="86">
        <v>10</v>
      </c>
      <c r="I358" s="86">
        <v>28</v>
      </c>
      <c r="J358" s="86">
        <v>8</v>
      </c>
      <c r="K358" s="86">
        <v>4</v>
      </c>
      <c r="L358" s="88" t="s">
        <v>649</v>
      </c>
      <c r="M358" s="89">
        <f>HLOOKUP(L358,FT_H!$B$1:$AS$25,2+F358,FALSE)</f>
        <v>1.4316370171210975</v>
      </c>
      <c r="N358" s="89">
        <f>HLOOKUP(L358,FT_D!$B$1:$AS$8,1+G358,FALSE)</f>
        <v>1.0416670342277996</v>
      </c>
      <c r="O358" s="89">
        <f>HLOOKUP(L358,FT_M!$B$1:$AS$13,1+H358,FALSE)</f>
        <v>1.040643020787243</v>
      </c>
      <c r="P358" s="90">
        <f t="shared" si="41"/>
        <v>18.042404533402376</v>
      </c>
      <c r="Q358" s="90">
        <f t="shared" si="42"/>
        <v>5.1549727238292506</v>
      </c>
      <c r="R358" s="90">
        <f t="shared" si="43"/>
        <v>2.5774863619146253</v>
      </c>
      <c r="S358" s="91">
        <f t="shared" si="44"/>
        <v>34.226441399864306</v>
      </c>
      <c r="T358" s="91">
        <f t="shared" si="45"/>
        <v>9.7789832571040876</v>
      </c>
      <c r="U358" s="91">
        <f t="shared" si="46"/>
        <v>4.8894916285520438</v>
      </c>
      <c r="V358" s="92">
        <f t="shared" si="47"/>
        <v>618.59672685951</v>
      </c>
      <c r="W358" s="86" t="str">
        <f t="shared" si="48"/>
        <v>Collector</v>
      </c>
      <c r="Z358" s="92"/>
    </row>
    <row r="359" spans="2:26" s="86" customFormat="1" ht="15" customHeight="1" x14ac:dyDescent="0.25">
      <c r="B359" s="86" t="s">
        <v>267</v>
      </c>
      <c r="C359" s="86" t="s">
        <v>268</v>
      </c>
      <c r="D359" s="86">
        <v>187</v>
      </c>
      <c r="E359" s="86">
        <v>336</v>
      </c>
      <c r="F359" s="86">
        <v>14</v>
      </c>
      <c r="G359" s="86">
        <v>3</v>
      </c>
      <c r="H359" s="86">
        <v>10</v>
      </c>
      <c r="I359" s="86">
        <v>1004</v>
      </c>
      <c r="J359" s="86">
        <v>224</v>
      </c>
      <c r="K359" s="86">
        <v>152</v>
      </c>
      <c r="L359" s="88" t="s">
        <v>649</v>
      </c>
      <c r="M359" s="89">
        <f>HLOOKUP(L359,FT_H!$B$1:$AS$25,2+F359,FALSE)</f>
        <v>1.4139103726546229</v>
      </c>
      <c r="N359" s="89">
        <f>HLOOKUP(L359,FT_D!$B$1:$AS$8,1+G359,FALSE)</f>
        <v>1.1062082689467894</v>
      </c>
      <c r="O359" s="89">
        <f>HLOOKUP(L359,FT_M!$B$1:$AS$13,1+H359,FALSE)</f>
        <v>1.040643020787243</v>
      </c>
      <c r="P359" s="90">
        <f t="shared" si="41"/>
        <v>616.8408910384685</v>
      </c>
      <c r="Q359" s="90">
        <f t="shared" si="42"/>
        <v>137.62187210420015</v>
      </c>
      <c r="R359" s="90">
        <f t="shared" si="43"/>
        <v>93.38627035642152</v>
      </c>
      <c r="S359" s="91">
        <f t="shared" si="44"/>
        <v>115.34924662419361</v>
      </c>
      <c r="T359" s="91">
        <f t="shared" si="45"/>
        <v>25.735290083485431</v>
      </c>
      <c r="U359" s="91">
        <f t="shared" si="46"/>
        <v>17.463232556650823</v>
      </c>
      <c r="V359" s="92">
        <f t="shared" si="47"/>
        <v>20348.376803978164</v>
      </c>
      <c r="W359" s="86" t="str">
        <f t="shared" si="48"/>
        <v>Highway</v>
      </c>
      <c r="Z359" s="92"/>
    </row>
    <row r="360" spans="2:26" s="86" customFormat="1" ht="15" customHeight="1" x14ac:dyDescent="0.25">
      <c r="B360" s="86" t="s">
        <v>267</v>
      </c>
      <c r="C360" s="86" t="s">
        <v>269</v>
      </c>
      <c r="D360" s="86">
        <v>344</v>
      </c>
      <c r="E360" s="86">
        <v>337</v>
      </c>
      <c r="F360" s="86">
        <v>14</v>
      </c>
      <c r="G360" s="86">
        <v>3</v>
      </c>
      <c r="H360" s="86">
        <v>10</v>
      </c>
      <c r="I360" s="86">
        <v>990</v>
      </c>
      <c r="J360" s="86">
        <v>180</v>
      </c>
      <c r="K360" s="86">
        <v>192</v>
      </c>
      <c r="L360" s="88" t="s">
        <v>649</v>
      </c>
      <c r="M360" s="89">
        <f>HLOOKUP(L360,FT_H!$B$1:$AS$25,2+F360,FALSE)</f>
        <v>1.4139103726546229</v>
      </c>
      <c r="N360" s="89">
        <f>HLOOKUP(L360,FT_D!$B$1:$AS$8,1+G360,FALSE)</f>
        <v>1.1062082689467894</v>
      </c>
      <c r="O360" s="89">
        <f>HLOOKUP(L360,FT_M!$B$1:$AS$13,1+H360,FALSE)</f>
        <v>1.040643020787243</v>
      </c>
      <c r="P360" s="90">
        <f t="shared" si="41"/>
        <v>608.23952403195597</v>
      </c>
      <c r="Q360" s="90">
        <f t="shared" si="42"/>
        <v>110.58900436944654</v>
      </c>
      <c r="R360" s="90">
        <f t="shared" si="43"/>
        <v>117.96160466074298</v>
      </c>
      <c r="S360" s="91">
        <f t="shared" si="44"/>
        <v>209.23439626699283</v>
      </c>
      <c r="T360" s="91">
        <f t="shared" si="45"/>
        <v>38.042617503089609</v>
      </c>
      <c r="U360" s="91">
        <f t="shared" si="46"/>
        <v>40.57879200329559</v>
      </c>
      <c r="V360" s="92">
        <f t="shared" si="47"/>
        <v>20082.963193491494</v>
      </c>
      <c r="W360" s="86" t="str">
        <f t="shared" si="48"/>
        <v>Highway</v>
      </c>
      <c r="Z360" s="92"/>
    </row>
    <row r="361" spans="2:26" s="86" customFormat="1" ht="15" customHeight="1" x14ac:dyDescent="0.25">
      <c r="B361" s="86" t="s">
        <v>267</v>
      </c>
      <c r="C361" s="86" t="s">
        <v>270</v>
      </c>
      <c r="D361" s="86">
        <v>1374</v>
      </c>
      <c r="E361" s="86">
        <v>338</v>
      </c>
      <c r="F361" s="86">
        <v>14</v>
      </c>
      <c r="G361" s="86">
        <v>3</v>
      </c>
      <c r="H361" s="86">
        <v>10</v>
      </c>
      <c r="I361" s="86">
        <v>824</v>
      </c>
      <c r="J361" s="86">
        <v>224</v>
      </c>
      <c r="K361" s="86">
        <v>180</v>
      </c>
      <c r="L361" s="88" t="s">
        <v>649</v>
      </c>
      <c r="M361" s="89">
        <f>HLOOKUP(L361,FT_H!$B$1:$AS$25,2+F361,FALSE)</f>
        <v>1.4139103726546229</v>
      </c>
      <c r="N361" s="89">
        <f>HLOOKUP(L361,FT_D!$B$1:$AS$8,1+G361,FALSE)</f>
        <v>1.1062082689467894</v>
      </c>
      <c r="O361" s="89">
        <f>HLOOKUP(L361,FT_M!$B$1:$AS$13,1+H361,FALSE)</f>
        <v>1.040643020787243</v>
      </c>
      <c r="P361" s="90">
        <f t="shared" si="41"/>
        <v>506.25188666902193</v>
      </c>
      <c r="Q361" s="90">
        <f t="shared" si="42"/>
        <v>137.62187210420015</v>
      </c>
      <c r="R361" s="90">
        <f t="shared" si="43"/>
        <v>110.58900436944654</v>
      </c>
      <c r="S361" s="91">
        <f t="shared" si="44"/>
        <v>695.59009228323612</v>
      </c>
      <c r="T361" s="91">
        <f t="shared" si="45"/>
        <v>189.092452271171</v>
      </c>
      <c r="U361" s="91">
        <f t="shared" si="46"/>
        <v>151.94929200361955</v>
      </c>
      <c r="V361" s="92">
        <f t="shared" si="47"/>
        <v>18107.106315424047</v>
      </c>
      <c r="W361" s="86" t="str">
        <f t="shared" si="48"/>
        <v>Highway</v>
      </c>
      <c r="Z361" s="92"/>
    </row>
    <row r="362" spans="2:26" s="86" customFormat="1" ht="15" customHeight="1" x14ac:dyDescent="0.25">
      <c r="B362" s="86" t="s">
        <v>267</v>
      </c>
      <c r="C362" s="86" t="s">
        <v>271</v>
      </c>
      <c r="D362" s="86">
        <v>164</v>
      </c>
      <c r="E362" s="86">
        <v>339</v>
      </c>
      <c r="F362" s="86">
        <v>14</v>
      </c>
      <c r="G362" s="86">
        <v>3</v>
      </c>
      <c r="H362" s="86">
        <v>10</v>
      </c>
      <c r="I362" s="86">
        <v>940</v>
      </c>
      <c r="J362" s="86">
        <v>244</v>
      </c>
      <c r="K362" s="86">
        <v>232</v>
      </c>
      <c r="L362" s="88" t="s">
        <v>649</v>
      </c>
      <c r="M362" s="89">
        <f>HLOOKUP(L362,FT_H!$B$1:$AS$25,2+F362,FALSE)</f>
        <v>1.4139103726546229</v>
      </c>
      <c r="N362" s="89">
        <f>HLOOKUP(L362,FT_D!$B$1:$AS$8,1+G362,FALSE)</f>
        <v>1.1062082689467894</v>
      </c>
      <c r="O362" s="89">
        <f>HLOOKUP(L362,FT_M!$B$1:$AS$13,1+H362,FALSE)</f>
        <v>1.040643020787243</v>
      </c>
      <c r="P362" s="90">
        <f t="shared" si="41"/>
        <v>577.5203561515541</v>
      </c>
      <c r="Q362" s="90">
        <f t="shared" si="42"/>
        <v>149.90953925636086</v>
      </c>
      <c r="R362" s="90">
        <f t="shared" si="43"/>
        <v>142.53693896506442</v>
      </c>
      <c r="S362" s="91">
        <f t="shared" si="44"/>
        <v>94.713338408854881</v>
      </c>
      <c r="T362" s="91">
        <f t="shared" si="45"/>
        <v>24.585164438043183</v>
      </c>
      <c r="U362" s="91">
        <f t="shared" si="46"/>
        <v>23.376057990270564</v>
      </c>
      <c r="V362" s="92">
        <f t="shared" si="47"/>
        <v>20879.204024951505</v>
      </c>
      <c r="W362" s="86" t="str">
        <f t="shared" si="48"/>
        <v>Highway</v>
      </c>
      <c r="Z362" s="92"/>
    </row>
    <row r="363" spans="2:26" s="86" customFormat="1" ht="15" customHeight="1" x14ac:dyDescent="0.25">
      <c r="B363" s="86" t="s">
        <v>267</v>
      </c>
      <c r="C363" s="86" t="s">
        <v>272</v>
      </c>
      <c r="D363" s="86">
        <v>1824</v>
      </c>
      <c r="E363" s="86">
        <v>340</v>
      </c>
      <c r="F363" s="86">
        <v>10</v>
      </c>
      <c r="G363" s="86">
        <v>1</v>
      </c>
      <c r="H363" s="86">
        <v>10</v>
      </c>
      <c r="I363" s="93">
        <v>2012</v>
      </c>
      <c r="J363" s="93">
        <v>328</v>
      </c>
      <c r="K363" s="93">
        <v>328</v>
      </c>
      <c r="L363" s="88" t="s">
        <v>649</v>
      </c>
      <c r="M363" s="89">
        <f>HLOOKUP(L363,FT_H!$B$1:$AS$25,2+F363,FALSE)</f>
        <v>1.3269815703972134</v>
      </c>
      <c r="N363" s="89">
        <f>HLOOKUP(L363,FT_D!$B$1:$AS$8,1+G363,FALSE)</f>
        <v>1.0416670342277996</v>
      </c>
      <c r="O363" s="89">
        <f>HLOOKUP(L363,FT_M!$B$1:$AS$13,1+H363,FALSE)</f>
        <v>1.040643020787243</v>
      </c>
      <c r="P363" s="90">
        <f t="shared" si="41"/>
        <v>1398.7251665641556</v>
      </c>
      <c r="Q363" s="90">
        <f t="shared" si="42"/>
        <v>228.02279057308303</v>
      </c>
      <c r="R363" s="90">
        <f t="shared" si="43"/>
        <v>228.02279057308303</v>
      </c>
      <c r="S363" s="91">
        <f t="shared" si="44"/>
        <v>2551.2747038130196</v>
      </c>
      <c r="T363" s="91">
        <f t="shared" si="45"/>
        <v>415.91357000530343</v>
      </c>
      <c r="U363" s="91">
        <f t="shared" si="46"/>
        <v>415.91357000530343</v>
      </c>
      <c r="V363" s="92">
        <f t="shared" si="47"/>
        <v>44514.497945047726</v>
      </c>
      <c r="W363" s="86" t="str">
        <f t="shared" si="48"/>
        <v>Highway</v>
      </c>
      <c r="Z363" s="92"/>
    </row>
    <row r="364" spans="2:26" s="86" customFormat="1" ht="15" customHeight="1" x14ac:dyDescent="0.25">
      <c r="B364" s="86" t="s">
        <v>267</v>
      </c>
      <c r="C364" s="86" t="s">
        <v>273</v>
      </c>
      <c r="D364" s="86">
        <v>830</v>
      </c>
      <c r="E364" s="86">
        <v>341</v>
      </c>
      <c r="F364" s="86">
        <v>11</v>
      </c>
      <c r="G364" s="86">
        <v>1</v>
      </c>
      <c r="H364" s="86">
        <v>10</v>
      </c>
      <c r="I364" s="86">
        <v>452</v>
      </c>
      <c r="J364" s="86">
        <v>100</v>
      </c>
      <c r="K364" s="86">
        <v>52</v>
      </c>
      <c r="L364" s="88" t="s">
        <v>649</v>
      </c>
      <c r="M364" s="89">
        <f>HLOOKUP(L364,FT_H!$B$1:$AS$25,2+F364,FALSE)</f>
        <v>1.3867754645117158</v>
      </c>
      <c r="N364" s="89">
        <f>HLOOKUP(L364,FT_D!$B$1:$AS$8,1+G364,FALSE)</f>
        <v>1.0416670342277996</v>
      </c>
      <c r="O364" s="89">
        <f>HLOOKUP(L364,FT_M!$B$1:$AS$13,1+H364,FALSE)</f>
        <v>1.040643020787243</v>
      </c>
      <c r="P364" s="90">
        <f t="shared" si="41"/>
        <v>300.67795608132968</v>
      </c>
      <c r="Q364" s="90">
        <f t="shared" si="42"/>
        <v>66.521671699409225</v>
      </c>
      <c r="R364" s="90">
        <f t="shared" si="43"/>
        <v>34.591269283692796</v>
      </c>
      <c r="S364" s="91">
        <f t="shared" si="44"/>
        <v>249.56270354750362</v>
      </c>
      <c r="T364" s="91">
        <f t="shared" si="45"/>
        <v>55.212987510509656</v>
      </c>
      <c r="U364" s="91">
        <f t="shared" si="46"/>
        <v>28.710753505465021</v>
      </c>
      <c r="V364" s="92">
        <f t="shared" si="47"/>
        <v>9642.9815295463613</v>
      </c>
      <c r="W364" s="86" t="str">
        <f t="shared" si="48"/>
        <v>Collector</v>
      </c>
      <c r="Z364" s="92"/>
    </row>
    <row r="365" spans="2:26" s="86" customFormat="1" ht="15" customHeight="1" x14ac:dyDescent="0.25">
      <c r="B365" s="86" t="s">
        <v>267</v>
      </c>
      <c r="C365" s="86" t="s">
        <v>274</v>
      </c>
      <c r="D365" s="86">
        <v>1084</v>
      </c>
      <c r="E365" s="86">
        <v>342</v>
      </c>
      <c r="F365" s="86">
        <v>10</v>
      </c>
      <c r="G365" s="86">
        <v>3</v>
      </c>
      <c r="H365" s="86">
        <v>10</v>
      </c>
      <c r="I365" s="86">
        <v>1116</v>
      </c>
      <c r="J365" s="86">
        <v>60</v>
      </c>
      <c r="K365" s="86">
        <v>32</v>
      </c>
      <c r="L365" s="88" t="s">
        <v>649</v>
      </c>
      <c r="M365" s="89">
        <f>HLOOKUP(L365,FT_H!$B$1:$AS$25,2+F365,FALSE)</f>
        <v>1.3269815703972134</v>
      </c>
      <c r="N365" s="89">
        <f>HLOOKUP(L365,FT_D!$B$1:$AS$8,1+G365,FALSE)</f>
        <v>1.1062082689467894</v>
      </c>
      <c r="O365" s="89">
        <f>HLOOKUP(L365,FT_M!$B$1:$AS$13,1+H365,FALSE)</f>
        <v>1.040643020787243</v>
      </c>
      <c r="P365" s="90">
        <f t="shared" si="41"/>
        <v>730.56796867401658</v>
      </c>
      <c r="Q365" s="90">
        <f t="shared" si="42"/>
        <v>39.277847778172941</v>
      </c>
      <c r="R365" s="90">
        <f t="shared" si="43"/>
        <v>20.948185481692231</v>
      </c>
      <c r="S365" s="91">
        <f t="shared" si="44"/>
        <v>791.93567804263398</v>
      </c>
      <c r="T365" s="91">
        <f t="shared" si="45"/>
        <v>42.57718699153947</v>
      </c>
      <c r="U365" s="91">
        <f t="shared" si="46"/>
        <v>22.707833062154378</v>
      </c>
      <c r="V365" s="92">
        <f t="shared" si="47"/>
        <v>18979.056046413163</v>
      </c>
      <c r="W365" s="86" t="str">
        <f t="shared" si="48"/>
        <v>Highway</v>
      </c>
      <c r="Z365" s="92"/>
    </row>
    <row r="366" spans="2:26" s="86" customFormat="1" ht="15" customHeight="1" x14ac:dyDescent="0.25">
      <c r="B366" s="86" t="s">
        <v>267</v>
      </c>
      <c r="C366" s="86" t="s">
        <v>275</v>
      </c>
      <c r="D366" s="86">
        <v>330</v>
      </c>
      <c r="E366" s="86">
        <v>343</v>
      </c>
      <c r="F366" s="86">
        <v>11</v>
      </c>
      <c r="G366" s="86">
        <v>3</v>
      </c>
      <c r="H366" s="86">
        <v>10</v>
      </c>
      <c r="I366" s="86">
        <v>108</v>
      </c>
      <c r="J366" s="86">
        <v>8</v>
      </c>
      <c r="K366" s="86">
        <v>4</v>
      </c>
      <c r="L366" s="88" t="s">
        <v>649</v>
      </c>
      <c r="M366" s="89">
        <f>HLOOKUP(L366,FT_H!$B$1:$AS$25,2+F366,FALSE)</f>
        <v>1.3867754645117158</v>
      </c>
      <c r="N366" s="89">
        <f>HLOOKUP(L366,FT_D!$B$1:$AS$8,1+G366,FALSE)</f>
        <v>1.1062082689467894</v>
      </c>
      <c r="O366" s="89">
        <f>HLOOKUP(L366,FT_M!$B$1:$AS$13,1+H366,FALSE)</f>
        <v>1.040643020787243</v>
      </c>
      <c r="P366" s="90">
        <f t="shared" si="41"/>
        <v>67.651733556403812</v>
      </c>
      <c r="Q366" s="90">
        <f t="shared" si="42"/>
        <v>5.0112395226965782</v>
      </c>
      <c r="R366" s="90">
        <f t="shared" si="43"/>
        <v>2.5056197613482891</v>
      </c>
      <c r="S366" s="91">
        <f t="shared" si="44"/>
        <v>22.325072073613256</v>
      </c>
      <c r="T366" s="91">
        <f t="shared" si="45"/>
        <v>1.6537090424898708</v>
      </c>
      <c r="U366" s="91">
        <f t="shared" si="46"/>
        <v>0.82685452124493541</v>
      </c>
      <c r="V366" s="92">
        <f t="shared" si="47"/>
        <v>1804.0462281707682</v>
      </c>
      <c r="W366" s="86" t="str">
        <f t="shared" si="48"/>
        <v>Collector</v>
      </c>
      <c r="Z366" s="92"/>
    </row>
    <row r="367" spans="2:26" s="86" customFormat="1" ht="15" customHeight="1" x14ac:dyDescent="0.25">
      <c r="B367" s="86" t="s">
        <v>267</v>
      </c>
      <c r="C367" s="86" t="s">
        <v>276</v>
      </c>
      <c r="D367" s="86">
        <v>261</v>
      </c>
      <c r="E367" s="86">
        <v>344</v>
      </c>
      <c r="F367" s="86">
        <v>11</v>
      </c>
      <c r="G367" s="86">
        <v>3</v>
      </c>
      <c r="H367" s="86">
        <v>10</v>
      </c>
      <c r="I367" s="86">
        <v>1620</v>
      </c>
      <c r="J367" s="86">
        <v>92</v>
      </c>
      <c r="K367" s="86">
        <v>36</v>
      </c>
      <c r="L367" s="88" t="s">
        <v>649</v>
      </c>
      <c r="M367" s="89">
        <f>HLOOKUP(L367,FT_H!$B$1:$AS$25,2+F367,FALSE)</f>
        <v>1.3867754645117158</v>
      </c>
      <c r="N367" s="89">
        <f>HLOOKUP(L367,FT_D!$B$1:$AS$8,1+G367,FALSE)</f>
        <v>1.1062082689467894</v>
      </c>
      <c r="O367" s="89">
        <f>HLOOKUP(L367,FT_M!$B$1:$AS$13,1+H367,FALSE)</f>
        <v>1.040643020787243</v>
      </c>
      <c r="P367" s="90">
        <f t="shared" si="41"/>
        <v>1014.7760033460572</v>
      </c>
      <c r="Q367" s="90">
        <f t="shared" si="42"/>
        <v>57.629254511010657</v>
      </c>
      <c r="R367" s="90">
        <f t="shared" si="43"/>
        <v>22.550577852134605</v>
      </c>
      <c r="S367" s="91">
        <f t="shared" si="44"/>
        <v>264.85653687332092</v>
      </c>
      <c r="T367" s="91">
        <f t="shared" si="45"/>
        <v>15.041235427373781</v>
      </c>
      <c r="U367" s="91">
        <f t="shared" si="46"/>
        <v>5.8857008194071323</v>
      </c>
      <c r="V367" s="92">
        <f t="shared" si="47"/>
        <v>26278.94005702086</v>
      </c>
      <c r="W367" s="86" t="str">
        <f t="shared" si="48"/>
        <v>Highway</v>
      </c>
      <c r="Z367" s="92"/>
    </row>
    <row r="368" spans="2:26" s="86" customFormat="1" ht="15" customHeight="1" x14ac:dyDescent="0.25">
      <c r="B368" s="86" t="s">
        <v>267</v>
      </c>
      <c r="C368" s="86" t="s">
        <v>277</v>
      </c>
      <c r="D368" s="86">
        <v>757</v>
      </c>
      <c r="E368" s="86">
        <v>345</v>
      </c>
      <c r="F368" s="86">
        <v>14</v>
      </c>
      <c r="G368" s="86">
        <v>3</v>
      </c>
      <c r="H368" s="86">
        <v>10</v>
      </c>
      <c r="I368" s="86">
        <v>1468</v>
      </c>
      <c r="J368" s="86">
        <v>96</v>
      </c>
      <c r="K368" s="86">
        <v>44</v>
      </c>
      <c r="L368" s="88" t="s">
        <v>649</v>
      </c>
      <c r="M368" s="89">
        <f>HLOOKUP(L368,FT_H!$B$1:$AS$25,2+F368,FALSE)</f>
        <v>1.4139103726546229</v>
      </c>
      <c r="N368" s="89">
        <f>HLOOKUP(L368,FT_D!$B$1:$AS$8,1+G368,FALSE)</f>
        <v>1.1062082689467894</v>
      </c>
      <c r="O368" s="89">
        <f>HLOOKUP(L368,FT_M!$B$1:$AS$13,1+H368,FALSE)</f>
        <v>1.040643020787243</v>
      </c>
      <c r="P368" s="90">
        <f t="shared" si="41"/>
        <v>901.91476896859729</v>
      </c>
      <c r="Q368" s="90">
        <f t="shared" si="42"/>
        <v>58.980802330371489</v>
      </c>
      <c r="R368" s="90">
        <f t="shared" si="43"/>
        <v>27.032867734753598</v>
      </c>
      <c r="S368" s="91">
        <f t="shared" si="44"/>
        <v>682.74948010922822</v>
      </c>
      <c r="T368" s="91">
        <f t="shared" si="45"/>
        <v>44.648467364091218</v>
      </c>
      <c r="U368" s="91">
        <f t="shared" si="46"/>
        <v>20.463880875208474</v>
      </c>
      <c r="V368" s="92">
        <f t="shared" si="47"/>
        <v>23710.282536809336</v>
      </c>
      <c r="W368" s="86" t="str">
        <f t="shared" si="48"/>
        <v>Highway</v>
      </c>
      <c r="Z368" s="92"/>
    </row>
    <row r="369" spans="2:26" s="86" customFormat="1" ht="15" customHeight="1" x14ac:dyDescent="0.25">
      <c r="B369" s="86" t="s">
        <v>267</v>
      </c>
      <c r="C369" s="86" t="s">
        <v>278</v>
      </c>
      <c r="D369" s="86">
        <v>844</v>
      </c>
      <c r="E369" s="86">
        <v>346</v>
      </c>
      <c r="F369" s="86">
        <v>11</v>
      </c>
      <c r="G369" s="86">
        <v>4</v>
      </c>
      <c r="H369" s="86">
        <v>10</v>
      </c>
      <c r="I369" s="86">
        <v>1340</v>
      </c>
      <c r="J369" s="86">
        <v>324</v>
      </c>
      <c r="K369" s="86">
        <v>136</v>
      </c>
      <c r="L369" s="88" t="s">
        <v>649</v>
      </c>
      <c r="M369" s="89">
        <f>HLOOKUP(L369,FT_H!$B$1:$AS$25,2+F369,FALSE)</f>
        <v>1.3867754645117158</v>
      </c>
      <c r="N369" s="89">
        <f>HLOOKUP(L369,FT_D!$B$1:$AS$8,1+G369,FALSE)</f>
        <v>1.0964980553638661</v>
      </c>
      <c r="O369" s="89">
        <f>HLOOKUP(L369,FT_M!$B$1:$AS$13,1+H369,FALSE)</f>
        <v>1.040643020787243</v>
      </c>
      <c r="P369" s="90">
        <f t="shared" si="41"/>
        <v>846.81590684924515</v>
      </c>
      <c r="Q369" s="90">
        <f t="shared" si="42"/>
        <v>204.75250285011597</v>
      </c>
      <c r="R369" s="90">
        <f t="shared" si="43"/>
        <v>85.945495023505472</v>
      </c>
      <c r="S369" s="91">
        <f t="shared" si="44"/>
        <v>714.7126253807628</v>
      </c>
      <c r="T369" s="91">
        <f t="shared" si="45"/>
        <v>172.81111240549788</v>
      </c>
      <c r="U369" s="91">
        <f t="shared" si="46"/>
        <v>72.537997799838621</v>
      </c>
      <c r="V369" s="92">
        <f t="shared" si="47"/>
        <v>27300.333713348795</v>
      </c>
      <c r="W369" s="86" t="str">
        <f t="shared" si="48"/>
        <v>Highway</v>
      </c>
      <c r="Z369" s="92"/>
    </row>
    <row r="370" spans="2:26" s="86" customFormat="1" ht="15" customHeight="1" x14ac:dyDescent="0.25">
      <c r="B370" s="86" t="s">
        <v>267</v>
      </c>
      <c r="C370" s="86" t="s">
        <v>279</v>
      </c>
      <c r="D370" s="86">
        <v>203</v>
      </c>
      <c r="E370" s="86">
        <v>347</v>
      </c>
      <c r="F370" s="86">
        <v>9</v>
      </c>
      <c r="G370" s="86">
        <v>4</v>
      </c>
      <c r="H370" s="86">
        <v>10</v>
      </c>
      <c r="I370" s="86">
        <v>1740</v>
      </c>
      <c r="J370" s="86">
        <v>284</v>
      </c>
      <c r="K370" s="86">
        <v>172</v>
      </c>
      <c r="L370" s="88" t="s">
        <v>649</v>
      </c>
      <c r="M370" s="89">
        <f>HLOOKUP(L370,FT_H!$B$1:$AS$25,2+F370,FALSE)</f>
        <v>1.4027549517100684</v>
      </c>
      <c r="N370" s="89">
        <f>HLOOKUP(L370,FT_D!$B$1:$AS$8,1+G370,FALSE)</f>
        <v>1.0964980553638661</v>
      </c>
      <c r="O370" s="89">
        <f>HLOOKUP(L370,FT_M!$B$1:$AS$13,1+H370,FALSE)</f>
        <v>1.040643020787243</v>
      </c>
      <c r="P370" s="90">
        <f t="shared" si="41"/>
        <v>1087.0707146423572</v>
      </c>
      <c r="Q370" s="90">
        <f t="shared" si="42"/>
        <v>177.42993273472956</v>
      </c>
      <c r="R370" s="90">
        <f t="shared" si="43"/>
        <v>107.45756489568129</v>
      </c>
      <c r="S370" s="91">
        <f t="shared" si="44"/>
        <v>220.6753550723985</v>
      </c>
      <c r="T370" s="91">
        <f t="shared" si="45"/>
        <v>36.018276345150099</v>
      </c>
      <c r="U370" s="91">
        <f t="shared" si="46"/>
        <v>21.8138856738233</v>
      </c>
      <c r="V370" s="92">
        <f t="shared" si="47"/>
        <v>32926.997094546437</v>
      </c>
      <c r="W370" s="86" t="str">
        <f t="shared" si="48"/>
        <v>Highway</v>
      </c>
      <c r="Z370" s="92"/>
    </row>
    <row r="371" spans="2:26" s="86" customFormat="1" ht="15" customHeight="1" x14ac:dyDescent="0.25">
      <c r="B371" s="86" t="s">
        <v>267</v>
      </c>
      <c r="C371" s="86" t="s">
        <v>280</v>
      </c>
      <c r="D371" s="86">
        <v>182</v>
      </c>
      <c r="E371" s="86">
        <v>348</v>
      </c>
      <c r="F371" s="86">
        <v>9</v>
      </c>
      <c r="G371" s="86">
        <v>4</v>
      </c>
      <c r="H371" s="86">
        <v>10</v>
      </c>
      <c r="I371" s="86">
        <v>1992</v>
      </c>
      <c r="J371" s="86">
        <v>364</v>
      </c>
      <c r="K371" s="86">
        <v>176</v>
      </c>
      <c r="L371" s="88" t="s">
        <v>649</v>
      </c>
      <c r="M371" s="89">
        <f>HLOOKUP(L371,FT_H!$B$1:$AS$25,2+F371,FALSE)</f>
        <v>1.4027549517100684</v>
      </c>
      <c r="N371" s="89">
        <f>HLOOKUP(L371,FT_D!$B$1:$AS$8,1+G371,FALSE)</f>
        <v>1.0964980553638661</v>
      </c>
      <c r="O371" s="89">
        <f>HLOOKUP(L371,FT_M!$B$1:$AS$13,1+H371,FALSE)</f>
        <v>1.040643020787243</v>
      </c>
      <c r="P371" s="90">
        <f t="shared" si="41"/>
        <v>1244.5085422802158</v>
      </c>
      <c r="Q371" s="90">
        <f t="shared" si="42"/>
        <v>227.41019547690692</v>
      </c>
      <c r="R371" s="90">
        <f t="shared" si="43"/>
        <v>109.95657803279015</v>
      </c>
      <c r="S371" s="91">
        <f t="shared" si="44"/>
        <v>226.50055469499927</v>
      </c>
      <c r="T371" s="91">
        <f t="shared" si="45"/>
        <v>41.388655576797056</v>
      </c>
      <c r="U371" s="91">
        <f t="shared" si="46"/>
        <v>20.012097201967809</v>
      </c>
      <c r="V371" s="92">
        <f t="shared" si="47"/>
        <v>37965.007578957906</v>
      </c>
      <c r="W371" s="86" t="str">
        <f t="shared" si="48"/>
        <v>Highway</v>
      </c>
      <c r="Z371" s="92"/>
    </row>
    <row r="372" spans="2:26" s="86" customFormat="1" ht="15" customHeight="1" x14ac:dyDescent="0.25">
      <c r="B372" s="86" t="s">
        <v>267</v>
      </c>
      <c r="C372" s="86" t="s">
        <v>281</v>
      </c>
      <c r="D372" s="86">
        <v>895</v>
      </c>
      <c r="E372" s="86">
        <v>349</v>
      </c>
      <c r="F372" s="86">
        <v>10</v>
      </c>
      <c r="G372" s="86">
        <v>4</v>
      </c>
      <c r="H372" s="86">
        <v>10</v>
      </c>
      <c r="I372" s="86">
        <v>1132</v>
      </c>
      <c r="J372" s="86">
        <v>284</v>
      </c>
      <c r="K372" s="86">
        <v>120</v>
      </c>
      <c r="L372" s="88" t="s">
        <v>649</v>
      </c>
      <c r="M372" s="89">
        <f>HLOOKUP(L372,FT_H!$B$1:$AS$25,2+F372,FALSE)</f>
        <v>1.3269815703972134</v>
      </c>
      <c r="N372" s="89">
        <f>HLOOKUP(L372,FT_D!$B$1:$AS$8,1+G372,FALSE)</f>
        <v>1.0964980553638661</v>
      </c>
      <c r="O372" s="89">
        <f>HLOOKUP(L372,FT_M!$B$1:$AS$13,1+H372,FALSE)</f>
        <v>1.040643020787243</v>
      </c>
      <c r="P372" s="90">
        <f t="shared" si="41"/>
        <v>747.60447769555572</v>
      </c>
      <c r="Q372" s="90">
        <f t="shared" si="42"/>
        <v>187.5615474077189</v>
      </c>
      <c r="R372" s="90">
        <f t="shared" si="43"/>
        <v>79.251358059599539</v>
      </c>
      <c r="S372" s="91">
        <f t="shared" si="44"/>
        <v>669.10600753752237</v>
      </c>
      <c r="T372" s="91">
        <f t="shared" si="45"/>
        <v>167.86758492990842</v>
      </c>
      <c r="U372" s="91">
        <f t="shared" si="46"/>
        <v>70.929965463341588</v>
      </c>
      <c r="V372" s="92">
        <f t="shared" si="47"/>
        <v>24346.017195908978</v>
      </c>
      <c r="W372" s="86" t="str">
        <f t="shared" si="48"/>
        <v>Highway</v>
      </c>
      <c r="Z372" s="92"/>
    </row>
    <row r="373" spans="2:26" s="86" customFormat="1" ht="15" customHeight="1" x14ac:dyDescent="0.25">
      <c r="B373" s="86" t="s">
        <v>267</v>
      </c>
      <c r="C373" s="86" t="s">
        <v>282</v>
      </c>
      <c r="D373" s="86">
        <v>995</v>
      </c>
      <c r="E373" s="86">
        <v>350</v>
      </c>
      <c r="F373" s="86">
        <v>13</v>
      </c>
      <c r="G373" s="86">
        <v>3</v>
      </c>
      <c r="H373" s="86">
        <v>10</v>
      </c>
      <c r="I373" s="86">
        <v>596</v>
      </c>
      <c r="J373" s="86">
        <v>132</v>
      </c>
      <c r="K373" s="86">
        <v>12</v>
      </c>
      <c r="L373" s="88" t="s">
        <v>649</v>
      </c>
      <c r="M373" s="89">
        <f>HLOOKUP(L373,FT_H!$B$1:$AS$25,2+F373,FALSE)</f>
        <v>1.4476386330637334</v>
      </c>
      <c r="N373" s="89">
        <f>HLOOKUP(L373,FT_D!$B$1:$AS$8,1+G373,FALSE)</f>
        <v>1.1062082689467894</v>
      </c>
      <c r="O373" s="89">
        <f>HLOOKUP(L373,FT_M!$B$1:$AS$13,1+H373,FALSE)</f>
        <v>1.040643020787243</v>
      </c>
      <c r="P373" s="90">
        <f t="shared" si="41"/>
        <v>357.64109732335322</v>
      </c>
      <c r="Q373" s="90">
        <f t="shared" si="42"/>
        <v>79.209102091749372</v>
      </c>
      <c r="R373" s="90">
        <f t="shared" si="43"/>
        <v>7.2008274628863065</v>
      </c>
      <c r="S373" s="91">
        <f t="shared" si="44"/>
        <v>355.85289183673649</v>
      </c>
      <c r="T373" s="91">
        <f t="shared" si="45"/>
        <v>78.813056581290624</v>
      </c>
      <c r="U373" s="91">
        <f t="shared" si="46"/>
        <v>7.1648233255718754</v>
      </c>
      <c r="V373" s="92">
        <f t="shared" si="47"/>
        <v>10657.224645071732</v>
      </c>
      <c r="W373" s="86" t="str">
        <f t="shared" si="48"/>
        <v>Highway</v>
      </c>
      <c r="Z373" s="92"/>
    </row>
    <row r="374" spans="2:26" s="86" customFormat="1" ht="15" customHeight="1" x14ac:dyDescent="0.25">
      <c r="B374" s="86" t="s">
        <v>267</v>
      </c>
      <c r="C374" s="86" t="s">
        <v>283</v>
      </c>
      <c r="D374" s="86">
        <v>379</v>
      </c>
      <c r="E374" s="86">
        <v>351</v>
      </c>
      <c r="F374" s="86">
        <v>13</v>
      </c>
      <c r="G374" s="86">
        <v>3</v>
      </c>
      <c r="H374" s="86">
        <v>10</v>
      </c>
      <c r="I374" s="86">
        <v>768</v>
      </c>
      <c r="J374" s="86">
        <v>100</v>
      </c>
      <c r="K374" s="86">
        <v>44</v>
      </c>
      <c r="L374" s="88" t="s">
        <v>649</v>
      </c>
      <c r="M374" s="89">
        <f>HLOOKUP(L374,FT_H!$B$1:$AS$25,2+F374,FALSE)</f>
        <v>1.4476386330637334</v>
      </c>
      <c r="N374" s="89">
        <f>HLOOKUP(L374,FT_D!$B$1:$AS$8,1+G374,FALSE)</f>
        <v>1.1062082689467894</v>
      </c>
      <c r="O374" s="89">
        <f>HLOOKUP(L374,FT_M!$B$1:$AS$13,1+H374,FALSE)</f>
        <v>1.040643020787243</v>
      </c>
      <c r="P374" s="90">
        <f t="shared" si="41"/>
        <v>460.85295762472362</v>
      </c>
      <c r="Q374" s="90">
        <f t="shared" si="42"/>
        <v>60.00689552405256</v>
      </c>
      <c r="R374" s="90">
        <f t="shared" si="43"/>
        <v>26.403034030583125</v>
      </c>
      <c r="S374" s="91">
        <f t="shared" si="44"/>
        <v>174.66327093977023</v>
      </c>
      <c r="T374" s="91">
        <f t="shared" si="45"/>
        <v>22.74261340361592</v>
      </c>
      <c r="U374" s="91">
        <f t="shared" si="46"/>
        <v>10.006749897591003</v>
      </c>
      <c r="V374" s="92">
        <f t="shared" si="47"/>
        <v>13134.309292304624</v>
      </c>
      <c r="W374" s="86" t="str">
        <f t="shared" si="48"/>
        <v>Highway</v>
      </c>
      <c r="Z374" s="92"/>
    </row>
    <row r="375" spans="2:26" s="86" customFormat="1" ht="15" customHeight="1" x14ac:dyDescent="0.25">
      <c r="B375" s="86" t="s">
        <v>267</v>
      </c>
      <c r="C375" s="86" t="s">
        <v>284</v>
      </c>
      <c r="D375" s="86">
        <v>611</v>
      </c>
      <c r="E375" s="86">
        <v>352</v>
      </c>
      <c r="F375" s="86">
        <v>11</v>
      </c>
      <c r="G375" s="86">
        <v>3</v>
      </c>
      <c r="H375" s="86">
        <v>10</v>
      </c>
      <c r="I375" s="86">
        <v>548</v>
      </c>
      <c r="J375" s="86">
        <v>140</v>
      </c>
      <c r="K375" s="86">
        <v>8</v>
      </c>
      <c r="L375" s="88" t="s">
        <v>649</v>
      </c>
      <c r="M375" s="89">
        <f>HLOOKUP(L375,FT_H!$B$1:$AS$25,2+F375,FALSE)</f>
        <v>1.3867754645117158</v>
      </c>
      <c r="N375" s="89">
        <f>HLOOKUP(L375,FT_D!$B$1:$AS$8,1+G375,FALSE)</f>
        <v>1.1062082689467894</v>
      </c>
      <c r="O375" s="89">
        <f>HLOOKUP(L375,FT_M!$B$1:$AS$13,1+H375,FALSE)</f>
        <v>1.040643020787243</v>
      </c>
      <c r="P375" s="90">
        <f t="shared" si="41"/>
        <v>343.26990730471562</v>
      </c>
      <c r="Q375" s="90">
        <f t="shared" si="42"/>
        <v>87.696691647190121</v>
      </c>
      <c r="R375" s="90">
        <f t="shared" si="43"/>
        <v>5.0112395226965782</v>
      </c>
      <c r="S375" s="91">
        <f t="shared" si="44"/>
        <v>209.73791336318124</v>
      </c>
      <c r="T375" s="91">
        <f t="shared" si="45"/>
        <v>53.582678596433162</v>
      </c>
      <c r="U375" s="91">
        <f t="shared" si="46"/>
        <v>3.0618673483676093</v>
      </c>
      <c r="V375" s="92">
        <f t="shared" si="47"/>
        <v>10463.468123390456</v>
      </c>
      <c r="W375" s="86" t="str">
        <f t="shared" si="48"/>
        <v>Highway</v>
      </c>
      <c r="Z375" s="92"/>
    </row>
    <row r="376" spans="2:26" s="86" customFormat="1" ht="15" customHeight="1" x14ac:dyDescent="0.25">
      <c r="B376" s="86" t="s">
        <v>267</v>
      </c>
      <c r="C376" s="86" t="s">
        <v>285</v>
      </c>
      <c r="D376" s="86">
        <v>1321</v>
      </c>
      <c r="E376" s="86">
        <v>353</v>
      </c>
      <c r="F376" s="86">
        <v>10</v>
      </c>
      <c r="G376" s="86">
        <v>4</v>
      </c>
      <c r="H376" s="86">
        <v>10</v>
      </c>
      <c r="I376" s="86">
        <v>836</v>
      </c>
      <c r="J376" s="86">
        <v>176</v>
      </c>
      <c r="K376" s="86">
        <v>72</v>
      </c>
      <c r="L376" s="88" t="s">
        <v>649</v>
      </c>
      <c r="M376" s="89">
        <f>HLOOKUP(L376,FT_H!$B$1:$AS$25,2+F376,FALSE)</f>
        <v>1.3269815703972134</v>
      </c>
      <c r="N376" s="89">
        <f>HLOOKUP(L376,FT_D!$B$1:$AS$8,1+G376,FALSE)</f>
        <v>1.0964980553638661</v>
      </c>
      <c r="O376" s="89">
        <f>HLOOKUP(L376,FT_M!$B$1:$AS$13,1+H376,FALSE)</f>
        <v>1.040643020787243</v>
      </c>
      <c r="P376" s="90">
        <f t="shared" si="41"/>
        <v>552.11779448187679</v>
      </c>
      <c r="Q376" s="90">
        <f t="shared" si="42"/>
        <v>116.23532515407933</v>
      </c>
      <c r="R376" s="90">
        <f t="shared" si="43"/>
        <v>47.550814835759724</v>
      </c>
      <c r="S376" s="91">
        <f t="shared" si="44"/>
        <v>729.34760651055922</v>
      </c>
      <c r="T376" s="91">
        <f t="shared" si="45"/>
        <v>153.5468645285388</v>
      </c>
      <c r="U376" s="91">
        <f t="shared" si="46"/>
        <v>62.814626398038591</v>
      </c>
      <c r="V376" s="92">
        <f t="shared" si="47"/>
        <v>17181.694427321181</v>
      </c>
      <c r="W376" s="86" t="str">
        <f t="shared" si="48"/>
        <v>Highway</v>
      </c>
      <c r="Z376" s="92"/>
    </row>
    <row r="377" spans="2:26" s="86" customFormat="1" ht="15" customHeight="1" x14ac:dyDescent="0.25">
      <c r="B377" s="86" t="s">
        <v>267</v>
      </c>
      <c r="C377" s="86" t="s">
        <v>286</v>
      </c>
      <c r="D377" s="86">
        <v>732</v>
      </c>
      <c r="E377" s="86">
        <v>354</v>
      </c>
      <c r="F377" s="86">
        <v>14</v>
      </c>
      <c r="G377" s="86">
        <v>3</v>
      </c>
      <c r="H377" s="86">
        <v>10</v>
      </c>
      <c r="I377" s="86">
        <v>2424</v>
      </c>
      <c r="J377" s="86">
        <v>152</v>
      </c>
      <c r="K377" s="86">
        <v>228</v>
      </c>
      <c r="L377" s="88" t="s">
        <v>649</v>
      </c>
      <c r="M377" s="89">
        <f>HLOOKUP(L377,FT_H!$B$1:$AS$25,2+F377,FALSE)</f>
        <v>1.4139103726546229</v>
      </c>
      <c r="N377" s="89">
        <f>HLOOKUP(L377,FT_D!$B$1:$AS$8,1+G377,FALSE)</f>
        <v>1.1062082689467894</v>
      </c>
      <c r="O377" s="89">
        <f>HLOOKUP(L377,FT_M!$B$1:$AS$13,1+H377,FALSE)</f>
        <v>1.040643020787243</v>
      </c>
      <c r="P377" s="90">
        <f t="shared" si="41"/>
        <v>1489.26525884188</v>
      </c>
      <c r="Q377" s="90">
        <f t="shared" si="42"/>
        <v>93.38627035642152</v>
      </c>
      <c r="R377" s="90">
        <f t="shared" si="43"/>
        <v>140.07940553463229</v>
      </c>
      <c r="S377" s="91">
        <f t="shared" si="44"/>
        <v>1090.1421694722562</v>
      </c>
      <c r="T377" s="91">
        <f t="shared" si="45"/>
        <v>68.358749900900548</v>
      </c>
      <c r="U377" s="91">
        <f t="shared" si="46"/>
        <v>102.53812485135083</v>
      </c>
      <c r="V377" s="92">
        <f t="shared" si="47"/>
        <v>41345.542433590417</v>
      </c>
      <c r="W377" s="86" t="str">
        <f t="shared" si="48"/>
        <v>Highway</v>
      </c>
      <c r="Z377" s="92"/>
    </row>
    <row r="378" spans="2:26" s="86" customFormat="1" ht="15" customHeight="1" x14ac:dyDescent="0.25">
      <c r="B378" s="86" t="s">
        <v>267</v>
      </c>
      <c r="C378" s="86" t="s">
        <v>287</v>
      </c>
      <c r="D378" s="86">
        <v>551</v>
      </c>
      <c r="E378" s="86">
        <v>355</v>
      </c>
      <c r="F378" s="86">
        <v>15</v>
      </c>
      <c r="G378" s="86">
        <v>3</v>
      </c>
      <c r="H378" s="86">
        <v>10</v>
      </c>
      <c r="I378" s="86">
        <v>1144</v>
      </c>
      <c r="J378" s="86">
        <v>96</v>
      </c>
      <c r="K378" s="86">
        <v>68</v>
      </c>
      <c r="L378" s="88" t="s">
        <v>649</v>
      </c>
      <c r="M378" s="89">
        <f>HLOOKUP(L378,FT_H!$B$1:$AS$25,2+F378,FALSE)</f>
        <v>1.4316370171210975</v>
      </c>
      <c r="N378" s="89">
        <f>HLOOKUP(L378,FT_D!$B$1:$AS$8,1+G378,FALSE)</f>
        <v>1.1062082689467894</v>
      </c>
      <c r="O378" s="89">
        <f>HLOOKUP(L378,FT_M!$B$1:$AS$13,1+H378,FALSE)</f>
        <v>1.040643020787243</v>
      </c>
      <c r="P378" s="90">
        <f t="shared" si="41"/>
        <v>694.15175950841126</v>
      </c>
      <c r="Q378" s="90">
        <f t="shared" si="42"/>
        <v>58.25049730140514</v>
      </c>
      <c r="R378" s="90">
        <f t="shared" si="43"/>
        <v>41.260768921828642</v>
      </c>
      <c r="S378" s="91">
        <f t="shared" si="44"/>
        <v>382.47761948913455</v>
      </c>
      <c r="T378" s="91">
        <f t="shared" si="45"/>
        <v>32.096024013074228</v>
      </c>
      <c r="U378" s="91">
        <f t="shared" si="46"/>
        <v>22.734683675927585</v>
      </c>
      <c r="V378" s="92">
        <f t="shared" si="47"/>
        <v>19047.912617559483</v>
      </c>
      <c r="W378" s="86" t="str">
        <f t="shared" si="48"/>
        <v>Highway</v>
      </c>
      <c r="Z378" s="92"/>
    </row>
    <row r="379" spans="2:26" s="86" customFormat="1" ht="15" customHeight="1" x14ac:dyDescent="0.25">
      <c r="B379" s="86" t="s">
        <v>267</v>
      </c>
      <c r="C379" s="86" t="s">
        <v>288</v>
      </c>
      <c r="D379" s="86">
        <v>339</v>
      </c>
      <c r="E379" s="86">
        <v>356</v>
      </c>
      <c r="F379" s="86">
        <v>11</v>
      </c>
      <c r="G379" s="86">
        <v>3</v>
      </c>
      <c r="H379" s="86">
        <v>10</v>
      </c>
      <c r="I379" s="86">
        <v>2288</v>
      </c>
      <c r="J379" s="86">
        <v>380</v>
      </c>
      <c r="K379" s="86">
        <v>180</v>
      </c>
      <c r="L379" s="88" t="s">
        <v>649</v>
      </c>
      <c r="M379" s="89">
        <f>HLOOKUP(L379,FT_H!$B$1:$AS$25,2+F379,FALSE)</f>
        <v>1.3867754645117158</v>
      </c>
      <c r="N379" s="89">
        <f>HLOOKUP(L379,FT_D!$B$1:$AS$8,1+G379,FALSE)</f>
        <v>1.1062082689467894</v>
      </c>
      <c r="O379" s="89">
        <f>HLOOKUP(L379,FT_M!$B$1:$AS$13,1+H379,FALSE)</f>
        <v>1.040643020787243</v>
      </c>
      <c r="P379" s="90">
        <f t="shared" si="41"/>
        <v>1433.2145034912214</v>
      </c>
      <c r="Q379" s="90">
        <f t="shared" si="42"/>
        <v>238.0338773280875</v>
      </c>
      <c r="R379" s="90">
        <f t="shared" si="43"/>
        <v>112.75288926067302</v>
      </c>
      <c r="S379" s="91">
        <f t="shared" si="44"/>
        <v>485.85971668352408</v>
      </c>
      <c r="T379" s="91">
        <f t="shared" si="45"/>
        <v>80.693484414221658</v>
      </c>
      <c r="U379" s="91">
        <f t="shared" si="46"/>
        <v>38.223229459368149</v>
      </c>
      <c r="V379" s="92">
        <f t="shared" si="47"/>
        <v>42816.030481919574</v>
      </c>
      <c r="W379" s="86" t="str">
        <f t="shared" si="48"/>
        <v>Highway</v>
      </c>
      <c r="Z379" s="92"/>
    </row>
    <row r="380" spans="2:26" s="86" customFormat="1" ht="15" customHeight="1" x14ac:dyDescent="0.25">
      <c r="B380" s="86" t="s">
        <v>267</v>
      </c>
      <c r="C380" s="86" t="s">
        <v>289</v>
      </c>
      <c r="D380" s="86">
        <v>651</v>
      </c>
      <c r="E380" s="86">
        <v>357</v>
      </c>
      <c r="F380" s="86">
        <v>15</v>
      </c>
      <c r="G380" s="86">
        <v>2</v>
      </c>
      <c r="H380" s="86">
        <v>10</v>
      </c>
      <c r="I380" s="86">
        <v>2140</v>
      </c>
      <c r="J380" s="86">
        <v>156</v>
      </c>
      <c r="K380" s="86">
        <v>160</v>
      </c>
      <c r="L380" s="88" t="s">
        <v>649</v>
      </c>
      <c r="M380" s="89">
        <f>HLOOKUP(L380,FT_H!$B$1:$AS$25,2+F380,FALSE)</f>
        <v>1.4316370171210975</v>
      </c>
      <c r="N380" s="89">
        <f>HLOOKUP(L380,FT_D!$B$1:$AS$8,1+G380,FALSE)</f>
        <v>1.077078268692844</v>
      </c>
      <c r="O380" s="89">
        <f>HLOOKUP(L380,FT_M!$B$1:$AS$13,1+H380,FALSE)</f>
        <v>1.040643020787243</v>
      </c>
      <c r="P380" s="90">
        <f t="shared" si="41"/>
        <v>1333.6191241102561</v>
      </c>
      <c r="Q380" s="90">
        <f t="shared" si="42"/>
        <v>97.217095028598109</v>
      </c>
      <c r="R380" s="90">
        <f t="shared" si="43"/>
        <v>99.709841054972415</v>
      </c>
      <c r="S380" s="91">
        <f t="shared" si="44"/>
        <v>868.18604979577674</v>
      </c>
      <c r="T380" s="91">
        <f t="shared" si="45"/>
        <v>63.288328863617366</v>
      </c>
      <c r="U380" s="91">
        <f t="shared" si="46"/>
        <v>64.911106526787037</v>
      </c>
      <c r="V380" s="92">
        <f t="shared" si="47"/>
        <v>36733.105444651839</v>
      </c>
      <c r="W380" s="86" t="str">
        <f t="shared" si="48"/>
        <v>Highway</v>
      </c>
      <c r="Z380" s="92"/>
    </row>
    <row r="381" spans="2:26" s="86" customFormat="1" ht="15" customHeight="1" x14ac:dyDescent="0.25">
      <c r="B381" s="86" t="s">
        <v>267</v>
      </c>
      <c r="C381" s="86" t="s">
        <v>290</v>
      </c>
      <c r="D381" s="86">
        <v>922</v>
      </c>
      <c r="E381" s="86">
        <v>358</v>
      </c>
      <c r="F381" s="86">
        <v>11</v>
      </c>
      <c r="G381" s="86">
        <v>2</v>
      </c>
      <c r="H381" s="86">
        <v>10</v>
      </c>
      <c r="I381" s="86">
        <v>1380</v>
      </c>
      <c r="J381" s="86">
        <v>184</v>
      </c>
      <c r="K381" s="86">
        <v>52</v>
      </c>
      <c r="L381" s="88" t="s">
        <v>649</v>
      </c>
      <c r="M381" s="89">
        <f>HLOOKUP(L381,FT_H!$B$1:$AS$25,2+F381,FALSE)</f>
        <v>1.3867754645117158</v>
      </c>
      <c r="N381" s="89">
        <f>HLOOKUP(L381,FT_D!$B$1:$AS$8,1+G381,FALSE)</f>
        <v>1.077078268692844</v>
      </c>
      <c r="O381" s="89">
        <f>HLOOKUP(L381,FT_M!$B$1:$AS$13,1+H381,FALSE)</f>
        <v>1.040643020787243</v>
      </c>
      <c r="P381" s="90">
        <f t="shared" si="41"/>
        <v>887.81790134926985</v>
      </c>
      <c r="Q381" s="90">
        <f t="shared" si="42"/>
        <v>118.37572017990264</v>
      </c>
      <c r="R381" s="90">
        <f t="shared" si="43"/>
        <v>33.454007876929012</v>
      </c>
      <c r="S381" s="91">
        <f t="shared" si="44"/>
        <v>818.56810504402677</v>
      </c>
      <c r="T381" s="91">
        <f t="shared" si="45"/>
        <v>109.14241400587024</v>
      </c>
      <c r="U381" s="91">
        <f t="shared" si="46"/>
        <v>30.84459526252855</v>
      </c>
      <c r="V381" s="92">
        <f t="shared" si="47"/>
        <v>24951.543105746438</v>
      </c>
      <c r="W381" s="86" t="str">
        <f t="shared" si="48"/>
        <v>Highway</v>
      </c>
      <c r="Z381" s="92"/>
    </row>
    <row r="382" spans="2:26" s="86" customFormat="1" ht="15" customHeight="1" x14ac:dyDescent="0.25">
      <c r="B382" s="86" t="s">
        <v>267</v>
      </c>
      <c r="C382" s="86" t="s">
        <v>291</v>
      </c>
      <c r="D382" s="86">
        <v>371</v>
      </c>
      <c r="E382" s="86">
        <v>359</v>
      </c>
      <c r="F382" s="86">
        <v>11</v>
      </c>
      <c r="G382" s="86">
        <v>2</v>
      </c>
      <c r="H382" s="86">
        <v>10</v>
      </c>
      <c r="I382" s="86">
        <v>560</v>
      </c>
      <c r="J382" s="86">
        <v>132</v>
      </c>
      <c r="K382" s="86">
        <v>28</v>
      </c>
      <c r="L382" s="88" t="s">
        <v>649</v>
      </c>
      <c r="M382" s="89">
        <f>HLOOKUP(L382,FT_H!$B$1:$AS$25,2+F382,FALSE)</f>
        <v>1.3867754645117158</v>
      </c>
      <c r="N382" s="89">
        <f>HLOOKUP(L382,FT_D!$B$1:$AS$8,1+G382,FALSE)</f>
        <v>1.077078268692844</v>
      </c>
      <c r="O382" s="89">
        <f>HLOOKUP(L382,FT_M!$B$1:$AS$13,1+H382,FALSE)</f>
        <v>1.040643020787243</v>
      </c>
      <c r="P382" s="90">
        <f t="shared" si="41"/>
        <v>360.27393098231238</v>
      </c>
      <c r="Q382" s="90">
        <f t="shared" si="42"/>
        <v>84.921712302973631</v>
      </c>
      <c r="R382" s="90">
        <f t="shared" si="43"/>
        <v>18.013696549115618</v>
      </c>
      <c r="S382" s="91">
        <f t="shared" si="44"/>
        <v>133.66162839443788</v>
      </c>
      <c r="T382" s="91">
        <f t="shared" si="45"/>
        <v>31.505955264403216</v>
      </c>
      <c r="U382" s="91">
        <f t="shared" si="46"/>
        <v>6.6830814197218942</v>
      </c>
      <c r="V382" s="92">
        <f t="shared" si="47"/>
        <v>11117.024156025638</v>
      </c>
      <c r="W382" s="86" t="str">
        <f t="shared" si="48"/>
        <v>Highway</v>
      </c>
      <c r="Z382" s="92"/>
    </row>
    <row r="383" spans="2:26" s="86" customFormat="1" ht="15" customHeight="1" x14ac:dyDescent="0.25">
      <c r="B383" s="86" t="s">
        <v>267</v>
      </c>
      <c r="C383" s="86" t="s">
        <v>292</v>
      </c>
      <c r="D383" s="86">
        <v>546</v>
      </c>
      <c r="E383" s="86">
        <v>360</v>
      </c>
      <c r="F383" s="86">
        <v>13</v>
      </c>
      <c r="G383" s="86">
        <v>2</v>
      </c>
      <c r="H383" s="86">
        <v>10</v>
      </c>
      <c r="I383" s="86">
        <v>1052</v>
      </c>
      <c r="J383" s="86">
        <v>88</v>
      </c>
      <c r="K383" s="86">
        <v>24</v>
      </c>
      <c r="L383" s="88" t="s">
        <v>649</v>
      </c>
      <c r="M383" s="89">
        <f>HLOOKUP(L383,FT_H!$B$1:$AS$25,2+F383,FALSE)</f>
        <v>1.4476386330637334</v>
      </c>
      <c r="N383" s="89">
        <f>HLOOKUP(L383,FT_D!$B$1:$AS$8,1+G383,FALSE)</f>
        <v>1.077078268692844</v>
      </c>
      <c r="O383" s="89">
        <f>HLOOKUP(L383,FT_M!$B$1:$AS$13,1+H383,FALSE)</f>
        <v>1.040643020787243</v>
      </c>
      <c r="P383" s="90">
        <f t="shared" si="41"/>
        <v>648.34555205030381</v>
      </c>
      <c r="Q383" s="90">
        <f t="shared" si="42"/>
        <v>54.234228688618572</v>
      </c>
      <c r="R383" s="90">
        <f t="shared" si="43"/>
        <v>14.791153278714155</v>
      </c>
      <c r="S383" s="91">
        <f t="shared" si="44"/>
        <v>353.99667141946588</v>
      </c>
      <c r="T383" s="91">
        <f t="shared" si="45"/>
        <v>29.61188886398574</v>
      </c>
      <c r="U383" s="91">
        <f t="shared" si="46"/>
        <v>8.0759696901779296</v>
      </c>
      <c r="V383" s="92">
        <f t="shared" si="47"/>
        <v>17216.90241642328</v>
      </c>
      <c r="W383" s="86" t="str">
        <f t="shared" si="48"/>
        <v>Highway</v>
      </c>
      <c r="Z383" s="92"/>
    </row>
    <row r="384" spans="2:26" s="86" customFormat="1" ht="15" customHeight="1" x14ac:dyDescent="0.25">
      <c r="B384" s="86" t="s">
        <v>267</v>
      </c>
      <c r="C384" s="86" t="s">
        <v>293</v>
      </c>
      <c r="D384" s="86">
        <v>618</v>
      </c>
      <c r="E384" s="86">
        <v>361</v>
      </c>
      <c r="F384" s="86">
        <v>14</v>
      </c>
      <c r="G384" s="86">
        <v>2</v>
      </c>
      <c r="H384" s="86">
        <v>10</v>
      </c>
      <c r="I384" s="86">
        <v>1052</v>
      </c>
      <c r="J384" s="86">
        <v>88</v>
      </c>
      <c r="K384" s="86">
        <v>24</v>
      </c>
      <c r="L384" s="88" t="s">
        <v>649</v>
      </c>
      <c r="M384" s="89">
        <f>HLOOKUP(L384,FT_H!$B$1:$AS$25,2+F384,FALSE)</f>
        <v>1.4139103726546229</v>
      </c>
      <c r="N384" s="89">
        <f>HLOOKUP(L384,FT_D!$B$1:$AS$8,1+G384,FALSE)</f>
        <v>1.077078268692844</v>
      </c>
      <c r="O384" s="89">
        <f>HLOOKUP(L384,FT_M!$B$1:$AS$13,1+H384,FALSE)</f>
        <v>1.040643020787243</v>
      </c>
      <c r="P384" s="90">
        <f t="shared" si="41"/>
        <v>663.81157312035555</v>
      </c>
      <c r="Q384" s="90">
        <f t="shared" si="42"/>
        <v>55.527964291436589</v>
      </c>
      <c r="R384" s="90">
        <f t="shared" si="43"/>
        <v>15.143990261300889</v>
      </c>
      <c r="S384" s="91">
        <f t="shared" si="44"/>
        <v>410.23555218837976</v>
      </c>
      <c r="T384" s="91">
        <f t="shared" si="45"/>
        <v>34.316281932107813</v>
      </c>
      <c r="U384" s="91">
        <f t="shared" si="46"/>
        <v>9.3589859814839489</v>
      </c>
      <c r="V384" s="92">
        <f t="shared" si="47"/>
        <v>17627.604664154234</v>
      </c>
      <c r="W384" s="86" t="str">
        <f t="shared" si="48"/>
        <v>Highway</v>
      </c>
      <c r="Z384" s="92"/>
    </row>
    <row r="385" spans="2:26" s="86" customFormat="1" ht="15" customHeight="1" x14ac:dyDescent="0.25">
      <c r="B385" s="86" t="s">
        <v>267</v>
      </c>
      <c r="C385" s="86" t="s">
        <v>294</v>
      </c>
      <c r="D385" s="86">
        <v>406</v>
      </c>
      <c r="E385" s="86">
        <v>362</v>
      </c>
      <c r="F385" s="86">
        <v>14</v>
      </c>
      <c r="G385" s="86">
        <v>2</v>
      </c>
      <c r="H385" s="86">
        <v>10</v>
      </c>
      <c r="I385" s="86">
        <v>340</v>
      </c>
      <c r="J385" s="86">
        <v>56</v>
      </c>
      <c r="K385" s="86">
        <v>8</v>
      </c>
      <c r="L385" s="88" t="s">
        <v>649</v>
      </c>
      <c r="M385" s="89">
        <f>HLOOKUP(L385,FT_H!$B$1:$AS$25,2+F385,FALSE)</f>
        <v>1.4139103726546229</v>
      </c>
      <c r="N385" s="89">
        <f>HLOOKUP(L385,FT_D!$B$1:$AS$8,1+G385,FALSE)</f>
        <v>1.077078268692844</v>
      </c>
      <c r="O385" s="89">
        <f>HLOOKUP(L385,FT_M!$B$1:$AS$13,1+H385,FALSE)</f>
        <v>1.040643020787243</v>
      </c>
      <c r="P385" s="90">
        <f t="shared" si="41"/>
        <v>214.53986203509592</v>
      </c>
      <c r="Q385" s="90">
        <f t="shared" si="42"/>
        <v>35.335977276368737</v>
      </c>
      <c r="R385" s="90">
        <f t="shared" si="43"/>
        <v>5.047996753766963</v>
      </c>
      <c r="S385" s="91">
        <f t="shared" si="44"/>
        <v>87.103183986248936</v>
      </c>
      <c r="T385" s="91">
        <f t="shared" si="45"/>
        <v>14.346406774205708</v>
      </c>
      <c r="U385" s="91">
        <f t="shared" si="46"/>
        <v>2.0494866820293867</v>
      </c>
      <c r="V385" s="92">
        <f t="shared" si="47"/>
        <v>6118.172065565559</v>
      </c>
      <c r="W385" s="86" t="str">
        <f t="shared" si="48"/>
        <v>Collector</v>
      </c>
      <c r="Z385" s="92"/>
    </row>
    <row r="386" spans="2:26" s="86" customFormat="1" ht="15" customHeight="1" x14ac:dyDescent="0.25">
      <c r="B386" s="86" t="s">
        <v>267</v>
      </c>
      <c r="C386" s="86" t="s">
        <v>295</v>
      </c>
      <c r="D386" s="86">
        <v>354</v>
      </c>
      <c r="E386" s="86">
        <v>363</v>
      </c>
      <c r="F386" s="86">
        <v>14</v>
      </c>
      <c r="G386" s="86">
        <v>2</v>
      </c>
      <c r="H386" s="86">
        <v>10</v>
      </c>
      <c r="I386" s="86">
        <v>440</v>
      </c>
      <c r="J386" s="86">
        <v>108</v>
      </c>
      <c r="K386" s="86">
        <v>24</v>
      </c>
      <c r="L386" s="88" t="s">
        <v>649</v>
      </c>
      <c r="M386" s="89">
        <f>HLOOKUP(L386,FT_H!$B$1:$AS$25,2+F386,FALSE)</f>
        <v>1.4139103726546229</v>
      </c>
      <c r="N386" s="89">
        <f>HLOOKUP(L386,FT_D!$B$1:$AS$8,1+G386,FALSE)</f>
        <v>1.077078268692844</v>
      </c>
      <c r="O386" s="89">
        <f>HLOOKUP(L386,FT_M!$B$1:$AS$13,1+H386,FALSE)</f>
        <v>1.040643020787243</v>
      </c>
      <c r="P386" s="90">
        <f t="shared" si="41"/>
        <v>277.63982145718296</v>
      </c>
      <c r="Q386" s="90">
        <f t="shared" si="42"/>
        <v>68.147956175853992</v>
      </c>
      <c r="R386" s="90">
        <f t="shared" si="43"/>
        <v>15.143990261300889</v>
      </c>
      <c r="S386" s="91">
        <f t="shared" si="44"/>
        <v>98.28449679584277</v>
      </c>
      <c r="T386" s="91">
        <f t="shared" si="45"/>
        <v>24.124376486252313</v>
      </c>
      <c r="U386" s="91">
        <f t="shared" si="46"/>
        <v>5.360972552500515</v>
      </c>
      <c r="V386" s="92">
        <f t="shared" si="47"/>
        <v>8662.3624294641086</v>
      </c>
      <c r="W386" s="86" t="str">
        <f t="shared" si="48"/>
        <v>Collector</v>
      </c>
      <c r="Z386" s="92"/>
    </row>
    <row r="387" spans="2:26" s="86" customFormat="1" ht="15" customHeight="1" x14ac:dyDescent="0.25">
      <c r="B387" s="86" t="s">
        <v>267</v>
      </c>
      <c r="C387" s="86" t="s">
        <v>296</v>
      </c>
      <c r="D387" s="86">
        <v>742</v>
      </c>
      <c r="E387" s="86">
        <v>364</v>
      </c>
      <c r="F387" s="86">
        <v>14</v>
      </c>
      <c r="G387" s="86">
        <v>2</v>
      </c>
      <c r="H387" s="86">
        <v>10</v>
      </c>
      <c r="I387" s="86">
        <v>936</v>
      </c>
      <c r="J387" s="86">
        <v>112</v>
      </c>
      <c r="K387" s="86">
        <v>44</v>
      </c>
      <c r="L387" s="88" t="s">
        <v>649</v>
      </c>
      <c r="M387" s="89">
        <f>HLOOKUP(L387,FT_H!$B$1:$AS$25,2+F387,FALSE)</f>
        <v>1.4139103726546229</v>
      </c>
      <c r="N387" s="89">
        <f>HLOOKUP(L387,FT_D!$B$1:$AS$8,1+G387,FALSE)</f>
        <v>1.077078268692844</v>
      </c>
      <c r="O387" s="89">
        <f>HLOOKUP(L387,FT_M!$B$1:$AS$13,1+H387,FALSE)</f>
        <v>1.040643020787243</v>
      </c>
      <c r="P387" s="90">
        <f t="shared" si="41"/>
        <v>590.6156201907346</v>
      </c>
      <c r="Q387" s="90">
        <f t="shared" si="42"/>
        <v>70.671954552737475</v>
      </c>
      <c r="R387" s="90">
        <f t="shared" si="43"/>
        <v>27.763982145718295</v>
      </c>
      <c r="S387" s="91">
        <f t="shared" si="44"/>
        <v>438.23679018152507</v>
      </c>
      <c r="T387" s="91">
        <f t="shared" si="45"/>
        <v>52.438590278131201</v>
      </c>
      <c r="U387" s="91">
        <f t="shared" si="46"/>
        <v>20.600874752122973</v>
      </c>
      <c r="V387" s="92">
        <f t="shared" si="47"/>
        <v>16537.237365340567</v>
      </c>
      <c r="W387" s="86" t="str">
        <f t="shared" si="48"/>
        <v>Highway</v>
      </c>
      <c r="Z387" s="92"/>
    </row>
    <row r="388" spans="2:26" s="86" customFormat="1" ht="15" customHeight="1" x14ac:dyDescent="0.25">
      <c r="B388" s="86" t="s">
        <v>267</v>
      </c>
      <c r="C388" s="86" t="s">
        <v>297</v>
      </c>
      <c r="D388" s="86">
        <v>724</v>
      </c>
      <c r="E388" s="86">
        <v>365</v>
      </c>
      <c r="F388" s="86">
        <v>13</v>
      </c>
      <c r="G388" s="86">
        <v>2</v>
      </c>
      <c r="H388" s="86">
        <v>10</v>
      </c>
      <c r="I388" s="86">
        <v>484</v>
      </c>
      <c r="J388" s="86">
        <v>40</v>
      </c>
      <c r="K388" s="86">
        <v>20</v>
      </c>
      <c r="L388" s="88" t="s">
        <v>649</v>
      </c>
      <c r="M388" s="89">
        <f>HLOOKUP(L388,FT_H!$B$1:$AS$25,2+F388,FALSE)</f>
        <v>1.4476386330637334</v>
      </c>
      <c r="N388" s="89">
        <f>HLOOKUP(L388,FT_D!$B$1:$AS$8,1+G388,FALSE)</f>
        <v>1.077078268692844</v>
      </c>
      <c r="O388" s="89">
        <f>HLOOKUP(L388,FT_M!$B$1:$AS$13,1+H388,FALSE)</f>
        <v>1.040643020787243</v>
      </c>
      <c r="P388" s="90">
        <f t="shared" si="41"/>
        <v>298.28825778740213</v>
      </c>
      <c r="Q388" s="90">
        <f t="shared" si="42"/>
        <v>24.651922131190261</v>
      </c>
      <c r="R388" s="90">
        <f t="shared" si="43"/>
        <v>12.325961065595131</v>
      </c>
      <c r="S388" s="91">
        <f t="shared" si="44"/>
        <v>215.96069863807912</v>
      </c>
      <c r="T388" s="91">
        <f t="shared" si="45"/>
        <v>17.847991622981748</v>
      </c>
      <c r="U388" s="91">
        <f t="shared" si="46"/>
        <v>8.9239958114908742</v>
      </c>
      <c r="V388" s="92">
        <f t="shared" si="47"/>
        <v>8046.3873836205003</v>
      </c>
      <c r="W388" s="86" t="str">
        <f t="shared" si="48"/>
        <v>Collector</v>
      </c>
      <c r="Z388" s="92"/>
    </row>
    <row r="389" spans="2:26" s="86" customFormat="1" ht="15" customHeight="1" x14ac:dyDescent="0.25">
      <c r="B389" s="86" t="s">
        <v>267</v>
      </c>
      <c r="C389" s="86" t="s">
        <v>298</v>
      </c>
      <c r="D389" s="86">
        <v>578</v>
      </c>
      <c r="E389" s="86">
        <v>366</v>
      </c>
      <c r="F389" s="86">
        <v>14</v>
      </c>
      <c r="G389" s="86">
        <v>2</v>
      </c>
      <c r="H389" s="86">
        <v>10</v>
      </c>
      <c r="I389" s="86">
        <v>888</v>
      </c>
      <c r="J389" s="86">
        <v>64</v>
      </c>
      <c r="K389" s="86">
        <v>40</v>
      </c>
      <c r="L389" s="88" t="s">
        <v>649</v>
      </c>
      <c r="M389" s="89">
        <f>HLOOKUP(L389,FT_H!$B$1:$AS$25,2+F389,FALSE)</f>
        <v>1.4139103726546229</v>
      </c>
      <c r="N389" s="89">
        <f>HLOOKUP(L389,FT_D!$B$1:$AS$8,1+G389,FALSE)</f>
        <v>1.077078268692844</v>
      </c>
      <c r="O389" s="89">
        <f>HLOOKUP(L389,FT_M!$B$1:$AS$13,1+H389,FALSE)</f>
        <v>1.040643020787243</v>
      </c>
      <c r="P389" s="90">
        <f t="shared" ref="P389:P452" si="49">I389/($M389*$N389*$O389)</f>
        <v>560.32763966813286</v>
      </c>
      <c r="Q389" s="90">
        <f t="shared" ref="Q389:Q452" si="50">J389/($M389*$N389*$O389)</f>
        <v>40.383974030135704</v>
      </c>
      <c r="R389" s="90">
        <f t="shared" ref="R389:R452" si="51">K389/($M389*$N389*$O389)</f>
        <v>25.239983768834815</v>
      </c>
      <c r="S389" s="91">
        <f t="shared" ref="S389:S452" si="52">P389*$D389/1000</f>
        <v>323.86937572818078</v>
      </c>
      <c r="T389" s="91">
        <f t="shared" ref="T389:T452" si="53">Q389*$D389/1000</f>
        <v>23.341936989418439</v>
      </c>
      <c r="U389" s="91">
        <f t="shared" ref="U389:U452" si="54">R389*$D389/1000</f>
        <v>14.588710618386523</v>
      </c>
      <c r="V389" s="92">
        <f t="shared" ref="V389:V452" si="55">SUM(P389:R389)*24</f>
        <v>15022.838339210481</v>
      </c>
      <c r="W389" s="86" t="str">
        <f t="shared" ref="W389:W452" si="56">IF(V389&gt;50000,"Freeway",IF(V389&gt;10000,"Highway",IF(V389&gt;500,"Collector","Local")))</f>
        <v>Highway</v>
      </c>
      <c r="Z389" s="92"/>
    </row>
    <row r="390" spans="2:26" s="86" customFormat="1" ht="15" customHeight="1" x14ac:dyDescent="0.25">
      <c r="B390" s="86" t="s">
        <v>267</v>
      </c>
      <c r="C390" s="86" t="s">
        <v>299</v>
      </c>
      <c r="D390" s="86">
        <v>1188</v>
      </c>
      <c r="E390" s="86">
        <v>367</v>
      </c>
      <c r="F390" s="86">
        <v>10</v>
      </c>
      <c r="G390" s="86">
        <v>3</v>
      </c>
      <c r="H390" s="86">
        <v>10</v>
      </c>
      <c r="I390" s="86">
        <v>2240</v>
      </c>
      <c r="J390" s="86">
        <v>100</v>
      </c>
      <c r="K390" s="86">
        <v>84</v>
      </c>
      <c r="L390" s="88" t="s">
        <v>649</v>
      </c>
      <c r="M390" s="89">
        <f>HLOOKUP(L390,FT_H!$B$1:$AS$25,2+F390,FALSE)</f>
        <v>1.3269815703972134</v>
      </c>
      <c r="N390" s="89">
        <f>HLOOKUP(L390,FT_D!$B$1:$AS$8,1+G390,FALSE)</f>
        <v>1.1062082689467894</v>
      </c>
      <c r="O390" s="89">
        <f>HLOOKUP(L390,FT_M!$B$1:$AS$13,1+H390,FALSE)</f>
        <v>1.040643020787243</v>
      </c>
      <c r="P390" s="90">
        <f t="shared" si="49"/>
        <v>1466.3729837184562</v>
      </c>
      <c r="Q390" s="90">
        <f t="shared" si="50"/>
        <v>65.463079630288235</v>
      </c>
      <c r="R390" s="90">
        <f t="shared" si="51"/>
        <v>54.98898688944211</v>
      </c>
      <c r="S390" s="91">
        <f t="shared" si="52"/>
        <v>1742.0511046575259</v>
      </c>
      <c r="T390" s="91">
        <f t="shared" si="53"/>
        <v>77.770138600782417</v>
      </c>
      <c r="U390" s="91">
        <f t="shared" si="54"/>
        <v>65.326916424657227</v>
      </c>
      <c r="V390" s="92">
        <f t="shared" si="55"/>
        <v>38083.801205716474</v>
      </c>
      <c r="W390" s="86" t="str">
        <f t="shared" si="56"/>
        <v>Highway</v>
      </c>
      <c r="Z390" s="92"/>
    </row>
    <row r="391" spans="2:26" s="86" customFormat="1" ht="15" customHeight="1" x14ac:dyDescent="0.25">
      <c r="B391" s="86" t="s">
        <v>267</v>
      </c>
      <c r="C391" s="86" t="s">
        <v>300</v>
      </c>
      <c r="D391" s="86">
        <v>964</v>
      </c>
      <c r="E391" s="86">
        <v>368</v>
      </c>
      <c r="F391" s="86">
        <v>11</v>
      </c>
      <c r="G391" s="86">
        <v>3</v>
      </c>
      <c r="H391" s="86">
        <v>10</v>
      </c>
      <c r="I391" s="86">
        <v>2168</v>
      </c>
      <c r="J391" s="86">
        <v>248</v>
      </c>
      <c r="K391" s="86">
        <v>152</v>
      </c>
      <c r="L391" s="88" t="s">
        <v>649</v>
      </c>
      <c r="M391" s="89">
        <f>HLOOKUP(L391,FT_H!$B$1:$AS$25,2+F391,FALSE)</f>
        <v>1.3867754645117158</v>
      </c>
      <c r="N391" s="89">
        <f>HLOOKUP(L391,FT_D!$B$1:$AS$8,1+G391,FALSE)</f>
        <v>1.1062082689467894</v>
      </c>
      <c r="O391" s="89">
        <f>HLOOKUP(L391,FT_M!$B$1:$AS$13,1+H391,FALSE)</f>
        <v>1.040643020787243</v>
      </c>
      <c r="P391" s="90">
        <f t="shared" si="49"/>
        <v>1358.0459106507728</v>
      </c>
      <c r="Q391" s="90">
        <f t="shared" si="50"/>
        <v>155.34842520359393</v>
      </c>
      <c r="R391" s="90">
        <f t="shared" si="51"/>
        <v>95.213550931234991</v>
      </c>
      <c r="S391" s="91">
        <f t="shared" si="52"/>
        <v>1309.1562578673452</v>
      </c>
      <c r="T391" s="91">
        <f t="shared" si="53"/>
        <v>149.75588189626455</v>
      </c>
      <c r="U391" s="91">
        <f t="shared" si="54"/>
        <v>91.785863097710532</v>
      </c>
      <c r="V391" s="92">
        <f t="shared" si="55"/>
        <v>38606.589282854446</v>
      </c>
      <c r="W391" s="86" t="str">
        <f t="shared" si="56"/>
        <v>Highway</v>
      </c>
      <c r="Z391" s="92"/>
    </row>
    <row r="392" spans="2:26" s="86" customFormat="1" ht="15" customHeight="1" x14ac:dyDescent="0.25">
      <c r="B392" s="86" t="s">
        <v>267</v>
      </c>
      <c r="C392" s="86" t="s">
        <v>301</v>
      </c>
      <c r="D392" s="86">
        <v>724</v>
      </c>
      <c r="E392" s="86">
        <v>369</v>
      </c>
      <c r="F392" s="86">
        <v>14</v>
      </c>
      <c r="G392" s="86">
        <v>3</v>
      </c>
      <c r="H392" s="86">
        <v>10</v>
      </c>
      <c r="I392" s="86">
        <v>2260</v>
      </c>
      <c r="J392" s="86">
        <v>248</v>
      </c>
      <c r="K392" s="86">
        <v>188</v>
      </c>
      <c r="L392" s="88" t="s">
        <v>649</v>
      </c>
      <c r="M392" s="89">
        <f>HLOOKUP(L392,FT_H!$B$1:$AS$25,2+F392,FALSE)</f>
        <v>1.4139103726546229</v>
      </c>
      <c r="N392" s="89">
        <f>HLOOKUP(L392,FT_D!$B$1:$AS$8,1+G392,FALSE)</f>
        <v>1.1062082689467894</v>
      </c>
      <c r="O392" s="89">
        <f>HLOOKUP(L392,FT_M!$B$1:$AS$13,1+H392,FALSE)</f>
        <v>1.040643020787243</v>
      </c>
      <c r="P392" s="90">
        <f t="shared" si="49"/>
        <v>1388.5063881941621</v>
      </c>
      <c r="Q392" s="90">
        <f t="shared" si="50"/>
        <v>152.36707268679302</v>
      </c>
      <c r="R392" s="90">
        <f t="shared" si="51"/>
        <v>115.50407123031083</v>
      </c>
      <c r="S392" s="91">
        <f t="shared" si="52"/>
        <v>1005.2786250525734</v>
      </c>
      <c r="T392" s="91">
        <f t="shared" si="53"/>
        <v>110.31376062523815</v>
      </c>
      <c r="U392" s="91">
        <f t="shared" si="54"/>
        <v>83.624947570745036</v>
      </c>
      <c r="V392" s="92">
        <f t="shared" si="55"/>
        <v>39753.060770670381</v>
      </c>
      <c r="W392" s="86" t="str">
        <f t="shared" si="56"/>
        <v>Highway</v>
      </c>
      <c r="Z392" s="92"/>
    </row>
    <row r="393" spans="2:26" s="86" customFormat="1" ht="15" customHeight="1" x14ac:dyDescent="0.25">
      <c r="B393" s="86" t="s">
        <v>267</v>
      </c>
      <c r="C393" s="86" t="s">
        <v>302</v>
      </c>
      <c r="D393" s="86">
        <v>269</v>
      </c>
      <c r="E393" s="86">
        <v>370</v>
      </c>
      <c r="F393" s="86">
        <v>11</v>
      </c>
      <c r="G393" s="86">
        <v>4</v>
      </c>
      <c r="H393" s="86">
        <v>10</v>
      </c>
      <c r="I393" s="86">
        <v>1288</v>
      </c>
      <c r="J393" s="86">
        <v>244</v>
      </c>
      <c r="K393" s="86">
        <v>56</v>
      </c>
      <c r="L393" s="88" t="s">
        <v>649</v>
      </c>
      <c r="M393" s="89">
        <f>HLOOKUP(L393,FT_H!$B$1:$AS$25,2+F393,FALSE)</f>
        <v>1.3867754645117158</v>
      </c>
      <c r="N393" s="89">
        <f>HLOOKUP(L393,FT_D!$B$1:$AS$8,1+G393,FALSE)</f>
        <v>1.0964980553638661</v>
      </c>
      <c r="O393" s="89">
        <f>HLOOKUP(L393,FT_M!$B$1:$AS$13,1+H393,FALSE)</f>
        <v>1.040643020787243</v>
      </c>
      <c r="P393" s="90">
        <f t="shared" si="49"/>
        <v>813.95439404614001</v>
      </c>
      <c r="Q393" s="90">
        <f t="shared" si="50"/>
        <v>154.19632930687746</v>
      </c>
      <c r="R393" s="90">
        <f t="shared" si="51"/>
        <v>35.389321480266958</v>
      </c>
      <c r="S393" s="91">
        <f t="shared" si="52"/>
        <v>218.95373199841168</v>
      </c>
      <c r="T393" s="91">
        <f t="shared" si="53"/>
        <v>41.478812583550038</v>
      </c>
      <c r="U393" s="91">
        <f t="shared" si="54"/>
        <v>9.5197274781918111</v>
      </c>
      <c r="V393" s="92">
        <f t="shared" si="55"/>
        <v>24084.961075998828</v>
      </c>
      <c r="W393" s="86" t="str">
        <f t="shared" si="56"/>
        <v>Highway</v>
      </c>
      <c r="Z393" s="92"/>
    </row>
    <row r="394" spans="2:26" s="86" customFormat="1" ht="15" customHeight="1" x14ac:dyDescent="0.25">
      <c r="B394" s="86" t="s">
        <v>267</v>
      </c>
      <c r="C394" s="86" t="s">
        <v>303</v>
      </c>
      <c r="D394" s="86">
        <v>800</v>
      </c>
      <c r="E394" s="86">
        <v>371</v>
      </c>
      <c r="F394" s="86">
        <v>11</v>
      </c>
      <c r="G394" s="86">
        <v>4</v>
      </c>
      <c r="H394" s="86">
        <v>10</v>
      </c>
      <c r="I394" s="86">
        <v>1224</v>
      </c>
      <c r="J394" s="86">
        <v>176</v>
      </c>
      <c r="K394" s="86">
        <v>48</v>
      </c>
      <c r="L394" s="88" t="s">
        <v>649</v>
      </c>
      <c r="M394" s="89">
        <f>HLOOKUP(L394,FT_H!$B$1:$AS$25,2+F394,FALSE)</f>
        <v>1.3867754645117158</v>
      </c>
      <c r="N394" s="89">
        <f>HLOOKUP(L394,FT_D!$B$1:$AS$8,1+G394,FALSE)</f>
        <v>1.0964980553638661</v>
      </c>
      <c r="O394" s="89">
        <f>HLOOKUP(L394,FT_M!$B$1:$AS$13,1+H394,FALSE)</f>
        <v>1.040643020787243</v>
      </c>
      <c r="P394" s="90">
        <f t="shared" si="49"/>
        <v>773.50945521154927</v>
      </c>
      <c r="Q394" s="90">
        <f t="shared" si="50"/>
        <v>111.22358179512473</v>
      </c>
      <c r="R394" s="90">
        <f t="shared" si="51"/>
        <v>30.333704125943107</v>
      </c>
      <c r="S394" s="91">
        <f t="shared" si="52"/>
        <v>618.80756416923941</v>
      </c>
      <c r="T394" s="91">
        <f t="shared" si="53"/>
        <v>88.978865436099795</v>
      </c>
      <c r="U394" s="91">
        <f t="shared" si="54"/>
        <v>24.266963300754487</v>
      </c>
      <c r="V394" s="92">
        <f t="shared" si="55"/>
        <v>21961.601787182808</v>
      </c>
      <c r="W394" s="86" t="str">
        <f t="shared" si="56"/>
        <v>Highway</v>
      </c>
      <c r="Z394" s="92"/>
    </row>
    <row r="395" spans="2:26" s="86" customFormat="1" ht="15" customHeight="1" x14ac:dyDescent="0.25">
      <c r="B395" s="86" t="s">
        <v>267</v>
      </c>
      <c r="C395" s="86" t="s">
        <v>304</v>
      </c>
      <c r="D395" s="86">
        <v>598</v>
      </c>
      <c r="E395" s="86">
        <v>372</v>
      </c>
      <c r="F395" s="86">
        <v>10</v>
      </c>
      <c r="G395" s="86">
        <v>4</v>
      </c>
      <c r="H395" s="86">
        <v>10</v>
      </c>
      <c r="I395" s="86">
        <v>684</v>
      </c>
      <c r="J395" s="86">
        <v>168</v>
      </c>
      <c r="K395" s="86">
        <v>56</v>
      </c>
      <c r="L395" s="88" t="s">
        <v>649</v>
      </c>
      <c r="M395" s="89">
        <f>HLOOKUP(L395,FT_H!$B$1:$AS$25,2+F395,FALSE)</f>
        <v>1.3269815703972134</v>
      </c>
      <c r="N395" s="89">
        <f>HLOOKUP(L395,FT_D!$B$1:$AS$8,1+G395,FALSE)</f>
        <v>1.0964980553638661</v>
      </c>
      <c r="O395" s="89">
        <f>HLOOKUP(L395,FT_M!$B$1:$AS$13,1+H395,FALSE)</f>
        <v>1.040643020787243</v>
      </c>
      <c r="P395" s="90">
        <f t="shared" si="49"/>
        <v>451.73274093971742</v>
      </c>
      <c r="Q395" s="90">
        <f t="shared" si="50"/>
        <v>110.95190128343935</v>
      </c>
      <c r="R395" s="90">
        <f t="shared" si="51"/>
        <v>36.983967094479787</v>
      </c>
      <c r="S395" s="91">
        <f t="shared" si="52"/>
        <v>270.13617908195101</v>
      </c>
      <c r="T395" s="91">
        <f t="shared" si="53"/>
        <v>66.349236967496736</v>
      </c>
      <c r="U395" s="91">
        <f t="shared" si="54"/>
        <v>22.116412322498913</v>
      </c>
      <c r="V395" s="92">
        <f t="shared" si="55"/>
        <v>14392.046623623277</v>
      </c>
      <c r="W395" s="86" t="str">
        <f t="shared" si="56"/>
        <v>Highway</v>
      </c>
      <c r="Z395" s="92"/>
    </row>
    <row r="396" spans="2:26" s="86" customFormat="1" ht="15" customHeight="1" x14ac:dyDescent="0.25">
      <c r="B396" s="86" t="s">
        <v>267</v>
      </c>
      <c r="C396" s="86" t="s">
        <v>305</v>
      </c>
      <c r="D396" s="86">
        <v>597</v>
      </c>
      <c r="E396" s="86">
        <v>373</v>
      </c>
      <c r="F396" s="86">
        <v>9</v>
      </c>
      <c r="G396" s="86">
        <v>4</v>
      </c>
      <c r="H396" s="86">
        <v>10</v>
      </c>
      <c r="I396" s="86">
        <v>1068</v>
      </c>
      <c r="J396" s="86">
        <v>200</v>
      </c>
      <c r="K396" s="86">
        <v>68</v>
      </c>
      <c r="L396" s="88" t="s">
        <v>649</v>
      </c>
      <c r="M396" s="89">
        <f>HLOOKUP(L396,FT_H!$B$1:$AS$25,2+F396,FALSE)</f>
        <v>1.4027549517100684</v>
      </c>
      <c r="N396" s="89">
        <f>HLOOKUP(L396,FT_D!$B$1:$AS$8,1+G396,FALSE)</f>
        <v>1.0964980553638661</v>
      </c>
      <c r="O396" s="89">
        <f>HLOOKUP(L396,FT_M!$B$1:$AS$13,1+H396,FALSE)</f>
        <v>1.040643020787243</v>
      </c>
      <c r="P396" s="90">
        <f t="shared" si="49"/>
        <v>667.23650760806754</v>
      </c>
      <c r="Q396" s="90">
        <f t="shared" si="50"/>
        <v>124.95065685544336</v>
      </c>
      <c r="R396" s="90">
        <f t="shared" si="51"/>
        <v>42.483223330850741</v>
      </c>
      <c r="S396" s="91">
        <f t="shared" si="52"/>
        <v>398.34019504201632</v>
      </c>
      <c r="T396" s="91">
        <f t="shared" si="53"/>
        <v>74.595542142699671</v>
      </c>
      <c r="U396" s="91">
        <f t="shared" si="54"/>
        <v>25.362484328517894</v>
      </c>
      <c r="V396" s="92">
        <f t="shared" si="55"/>
        <v>20032.089307064678</v>
      </c>
      <c r="W396" s="86" t="str">
        <f t="shared" si="56"/>
        <v>Highway</v>
      </c>
      <c r="Z396" s="92"/>
    </row>
    <row r="397" spans="2:26" s="86" customFormat="1" ht="15" customHeight="1" x14ac:dyDescent="0.25">
      <c r="B397" s="86" t="s">
        <v>267</v>
      </c>
      <c r="C397" s="86" t="s">
        <v>306</v>
      </c>
      <c r="D397" s="86">
        <v>115</v>
      </c>
      <c r="E397" s="86">
        <v>374</v>
      </c>
      <c r="F397" s="86">
        <v>9</v>
      </c>
      <c r="G397" s="86">
        <v>4</v>
      </c>
      <c r="H397" s="86">
        <v>10</v>
      </c>
      <c r="I397" s="86">
        <v>1036</v>
      </c>
      <c r="J397" s="86">
        <v>200</v>
      </c>
      <c r="K397" s="86">
        <v>84</v>
      </c>
      <c r="L397" s="88" t="s">
        <v>649</v>
      </c>
      <c r="M397" s="89">
        <f>HLOOKUP(L397,FT_H!$B$1:$AS$25,2+F397,FALSE)</f>
        <v>1.4027549517100684</v>
      </c>
      <c r="N397" s="89">
        <f>HLOOKUP(L397,FT_D!$B$1:$AS$8,1+G397,FALSE)</f>
        <v>1.0964980553638661</v>
      </c>
      <c r="O397" s="89">
        <f>HLOOKUP(L397,FT_M!$B$1:$AS$13,1+H397,FALSE)</f>
        <v>1.040643020787243</v>
      </c>
      <c r="P397" s="90">
        <f t="shared" si="49"/>
        <v>647.24440251119654</v>
      </c>
      <c r="Q397" s="90">
        <f t="shared" si="50"/>
        <v>124.95065685544336</v>
      </c>
      <c r="R397" s="90">
        <f t="shared" si="51"/>
        <v>52.479275879286206</v>
      </c>
      <c r="S397" s="91">
        <f t="shared" si="52"/>
        <v>74.433106288787599</v>
      </c>
      <c r="T397" s="91">
        <f t="shared" si="53"/>
        <v>14.369325538375985</v>
      </c>
      <c r="U397" s="91">
        <f t="shared" si="54"/>
        <v>6.0351167261179137</v>
      </c>
      <c r="V397" s="92">
        <f t="shared" si="55"/>
        <v>19792.184045902228</v>
      </c>
      <c r="W397" s="86" t="str">
        <f t="shared" si="56"/>
        <v>Highway</v>
      </c>
      <c r="Z397" s="92"/>
    </row>
    <row r="398" spans="2:26" s="86" customFormat="1" ht="15" customHeight="1" x14ac:dyDescent="0.25">
      <c r="B398" s="86" t="s">
        <v>267</v>
      </c>
      <c r="C398" s="86" t="s">
        <v>674</v>
      </c>
      <c r="D398" s="86">
        <v>1167</v>
      </c>
      <c r="E398" s="86">
        <v>375</v>
      </c>
      <c r="F398" s="86">
        <v>14</v>
      </c>
      <c r="G398" s="86">
        <v>4</v>
      </c>
      <c r="H398" s="86">
        <v>10</v>
      </c>
      <c r="I398" s="93">
        <v>4424</v>
      </c>
      <c r="J398" s="93">
        <v>900</v>
      </c>
      <c r="K398" s="93">
        <v>432</v>
      </c>
      <c r="L398" s="88" t="s">
        <v>649</v>
      </c>
      <c r="M398" s="89">
        <f>HLOOKUP(L398,FT_H!$B$1:$AS$25,2+F398,FALSE)</f>
        <v>1.4139103726546229</v>
      </c>
      <c r="N398" s="89">
        <f>HLOOKUP(L398,FT_D!$B$1:$AS$8,1+G398,FALSE)</f>
        <v>1.0964980553638661</v>
      </c>
      <c r="O398" s="89">
        <f>HLOOKUP(L398,FT_M!$B$1:$AS$13,1+H398,FALSE)</f>
        <v>1.040643020787243</v>
      </c>
      <c r="P398" s="90">
        <f t="shared" si="49"/>
        <v>2742.1019401324102</v>
      </c>
      <c r="Q398" s="90">
        <f t="shared" si="50"/>
        <v>557.8417147647308</v>
      </c>
      <c r="R398" s="90">
        <f t="shared" si="51"/>
        <v>267.76402308707083</v>
      </c>
      <c r="S398" s="91">
        <f t="shared" si="52"/>
        <v>3200.0329641345229</v>
      </c>
      <c r="T398" s="91">
        <f t="shared" si="53"/>
        <v>651.00128113044093</v>
      </c>
      <c r="U398" s="91">
        <f t="shared" si="54"/>
        <v>312.48061494261168</v>
      </c>
      <c r="V398" s="92">
        <f t="shared" si="55"/>
        <v>85624.98427162107</v>
      </c>
      <c r="W398" s="86" t="str">
        <f t="shared" si="56"/>
        <v>Freeway</v>
      </c>
      <c r="Z398" s="92"/>
    </row>
    <row r="399" spans="2:26" s="86" customFormat="1" ht="15" customHeight="1" x14ac:dyDescent="0.25">
      <c r="B399" s="86" t="s">
        <v>267</v>
      </c>
      <c r="C399" s="86" t="s">
        <v>675</v>
      </c>
      <c r="D399" s="86">
        <v>1910</v>
      </c>
      <c r="E399" s="86">
        <v>376</v>
      </c>
      <c r="F399" s="86">
        <v>11</v>
      </c>
      <c r="G399" s="86">
        <v>4</v>
      </c>
      <c r="H399" s="86">
        <v>10</v>
      </c>
      <c r="I399" s="93">
        <v>3396</v>
      </c>
      <c r="J399" s="93">
        <v>1012</v>
      </c>
      <c r="K399" s="93">
        <v>252</v>
      </c>
      <c r="L399" s="88" t="s">
        <v>649</v>
      </c>
      <c r="M399" s="89">
        <f>HLOOKUP(L399,FT_H!$B$1:$AS$25,2+F399,FALSE)</f>
        <v>1.3867754645117158</v>
      </c>
      <c r="N399" s="89">
        <f>HLOOKUP(L399,FT_D!$B$1:$AS$8,1+G399,FALSE)</f>
        <v>1.0964980553638661</v>
      </c>
      <c r="O399" s="89">
        <f>HLOOKUP(L399,FT_M!$B$1:$AS$13,1+H399,FALSE)</f>
        <v>1.040643020787243</v>
      </c>
      <c r="P399" s="90">
        <f t="shared" si="49"/>
        <v>2146.1095669104748</v>
      </c>
      <c r="Q399" s="90">
        <f t="shared" si="50"/>
        <v>639.53559532196721</v>
      </c>
      <c r="R399" s="90">
        <f t="shared" si="51"/>
        <v>159.25194666120132</v>
      </c>
      <c r="S399" s="91">
        <f t="shared" si="52"/>
        <v>4099.0692727990063</v>
      </c>
      <c r="T399" s="91">
        <f t="shared" si="53"/>
        <v>1221.5129870649573</v>
      </c>
      <c r="U399" s="91">
        <f t="shared" si="54"/>
        <v>304.17121812289452</v>
      </c>
      <c r="V399" s="92">
        <f t="shared" si="55"/>
        <v>70677.530613447438</v>
      </c>
      <c r="W399" s="86" t="str">
        <f t="shared" si="56"/>
        <v>Freeway</v>
      </c>
      <c r="Z399" s="92"/>
    </row>
    <row r="400" spans="2:26" s="86" customFormat="1" ht="15" customHeight="1" x14ac:dyDescent="0.25">
      <c r="B400" s="86" t="s">
        <v>267</v>
      </c>
      <c r="C400" s="86" t="s">
        <v>307</v>
      </c>
      <c r="D400" s="86">
        <v>452</v>
      </c>
      <c r="E400" s="86">
        <v>377</v>
      </c>
      <c r="F400" s="86">
        <v>14</v>
      </c>
      <c r="G400" s="86">
        <v>4</v>
      </c>
      <c r="H400" s="86">
        <v>10</v>
      </c>
      <c r="I400" s="93">
        <v>3880</v>
      </c>
      <c r="J400" s="93">
        <v>780</v>
      </c>
      <c r="K400" s="93">
        <v>436</v>
      </c>
      <c r="L400" s="88" t="s">
        <v>649</v>
      </c>
      <c r="M400" s="89">
        <f>HLOOKUP(L400,FT_H!$B$1:$AS$25,2+F400,FALSE)</f>
        <v>1.4139103726546229</v>
      </c>
      <c r="N400" s="89">
        <f>HLOOKUP(L400,FT_D!$B$1:$AS$8,1+G400,FALSE)</f>
        <v>1.0964980553638661</v>
      </c>
      <c r="O400" s="89">
        <f>HLOOKUP(L400,FT_M!$B$1:$AS$13,1+H400,FALSE)</f>
        <v>1.040643020787243</v>
      </c>
      <c r="P400" s="90">
        <f t="shared" si="49"/>
        <v>2404.9176147635062</v>
      </c>
      <c r="Q400" s="90">
        <f t="shared" si="50"/>
        <v>483.46281946276673</v>
      </c>
      <c r="R400" s="90">
        <f t="shared" si="51"/>
        <v>270.24331959713629</v>
      </c>
      <c r="S400" s="91">
        <f t="shared" si="52"/>
        <v>1087.0227618731049</v>
      </c>
      <c r="T400" s="91">
        <f t="shared" si="53"/>
        <v>218.52519439717057</v>
      </c>
      <c r="U400" s="91">
        <f t="shared" si="54"/>
        <v>122.14998045790561</v>
      </c>
      <c r="V400" s="92">
        <f t="shared" si="55"/>
        <v>75806.970091761817</v>
      </c>
      <c r="W400" s="86" t="str">
        <f t="shared" si="56"/>
        <v>Freeway</v>
      </c>
      <c r="Z400" s="92"/>
    </row>
    <row r="401" spans="2:26" s="86" customFormat="1" ht="15" customHeight="1" x14ac:dyDescent="0.25">
      <c r="B401" s="86" t="s">
        <v>267</v>
      </c>
      <c r="C401" s="86" t="s">
        <v>308</v>
      </c>
      <c r="D401" s="86">
        <v>1061</v>
      </c>
      <c r="E401" s="86">
        <v>378</v>
      </c>
      <c r="F401" s="86">
        <v>13</v>
      </c>
      <c r="G401" s="86">
        <v>4</v>
      </c>
      <c r="H401" s="86">
        <v>10</v>
      </c>
      <c r="I401" s="93">
        <v>3084</v>
      </c>
      <c r="J401" s="93">
        <v>732</v>
      </c>
      <c r="K401" s="93">
        <v>324</v>
      </c>
      <c r="L401" s="88" t="s">
        <v>649</v>
      </c>
      <c r="M401" s="89">
        <f>HLOOKUP(L401,FT_H!$B$1:$AS$25,2+F401,FALSE)</f>
        <v>1.4476386330637334</v>
      </c>
      <c r="N401" s="89">
        <f>HLOOKUP(L401,FT_D!$B$1:$AS$8,1+G401,FALSE)</f>
        <v>1.0964980553638661</v>
      </c>
      <c r="O401" s="89">
        <f>HLOOKUP(L401,FT_M!$B$1:$AS$13,1+H401,FALSE)</f>
        <v>1.040643020787243</v>
      </c>
      <c r="P401" s="90">
        <f t="shared" si="49"/>
        <v>1867.0010538008476</v>
      </c>
      <c r="Q401" s="90">
        <f t="shared" si="50"/>
        <v>443.14032794494824</v>
      </c>
      <c r="R401" s="90">
        <f t="shared" si="51"/>
        <v>196.14407958219022</v>
      </c>
      <c r="S401" s="91">
        <f t="shared" si="52"/>
        <v>1980.8881180826993</v>
      </c>
      <c r="T401" s="91">
        <f t="shared" si="53"/>
        <v>470.17188794959009</v>
      </c>
      <c r="U401" s="91">
        <f t="shared" si="54"/>
        <v>208.1088684367038</v>
      </c>
      <c r="V401" s="92">
        <f t="shared" si="55"/>
        <v>60150.851071871664</v>
      </c>
      <c r="W401" s="86" t="str">
        <f t="shared" si="56"/>
        <v>Freeway</v>
      </c>
      <c r="Z401" s="92"/>
    </row>
    <row r="402" spans="2:26" s="86" customFormat="1" ht="15" customHeight="1" x14ac:dyDescent="0.25">
      <c r="B402" s="86" t="s">
        <v>267</v>
      </c>
      <c r="C402" s="86" t="s">
        <v>309</v>
      </c>
      <c r="D402" s="86">
        <v>140</v>
      </c>
      <c r="E402" s="86">
        <v>379</v>
      </c>
      <c r="F402" s="86">
        <v>15</v>
      </c>
      <c r="G402" s="86">
        <v>4</v>
      </c>
      <c r="H402" s="86">
        <v>10</v>
      </c>
      <c r="I402" s="86">
        <v>2604</v>
      </c>
      <c r="J402" s="86">
        <v>568</v>
      </c>
      <c r="K402" s="86">
        <v>356</v>
      </c>
      <c r="L402" s="88" t="s">
        <v>649</v>
      </c>
      <c r="M402" s="89">
        <f>HLOOKUP(L402,FT_H!$B$1:$AS$25,2+F402,FALSE)</f>
        <v>1.4316370171210975</v>
      </c>
      <c r="N402" s="89">
        <f>HLOOKUP(L402,FT_D!$B$1:$AS$8,1+G402,FALSE)</f>
        <v>1.0964980553638661</v>
      </c>
      <c r="O402" s="89">
        <f>HLOOKUP(L402,FT_M!$B$1:$AS$13,1+H402,FALSE)</f>
        <v>1.040643020787243</v>
      </c>
      <c r="P402" s="90">
        <f t="shared" si="49"/>
        <v>1594.0370777403684</v>
      </c>
      <c r="Q402" s="90">
        <f t="shared" si="50"/>
        <v>347.70086795565641</v>
      </c>
      <c r="R402" s="90">
        <f t="shared" si="51"/>
        <v>217.92519188770012</v>
      </c>
      <c r="S402" s="91">
        <f t="shared" si="52"/>
        <v>223.16519088365158</v>
      </c>
      <c r="T402" s="91">
        <f t="shared" si="53"/>
        <v>48.678121513791901</v>
      </c>
      <c r="U402" s="91">
        <f t="shared" si="54"/>
        <v>30.509526864278019</v>
      </c>
      <c r="V402" s="92">
        <f t="shared" si="55"/>
        <v>51831.915302009402</v>
      </c>
      <c r="W402" s="86" t="str">
        <f t="shared" si="56"/>
        <v>Freeway</v>
      </c>
      <c r="Z402" s="92"/>
    </row>
    <row r="403" spans="2:26" s="86" customFormat="1" ht="15" customHeight="1" x14ac:dyDescent="0.25">
      <c r="B403" s="86" t="s">
        <v>267</v>
      </c>
      <c r="C403" s="86" t="s">
        <v>310</v>
      </c>
      <c r="D403" s="86">
        <v>1822</v>
      </c>
      <c r="E403" s="86">
        <v>380</v>
      </c>
      <c r="F403" s="86">
        <v>9</v>
      </c>
      <c r="G403" s="86">
        <v>1</v>
      </c>
      <c r="H403" s="86">
        <v>10</v>
      </c>
      <c r="I403" s="86">
        <v>1768</v>
      </c>
      <c r="J403" s="86">
        <v>368</v>
      </c>
      <c r="K403" s="86">
        <v>440</v>
      </c>
      <c r="L403" s="88" t="s">
        <v>649</v>
      </c>
      <c r="M403" s="89">
        <f>HLOOKUP(L403,FT_H!$B$1:$AS$25,2+F403,FALSE)</f>
        <v>1.4027549517100684</v>
      </c>
      <c r="N403" s="89">
        <f>HLOOKUP(L403,FT_D!$B$1:$AS$8,1+G403,FALSE)</f>
        <v>1.0416670342277996</v>
      </c>
      <c r="O403" s="89">
        <f>HLOOKUP(L403,FT_M!$B$1:$AS$13,1+H403,FALSE)</f>
        <v>1.040643020787243</v>
      </c>
      <c r="P403" s="90">
        <f t="shared" si="49"/>
        <v>1162.7055730551895</v>
      </c>
      <c r="Q403" s="90">
        <f t="shared" si="50"/>
        <v>242.01111475356885</v>
      </c>
      <c r="R403" s="90">
        <f t="shared" si="51"/>
        <v>289.36111546622362</v>
      </c>
      <c r="S403" s="91">
        <f t="shared" si="52"/>
        <v>2118.4495541065553</v>
      </c>
      <c r="T403" s="91">
        <f t="shared" si="53"/>
        <v>440.94425108100245</v>
      </c>
      <c r="U403" s="91">
        <f t="shared" si="54"/>
        <v>527.2159523794594</v>
      </c>
      <c r="V403" s="92">
        <f t="shared" si="55"/>
        <v>40657.867278599559</v>
      </c>
      <c r="W403" s="86" t="str">
        <f t="shared" si="56"/>
        <v>Highway</v>
      </c>
      <c r="Z403" s="92"/>
    </row>
    <row r="404" spans="2:26" s="86" customFormat="1" ht="15" customHeight="1" x14ac:dyDescent="0.25">
      <c r="B404" s="86" t="s">
        <v>267</v>
      </c>
      <c r="C404" s="86" t="s">
        <v>311</v>
      </c>
      <c r="D404" s="86">
        <v>1307</v>
      </c>
      <c r="E404" s="86">
        <v>381</v>
      </c>
      <c r="F404" s="86">
        <v>10</v>
      </c>
      <c r="G404" s="86">
        <v>1</v>
      </c>
      <c r="H404" s="86">
        <v>10</v>
      </c>
      <c r="I404" s="86">
        <v>1560</v>
      </c>
      <c r="J404" s="86">
        <v>296</v>
      </c>
      <c r="K404" s="86">
        <v>520</v>
      </c>
      <c r="L404" s="88" t="s">
        <v>649</v>
      </c>
      <c r="M404" s="89">
        <f>HLOOKUP(L404,FT_H!$B$1:$AS$25,2+F404,FALSE)</f>
        <v>1.3269815703972134</v>
      </c>
      <c r="N404" s="89">
        <f>HLOOKUP(L404,FT_D!$B$1:$AS$8,1+G404,FALSE)</f>
        <v>1.0416670342277996</v>
      </c>
      <c r="O404" s="89">
        <f>HLOOKUP(L404,FT_M!$B$1:$AS$13,1+H404,FALSE)</f>
        <v>1.040643020787243</v>
      </c>
      <c r="P404" s="90">
        <f t="shared" si="49"/>
        <v>1084.4986380914925</v>
      </c>
      <c r="Q404" s="90">
        <f t="shared" si="50"/>
        <v>205.77666466351394</v>
      </c>
      <c r="R404" s="90">
        <f t="shared" si="51"/>
        <v>361.49954603049747</v>
      </c>
      <c r="S404" s="91">
        <f t="shared" si="52"/>
        <v>1417.4397199855805</v>
      </c>
      <c r="T404" s="91">
        <f t="shared" si="53"/>
        <v>268.95010071521267</v>
      </c>
      <c r="U404" s="91">
        <f t="shared" si="54"/>
        <v>472.47990666186018</v>
      </c>
      <c r="V404" s="92">
        <f t="shared" si="55"/>
        <v>39642.596370852087</v>
      </c>
      <c r="W404" s="86" t="str">
        <f t="shared" si="56"/>
        <v>Highway</v>
      </c>
      <c r="Z404" s="92"/>
    </row>
    <row r="405" spans="2:26" s="86" customFormat="1" ht="15" customHeight="1" x14ac:dyDescent="0.25">
      <c r="B405" s="86" t="s">
        <v>267</v>
      </c>
      <c r="C405" s="86" t="s">
        <v>312</v>
      </c>
      <c r="D405" s="86">
        <v>1017</v>
      </c>
      <c r="E405" s="86">
        <v>382</v>
      </c>
      <c r="F405" s="86">
        <v>10</v>
      </c>
      <c r="G405" s="86">
        <v>1</v>
      </c>
      <c r="H405" s="86">
        <v>10</v>
      </c>
      <c r="I405" s="86">
        <v>936</v>
      </c>
      <c r="J405" s="86">
        <v>180</v>
      </c>
      <c r="K405" s="86">
        <v>144</v>
      </c>
      <c r="L405" s="88" t="s">
        <v>649</v>
      </c>
      <c r="M405" s="89">
        <f>HLOOKUP(L405,FT_H!$B$1:$AS$25,2+F405,FALSE)</f>
        <v>1.3269815703972134</v>
      </c>
      <c r="N405" s="89">
        <f>HLOOKUP(L405,FT_D!$B$1:$AS$8,1+G405,FALSE)</f>
        <v>1.0416670342277996</v>
      </c>
      <c r="O405" s="89">
        <f>HLOOKUP(L405,FT_M!$B$1:$AS$13,1+H405,FALSE)</f>
        <v>1.040643020787243</v>
      </c>
      <c r="P405" s="90">
        <f t="shared" si="49"/>
        <v>650.69918285489541</v>
      </c>
      <c r="Q405" s="90">
        <f t="shared" si="50"/>
        <v>125.13445824132604</v>
      </c>
      <c r="R405" s="90">
        <f t="shared" si="51"/>
        <v>100.10756659306084</v>
      </c>
      <c r="S405" s="91">
        <f t="shared" si="52"/>
        <v>661.76106896342856</v>
      </c>
      <c r="T405" s="91">
        <f t="shared" si="53"/>
        <v>127.26174403142859</v>
      </c>
      <c r="U405" s="91">
        <f t="shared" si="54"/>
        <v>101.80939522514286</v>
      </c>
      <c r="V405" s="92">
        <f t="shared" si="55"/>
        <v>21022.588984542774</v>
      </c>
      <c r="W405" s="86" t="str">
        <f t="shared" si="56"/>
        <v>Highway</v>
      </c>
      <c r="Z405" s="92"/>
    </row>
    <row r="406" spans="2:26" s="86" customFormat="1" ht="15" customHeight="1" x14ac:dyDescent="0.25">
      <c r="B406" s="86" t="s">
        <v>267</v>
      </c>
      <c r="C406" s="86" t="s">
        <v>313</v>
      </c>
      <c r="D406" s="86">
        <v>2393</v>
      </c>
      <c r="E406" s="86">
        <v>383</v>
      </c>
      <c r="F406" s="86">
        <v>11</v>
      </c>
      <c r="G406" s="86">
        <v>1</v>
      </c>
      <c r="H406" s="86">
        <v>10</v>
      </c>
      <c r="I406" s="86">
        <v>480</v>
      </c>
      <c r="J406" s="86">
        <v>224</v>
      </c>
      <c r="K406" s="86">
        <v>196</v>
      </c>
      <c r="L406" s="88" t="s">
        <v>649</v>
      </c>
      <c r="M406" s="89">
        <f>HLOOKUP(L406,FT_H!$B$1:$AS$25,2+F406,FALSE)</f>
        <v>1.3867754645117158</v>
      </c>
      <c r="N406" s="89">
        <f>HLOOKUP(L406,FT_D!$B$1:$AS$8,1+G406,FALSE)</f>
        <v>1.0416670342277996</v>
      </c>
      <c r="O406" s="89">
        <f>HLOOKUP(L406,FT_M!$B$1:$AS$13,1+H406,FALSE)</f>
        <v>1.040643020787243</v>
      </c>
      <c r="P406" s="90">
        <f t="shared" si="49"/>
        <v>319.30402415716429</v>
      </c>
      <c r="Q406" s="90">
        <f t="shared" si="50"/>
        <v>149.00854460667665</v>
      </c>
      <c r="R406" s="90">
        <f t="shared" si="51"/>
        <v>130.38247653084207</v>
      </c>
      <c r="S406" s="91">
        <f t="shared" si="52"/>
        <v>764.09452980809419</v>
      </c>
      <c r="T406" s="91">
        <f t="shared" si="53"/>
        <v>356.57744724377721</v>
      </c>
      <c r="U406" s="91">
        <f t="shared" si="54"/>
        <v>312.00526633830509</v>
      </c>
      <c r="V406" s="92">
        <f t="shared" si="55"/>
        <v>14368.681087072393</v>
      </c>
      <c r="W406" s="86" t="str">
        <f t="shared" si="56"/>
        <v>Highway</v>
      </c>
      <c r="Z406" s="92"/>
    </row>
    <row r="407" spans="2:26" s="86" customFormat="1" ht="15" customHeight="1" x14ac:dyDescent="0.25">
      <c r="B407" s="86" t="s">
        <v>267</v>
      </c>
      <c r="C407" s="86" t="s">
        <v>314</v>
      </c>
      <c r="D407" s="86">
        <v>678</v>
      </c>
      <c r="E407" s="86">
        <v>384</v>
      </c>
      <c r="F407" s="86">
        <v>11</v>
      </c>
      <c r="G407" s="86">
        <v>1</v>
      </c>
      <c r="H407" s="86">
        <v>10</v>
      </c>
      <c r="I407" s="86">
        <v>996</v>
      </c>
      <c r="J407" s="86">
        <v>208</v>
      </c>
      <c r="K407" s="86">
        <v>220</v>
      </c>
      <c r="L407" s="88" t="s">
        <v>649</v>
      </c>
      <c r="M407" s="89">
        <f>HLOOKUP(L407,FT_H!$B$1:$AS$25,2+F407,FALSE)</f>
        <v>1.3867754645117158</v>
      </c>
      <c r="N407" s="89">
        <f>HLOOKUP(L407,FT_D!$B$1:$AS$8,1+G407,FALSE)</f>
        <v>1.0416670342277996</v>
      </c>
      <c r="O407" s="89">
        <f>HLOOKUP(L407,FT_M!$B$1:$AS$13,1+H407,FALSE)</f>
        <v>1.040643020787243</v>
      </c>
      <c r="P407" s="90">
        <f t="shared" si="49"/>
        <v>662.55585012611584</v>
      </c>
      <c r="Q407" s="90">
        <f t="shared" si="50"/>
        <v>138.36507713477118</v>
      </c>
      <c r="R407" s="90">
        <f t="shared" si="51"/>
        <v>146.3476777387003</v>
      </c>
      <c r="S407" s="91">
        <f t="shared" si="52"/>
        <v>449.21286638550652</v>
      </c>
      <c r="T407" s="91">
        <f t="shared" si="53"/>
        <v>93.811522297374864</v>
      </c>
      <c r="U407" s="91">
        <f t="shared" si="54"/>
        <v>99.223725506838804</v>
      </c>
      <c r="V407" s="92">
        <f t="shared" si="55"/>
        <v>22734.446519990099</v>
      </c>
      <c r="W407" s="86" t="str">
        <f t="shared" si="56"/>
        <v>Highway</v>
      </c>
      <c r="Z407" s="92"/>
    </row>
    <row r="408" spans="2:26" s="86" customFormat="1" ht="15" customHeight="1" x14ac:dyDescent="0.25">
      <c r="B408" s="86" t="s">
        <v>267</v>
      </c>
      <c r="C408" s="86" t="s">
        <v>315</v>
      </c>
      <c r="D408" s="86">
        <v>4218</v>
      </c>
      <c r="E408" s="86">
        <v>385</v>
      </c>
      <c r="F408" s="86">
        <v>10</v>
      </c>
      <c r="G408" s="86">
        <v>1</v>
      </c>
      <c r="H408" s="86">
        <v>10</v>
      </c>
      <c r="I408" s="86">
        <v>2288</v>
      </c>
      <c r="J408" s="86">
        <v>484</v>
      </c>
      <c r="K408" s="86">
        <v>296</v>
      </c>
      <c r="L408" s="88" t="s">
        <v>649</v>
      </c>
      <c r="M408" s="89">
        <f>HLOOKUP(L408,FT_H!$B$1:$AS$25,2+F408,FALSE)</f>
        <v>1.3269815703972134</v>
      </c>
      <c r="N408" s="89">
        <f>HLOOKUP(L408,FT_D!$B$1:$AS$8,1+G408,FALSE)</f>
        <v>1.0416670342277996</v>
      </c>
      <c r="O408" s="89">
        <f>HLOOKUP(L408,FT_M!$B$1:$AS$13,1+H408,FALSE)</f>
        <v>1.040643020787243</v>
      </c>
      <c r="P408" s="90">
        <f t="shared" si="49"/>
        <v>1590.5980025341889</v>
      </c>
      <c r="Q408" s="90">
        <f t="shared" si="50"/>
        <v>336.47265438223229</v>
      </c>
      <c r="R408" s="90">
        <f t="shared" si="51"/>
        <v>205.77666466351394</v>
      </c>
      <c r="S408" s="91">
        <f t="shared" si="52"/>
        <v>6709.1423746892096</v>
      </c>
      <c r="T408" s="91">
        <f t="shared" si="53"/>
        <v>1419.2416561842558</v>
      </c>
      <c r="U408" s="91">
        <f t="shared" si="54"/>
        <v>867.96597155070174</v>
      </c>
      <c r="V408" s="92">
        <f t="shared" si="55"/>
        <v>51188.335717918453</v>
      </c>
      <c r="W408" s="86" t="str">
        <f t="shared" si="56"/>
        <v>Freeway</v>
      </c>
      <c r="Z408" s="92"/>
    </row>
    <row r="409" spans="2:26" s="86" customFormat="1" ht="15" customHeight="1" x14ac:dyDescent="0.25">
      <c r="B409" s="86" t="s">
        <v>267</v>
      </c>
      <c r="C409" s="86" t="s">
        <v>316</v>
      </c>
      <c r="D409" s="86">
        <v>1452</v>
      </c>
      <c r="E409" s="86">
        <v>386</v>
      </c>
      <c r="F409" s="86">
        <v>10</v>
      </c>
      <c r="G409" s="86">
        <v>1</v>
      </c>
      <c r="H409" s="86">
        <v>10</v>
      </c>
      <c r="I409" s="86">
        <v>840</v>
      </c>
      <c r="J409" s="86">
        <v>92</v>
      </c>
      <c r="K409" s="86">
        <v>116</v>
      </c>
      <c r="L409" s="88" t="s">
        <v>649</v>
      </c>
      <c r="M409" s="89">
        <f>HLOOKUP(L409,FT_H!$B$1:$AS$25,2+F409,FALSE)</f>
        <v>1.3269815703972134</v>
      </c>
      <c r="N409" s="89">
        <f>HLOOKUP(L409,FT_D!$B$1:$AS$8,1+G409,FALSE)</f>
        <v>1.0416670342277996</v>
      </c>
      <c r="O409" s="89">
        <f>HLOOKUP(L409,FT_M!$B$1:$AS$13,1+H409,FALSE)</f>
        <v>1.040643020787243</v>
      </c>
      <c r="P409" s="90">
        <f t="shared" si="49"/>
        <v>583.96080512618823</v>
      </c>
      <c r="Q409" s="90">
        <f t="shared" si="50"/>
        <v>63.957611990011095</v>
      </c>
      <c r="R409" s="90">
        <f t="shared" si="51"/>
        <v>80.642206422187897</v>
      </c>
      <c r="S409" s="91">
        <f t="shared" si="52"/>
        <v>847.91108904322527</v>
      </c>
      <c r="T409" s="91">
        <f t="shared" si="53"/>
        <v>92.866452609496108</v>
      </c>
      <c r="U409" s="91">
        <f t="shared" si="54"/>
        <v>117.09248372501682</v>
      </c>
      <c r="V409" s="92">
        <f t="shared" si="55"/>
        <v>17485.454964921293</v>
      </c>
      <c r="W409" s="86" t="str">
        <f t="shared" si="56"/>
        <v>Highway</v>
      </c>
      <c r="Z409" s="92"/>
    </row>
    <row r="410" spans="2:26" s="86" customFormat="1" ht="15" customHeight="1" x14ac:dyDescent="0.25">
      <c r="B410" s="86" t="s">
        <v>267</v>
      </c>
      <c r="C410" s="86" t="s">
        <v>317</v>
      </c>
      <c r="D410" s="86">
        <v>905</v>
      </c>
      <c r="E410" s="86">
        <v>387</v>
      </c>
      <c r="F410" s="86">
        <v>14</v>
      </c>
      <c r="G410" s="86">
        <v>1</v>
      </c>
      <c r="H410" s="86">
        <v>10</v>
      </c>
      <c r="I410" s="86">
        <v>532</v>
      </c>
      <c r="J410" s="86">
        <v>152</v>
      </c>
      <c r="K410" s="86">
        <v>72</v>
      </c>
      <c r="L410" s="88" t="s">
        <v>649</v>
      </c>
      <c r="M410" s="89">
        <f>HLOOKUP(L410,FT_H!$B$1:$AS$25,2+F410,FALSE)</f>
        <v>1.4139103726546229</v>
      </c>
      <c r="N410" s="89">
        <f>HLOOKUP(L410,FT_D!$B$1:$AS$8,1+G410,FALSE)</f>
        <v>1.0416670342277996</v>
      </c>
      <c r="O410" s="89">
        <f>HLOOKUP(L410,FT_M!$B$1:$AS$13,1+H410,FALSE)</f>
        <v>1.040643020787243</v>
      </c>
      <c r="P410" s="90">
        <f t="shared" si="49"/>
        <v>347.10355015539318</v>
      </c>
      <c r="Q410" s="90">
        <f t="shared" si="50"/>
        <v>99.172442901540904</v>
      </c>
      <c r="R410" s="90">
        <f t="shared" si="51"/>
        <v>46.976420321782534</v>
      </c>
      <c r="S410" s="91">
        <f t="shared" si="52"/>
        <v>314.12871289063082</v>
      </c>
      <c r="T410" s="91">
        <f t="shared" si="53"/>
        <v>89.751060825894513</v>
      </c>
      <c r="U410" s="91">
        <f t="shared" si="54"/>
        <v>42.513660391213193</v>
      </c>
      <c r="V410" s="92">
        <f t="shared" si="55"/>
        <v>11838.057921089199</v>
      </c>
      <c r="W410" s="86" t="str">
        <f t="shared" si="56"/>
        <v>Highway</v>
      </c>
      <c r="Z410" s="92"/>
    </row>
    <row r="411" spans="2:26" s="86" customFormat="1" ht="15" customHeight="1" x14ac:dyDescent="0.25">
      <c r="B411" s="86" t="s">
        <v>267</v>
      </c>
      <c r="C411" s="86" t="s">
        <v>318</v>
      </c>
      <c r="D411" s="86">
        <v>850</v>
      </c>
      <c r="E411" s="86">
        <v>388</v>
      </c>
      <c r="F411" s="86">
        <v>13</v>
      </c>
      <c r="G411" s="86">
        <v>1</v>
      </c>
      <c r="H411" s="86">
        <v>10</v>
      </c>
      <c r="I411" s="93">
        <v>668</v>
      </c>
      <c r="J411" s="93">
        <v>192</v>
      </c>
      <c r="K411" s="93">
        <v>28</v>
      </c>
      <c r="L411" s="88" t="s">
        <v>649</v>
      </c>
      <c r="M411" s="89">
        <f>HLOOKUP(L411,FT_H!$B$1:$AS$25,2+F411,FALSE)</f>
        <v>1.4476386330637334</v>
      </c>
      <c r="N411" s="89">
        <f>HLOOKUP(L411,FT_D!$B$1:$AS$8,1+G411,FALSE)</f>
        <v>1.0416670342277996</v>
      </c>
      <c r="O411" s="89">
        <f>HLOOKUP(L411,FT_M!$B$1:$AS$13,1+H411,FALSE)</f>
        <v>1.040643020787243</v>
      </c>
      <c r="P411" s="90">
        <f t="shared" si="49"/>
        <v>425.68230912599881</v>
      </c>
      <c r="Q411" s="90">
        <f t="shared" si="50"/>
        <v>122.35180142543678</v>
      </c>
      <c r="R411" s="90">
        <f t="shared" si="51"/>
        <v>17.84297104120953</v>
      </c>
      <c r="S411" s="91">
        <f t="shared" si="52"/>
        <v>361.829962757099</v>
      </c>
      <c r="T411" s="91">
        <f t="shared" si="53"/>
        <v>103.99903121162126</v>
      </c>
      <c r="U411" s="91">
        <f t="shared" si="54"/>
        <v>15.1665253850281</v>
      </c>
      <c r="V411" s="92">
        <f t="shared" si="55"/>
        <v>13581.049958223484</v>
      </c>
      <c r="W411" s="86" t="str">
        <f t="shared" si="56"/>
        <v>Highway</v>
      </c>
      <c r="Z411" s="92"/>
    </row>
    <row r="412" spans="2:26" s="86" customFormat="1" ht="15" customHeight="1" x14ac:dyDescent="0.25">
      <c r="B412" s="86" t="s">
        <v>267</v>
      </c>
      <c r="C412" s="86" t="s">
        <v>319</v>
      </c>
      <c r="D412" s="86">
        <v>565</v>
      </c>
      <c r="E412" s="86">
        <v>389</v>
      </c>
      <c r="F412" s="86">
        <v>14</v>
      </c>
      <c r="G412" s="86">
        <v>1</v>
      </c>
      <c r="H412" s="86">
        <v>10</v>
      </c>
      <c r="I412" s="86">
        <v>692</v>
      </c>
      <c r="J412" s="86">
        <v>72</v>
      </c>
      <c r="K412" s="86">
        <v>36</v>
      </c>
      <c r="L412" s="88" t="s">
        <v>649</v>
      </c>
      <c r="M412" s="89">
        <f>HLOOKUP(L412,FT_H!$B$1:$AS$25,2+F412,FALSE)</f>
        <v>1.4139103726546229</v>
      </c>
      <c r="N412" s="89">
        <f>HLOOKUP(L412,FT_D!$B$1:$AS$8,1+G412,FALSE)</f>
        <v>1.0416670342277996</v>
      </c>
      <c r="O412" s="89">
        <f>HLOOKUP(L412,FT_M!$B$1:$AS$13,1+H412,FALSE)</f>
        <v>1.040643020787243</v>
      </c>
      <c r="P412" s="90">
        <f t="shared" si="49"/>
        <v>451.49559531490991</v>
      </c>
      <c r="Q412" s="90">
        <f t="shared" si="50"/>
        <v>46.976420321782534</v>
      </c>
      <c r="R412" s="90">
        <f t="shared" si="51"/>
        <v>23.488210160891267</v>
      </c>
      <c r="S412" s="91">
        <f t="shared" si="52"/>
        <v>255.0950113529241</v>
      </c>
      <c r="T412" s="91">
        <f t="shared" si="53"/>
        <v>26.541677481807131</v>
      </c>
      <c r="U412" s="91">
        <f t="shared" si="54"/>
        <v>13.270838740903566</v>
      </c>
      <c r="V412" s="92">
        <f t="shared" si="55"/>
        <v>12527.045419142009</v>
      </c>
      <c r="W412" s="86" t="str">
        <f t="shared" si="56"/>
        <v>Highway</v>
      </c>
      <c r="Z412" s="92"/>
    </row>
    <row r="413" spans="2:26" s="86" customFormat="1" ht="15" customHeight="1" x14ac:dyDescent="0.25">
      <c r="B413" s="86" t="s">
        <v>267</v>
      </c>
      <c r="C413" s="86" t="s">
        <v>320</v>
      </c>
      <c r="D413" s="86">
        <v>432</v>
      </c>
      <c r="E413" s="86">
        <v>390</v>
      </c>
      <c r="F413" s="86">
        <v>15</v>
      </c>
      <c r="G413" s="86">
        <v>1</v>
      </c>
      <c r="H413" s="86">
        <v>10</v>
      </c>
      <c r="I413" s="86">
        <v>820</v>
      </c>
      <c r="J413" s="86">
        <v>144</v>
      </c>
      <c r="K413" s="86">
        <v>108</v>
      </c>
      <c r="L413" s="88" t="s">
        <v>649</v>
      </c>
      <c r="M413" s="89">
        <f>HLOOKUP(L413,FT_H!$B$1:$AS$25,2+F413,FALSE)</f>
        <v>1.4316370171210975</v>
      </c>
      <c r="N413" s="89">
        <f>HLOOKUP(L413,FT_D!$B$1:$AS$8,1+G413,FALSE)</f>
        <v>1.0416670342277996</v>
      </c>
      <c r="O413" s="89">
        <f>HLOOKUP(L413,FT_M!$B$1:$AS$13,1+H413,FALSE)</f>
        <v>1.040643020787243</v>
      </c>
      <c r="P413" s="90">
        <f t="shared" si="49"/>
        <v>528.38470419249813</v>
      </c>
      <c r="Q413" s="90">
        <f t="shared" si="50"/>
        <v>92.789509028926517</v>
      </c>
      <c r="R413" s="90">
        <f t="shared" si="51"/>
        <v>69.592131771694881</v>
      </c>
      <c r="S413" s="91">
        <f t="shared" si="52"/>
        <v>228.26219221115917</v>
      </c>
      <c r="T413" s="91">
        <f t="shared" si="53"/>
        <v>40.085067900496256</v>
      </c>
      <c r="U413" s="91">
        <f t="shared" si="54"/>
        <v>30.063800925372192</v>
      </c>
      <c r="V413" s="92">
        <f t="shared" si="55"/>
        <v>16578.392279834869</v>
      </c>
      <c r="W413" s="86" t="str">
        <f t="shared" si="56"/>
        <v>Highway</v>
      </c>
      <c r="Z413" s="92"/>
    </row>
    <row r="414" spans="2:26" s="86" customFormat="1" ht="15" customHeight="1" x14ac:dyDescent="0.25">
      <c r="B414" s="86" t="s">
        <v>267</v>
      </c>
      <c r="C414" s="86" t="s">
        <v>321</v>
      </c>
      <c r="D414" s="86">
        <v>1308</v>
      </c>
      <c r="E414" s="86">
        <v>391</v>
      </c>
      <c r="F414" s="86">
        <v>15</v>
      </c>
      <c r="G414" s="86">
        <v>1</v>
      </c>
      <c r="H414" s="86">
        <v>10</v>
      </c>
      <c r="I414" s="86">
        <v>460</v>
      </c>
      <c r="J414" s="86">
        <v>156</v>
      </c>
      <c r="K414" s="86">
        <v>48</v>
      </c>
      <c r="L414" s="88" t="s">
        <v>649</v>
      </c>
      <c r="M414" s="89">
        <f>HLOOKUP(L414,FT_H!$B$1:$AS$25,2+F414,FALSE)</f>
        <v>1.4316370171210975</v>
      </c>
      <c r="N414" s="89">
        <f>HLOOKUP(L414,FT_D!$B$1:$AS$8,1+G414,FALSE)</f>
        <v>1.0416670342277996</v>
      </c>
      <c r="O414" s="89">
        <f>HLOOKUP(L414,FT_M!$B$1:$AS$13,1+H414,FALSE)</f>
        <v>1.040643020787243</v>
      </c>
      <c r="P414" s="90">
        <f t="shared" si="49"/>
        <v>296.41093162018188</v>
      </c>
      <c r="Q414" s="90">
        <f t="shared" si="50"/>
        <v>100.52196811467039</v>
      </c>
      <c r="R414" s="90">
        <f t="shared" si="51"/>
        <v>30.929836342975502</v>
      </c>
      <c r="S414" s="91">
        <f t="shared" si="52"/>
        <v>387.70549855919785</v>
      </c>
      <c r="T414" s="91">
        <f t="shared" si="53"/>
        <v>131.48273429398887</v>
      </c>
      <c r="U414" s="91">
        <f t="shared" si="54"/>
        <v>40.456225936611958</v>
      </c>
      <c r="V414" s="92">
        <f t="shared" si="55"/>
        <v>10268.705665867867</v>
      </c>
      <c r="W414" s="86" t="str">
        <f t="shared" si="56"/>
        <v>Highway</v>
      </c>
      <c r="Z414" s="92"/>
    </row>
    <row r="415" spans="2:26" s="86" customFormat="1" ht="15" customHeight="1" x14ac:dyDescent="0.25">
      <c r="B415" s="86" t="s">
        <v>267</v>
      </c>
      <c r="C415" s="86" t="s">
        <v>322</v>
      </c>
      <c r="D415" s="86">
        <v>1027</v>
      </c>
      <c r="E415" s="86">
        <v>392</v>
      </c>
      <c r="F415" s="86">
        <v>11</v>
      </c>
      <c r="G415" s="86">
        <v>4</v>
      </c>
      <c r="H415" s="86">
        <v>10</v>
      </c>
      <c r="I415" s="93">
        <v>3544</v>
      </c>
      <c r="J415" s="93">
        <v>816</v>
      </c>
      <c r="K415" s="93">
        <v>348</v>
      </c>
      <c r="L415" s="88" t="s">
        <v>649</v>
      </c>
      <c r="M415" s="89">
        <f>HLOOKUP(L415,FT_H!$B$1:$AS$25,2+F415,FALSE)</f>
        <v>1.3867754645117158</v>
      </c>
      <c r="N415" s="89">
        <f>HLOOKUP(L415,FT_D!$B$1:$AS$8,1+G415,FALSE)</f>
        <v>1.0964980553638661</v>
      </c>
      <c r="O415" s="89">
        <f>HLOOKUP(L415,FT_M!$B$1:$AS$13,1+H415,FALSE)</f>
        <v>1.040643020787243</v>
      </c>
      <c r="P415" s="90">
        <f t="shared" si="49"/>
        <v>2239.6384879654661</v>
      </c>
      <c r="Q415" s="90">
        <f t="shared" si="50"/>
        <v>515.67297014103281</v>
      </c>
      <c r="R415" s="90">
        <f t="shared" si="51"/>
        <v>219.91935491308755</v>
      </c>
      <c r="S415" s="91">
        <f t="shared" si="52"/>
        <v>2300.1087271405336</v>
      </c>
      <c r="T415" s="91">
        <f t="shared" si="53"/>
        <v>529.5961403348407</v>
      </c>
      <c r="U415" s="91">
        <f t="shared" si="54"/>
        <v>225.8571774957409</v>
      </c>
      <c r="V415" s="92">
        <f t="shared" si="55"/>
        <v>71405.539512470074</v>
      </c>
      <c r="W415" s="86" t="str">
        <f t="shared" si="56"/>
        <v>Freeway</v>
      </c>
      <c r="Z415" s="92"/>
    </row>
    <row r="416" spans="2:26" s="86" customFormat="1" ht="15" customHeight="1" x14ac:dyDescent="0.25">
      <c r="B416" s="86" t="s">
        <v>267</v>
      </c>
      <c r="C416" s="86" t="s">
        <v>323</v>
      </c>
      <c r="D416" s="86">
        <v>453</v>
      </c>
      <c r="E416" s="86">
        <v>393</v>
      </c>
      <c r="F416" s="86">
        <v>10</v>
      </c>
      <c r="G416" s="86">
        <v>4</v>
      </c>
      <c r="H416" s="86">
        <v>10</v>
      </c>
      <c r="I416" s="86">
        <v>2304</v>
      </c>
      <c r="J416" s="86">
        <v>440</v>
      </c>
      <c r="K416" s="86">
        <v>208</v>
      </c>
      <c r="L416" s="88" t="s">
        <v>649</v>
      </c>
      <c r="M416" s="89">
        <f>HLOOKUP(L416,FT_H!$B$1:$AS$25,2+F416,FALSE)</f>
        <v>1.3269815703972134</v>
      </c>
      <c r="N416" s="89">
        <f>HLOOKUP(L416,FT_D!$B$1:$AS$8,1+G416,FALSE)</f>
        <v>1.0964980553638661</v>
      </c>
      <c r="O416" s="89">
        <f>HLOOKUP(L416,FT_M!$B$1:$AS$13,1+H416,FALSE)</f>
        <v>1.040643020787243</v>
      </c>
      <c r="P416" s="90">
        <f t="shared" si="49"/>
        <v>1521.6260747443112</v>
      </c>
      <c r="Q416" s="90">
        <f t="shared" si="50"/>
        <v>290.58831288519832</v>
      </c>
      <c r="R416" s="90">
        <f t="shared" si="51"/>
        <v>137.36902063663922</v>
      </c>
      <c r="S416" s="91">
        <f t="shared" si="52"/>
        <v>689.29661185917291</v>
      </c>
      <c r="T416" s="91">
        <f t="shared" si="53"/>
        <v>131.63650573699485</v>
      </c>
      <c r="U416" s="91">
        <f t="shared" si="54"/>
        <v>62.228166348397565</v>
      </c>
      <c r="V416" s="92">
        <f t="shared" si="55"/>
        <v>46790.001798387566</v>
      </c>
      <c r="W416" s="86" t="str">
        <f t="shared" si="56"/>
        <v>Highway</v>
      </c>
      <c r="Z416" s="92"/>
    </row>
    <row r="417" spans="2:26" s="86" customFormat="1" ht="15" customHeight="1" x14ac:dyDescent="0.25">
      <c r="B417" s="86" t="s">
        <v>267</v>
      </c>
      <c r="C417" s="86" t="s">
        <v>324</v>
      </c>
      <c r="D417" s="86">
        <v>929</v>
      </c>
      <c r="E417" s="86">
        <v>394</v>
      </c>
      <c r="F417" s="86">
        <v>11</v>
      </c>
      <c r="G417" s="86">
        <v>4</v>
      </c>
      <c r="H417" s="86">
        <v>10</v>
      </c>
      <c r="I417" s="86">
        <v>1688</v>
      </c>
      <c r="J417" s="86">
        <v>268</v>
      </c>
      <c r="K417" s="86">
        <v>128</v>
      </c>
      <c r="L417" s="88" t="s">
        <v>649</v>
      </c>
      <c r="M417" s="89">
        <f>HLOOKUP(L417,FT_H!$B$1:$AS$25,2+F417,FALSE)</f>
        <v>1.3867754645117158</v>
      </c>
      <c r="N417" s="89">
        <f>HLOOKUP(L417,FT_D!$B$1:$AS$8,1+G417,FALSE)</f>
        <v>1.0964980553638661</v>
      </c>
      <c r="O417" s="89">
        <f>HLOOKUP(L417,FT_M!$B$1:$AS$13,1+H417,FALSE)</f>
        <v>1.040643020787243</v>
      </c>
      <c r="P417" s="90">
        <f t="shared" si="49"/>
        <v>1066.7352617623326</v>
      </c>
      <c r="Q417" s="90">
        <f t="shared" si="50"/>
        <v>169.36318136984903</v>
      </c>
      <c r="R417" s="90">
        <f t="shared" si="51"/>
        <v>80.889877669181615</v>
      </c>
      <c r="S417" s="91">
        <f t="shared" si="52"/>
        <v>990.99705817720701</v>
      </c>
      <c r="T417" s="91">
        <f t="shared" si="53"/>
        <v>157.33839549258974</v>
      </c>
      <c r="U417" s="91">
        <f t="shared" si="54"/>
        <v>75.146696354669729</v>
      </c>
      <c r="V417" s="92">
        <f t="shared" si="55"/>
        <v>31607.719699232723</v>
      </c>
      <c r="W417" s="86" t="str">
        <f t="shared" si="56"/>
        <v>Highway</v>
      </c>
      <c r="Z417" s="92"/>
    </row>
    <row r="418" spans="2:26" s="86" customFormat="1" ht="15" customHeight="1" x14ac:dyDescent="0.25">
      <c r="B418" s="86" t="s">
        <v>267</v>
      </c>
      <c r="C418" s="86" t="s">
        <v>325</v>
      </c>
      <c r="D418" s="86">
        <v>1029</v>
      </c>
      <c r="E418" s="86">
        <v>395</v>
      </c>
      <c r="F418" s="86">
        <v>10</v>
      </c>
      <c r="G418" s="86">
        <v>4</v>
      </c>
      <c r="H418" s="86">
        <v>10</v>
      </c>
      <c r="I418" s="86">
        <v>1792</v>
      </c>
      <c r="J418" s="86">
        <v>236</v>
      </c>
      <c r="K418" s="86">
        <v>148</v>
      </c>
      <c r="L418" s="88" t="s">
        <v>649</v>
      </c>
      <c r="M418" s="89">
        <f>HLOOKUP(L418,FT_H!$B$1:$AS$25,2+F418,FALSE)</f>
        <v>1.3269815703972134</v>
      </c>
      <c r="N418" s="89">
        <f>HLOOKUP(L418,FT_D!$B$1:$AS$8,1+G418,FALSE)</f>
        <v>1.0964980553638661</v>
      </c>
      <c r="O418" s="89">
        <f>HLOOKUP(L418,FT_M!$B$1:$AS$13,1+H418,FALSE)</f>
        <v>1.040643020787243</v>
      </c>
      <c r="P418" s="90">
        <f t="shared" si="49"/>
        <v>1183.4869470233532</v>
      </c>
      <c r="Q418" s="90">
        <f t="shared" si="50"/>
        <v>155.86100418387909</v>
      </c>
      <c r="R418" s="90">
        <f t="shared" si="51"/>
        <v>97.743341606839437</v>
      </c>
      <c r="S418" s="91">
        <f t="shared" si="52"/>
        <v>1217.8080684870304</v>
      </c>
      <c r="T418" s="91">
        <f t="shared" si="53"/>
        <v>160.38097330521157</v>
      </c>
      <c r="U418" s="91">
        <f t="shared" si="54"/>
        <v>100.57789851343779</v>
      </c>
      <c r="V418" s="92">
        <f t="shared" si="55"/>
        <v>34490.191027537723</v>
      </c>
      <c r="W418" s="86" t="str">
        <f t="shared" si="56"/>
        <v>Highway</v>
      </c>
      <c r="Z418" s="92"/>
    </row>
    <row r="419" spans="2:26" s="86" customFormat="1" ht="15" customHeight="1" x14ac:dyDescent="0.25">
      <c r="B419" s="86" t="s">
        <v>267</v>
      </c>
      <c r="C419" s="86" t="s">
        <v>326</v>
      </c>
      <c r="D419" s="86">
        <v>895</v>
      </c>
      <c r="E419" s="86">
        <v>396</v>
      </c>
      <c r="F419" s="86">
        <v>14</v>
      </c>
      <c r="G419" s="86">
        <v>4</v>
      </c>
      <c r="H419" s="86">
        <v>10</v>
      </c>
      <c r="I419" s="86">
        <v>796</v>
      </c>
      <c r="J419" s="86">
        <v>260</v>
      </c>
      <c r="K419" s="86">
        <v>264</v>
      </c>
      <c r="L419" s="88" t="s">
        <v>649</v>
      </c>
      <c r="M419" s="89">
        <f>HLOOKUP(L419,FT_H!$B$1:$AS$25,2+F419,FALSE)</f>
        <v>1.4139103726546229</v>
      </c>
      <c r="N419" s="89">
        <f>HLOOKUP(L419,FT_D!$B$1:$AS$8,1+G419,FALSE)</f>
        <v>1.0964980553638661</v>
      </c>
      <c r="O419" s="89">
        <f>HLOOKUP(L419,FT_M!$B$1:$AS$13,1+H419,FALSE)</f>
        <v>1.040643020787243</v>
      </c>
      <c r="P419" s="90">
        <f t="shared" si="49"/>
        <v>493.3800055030286</v>
      </c>
      <c r="Q419" s="90">
        <f t="shared" si="50"/>
        <v>161.15427315425558</v>
      </c>
      <c r="R419" s="90">
        <f t="shared" si="51"/>
        <v>163.63356966432104</v>
      </c>
      <c r="S419" s="91">
        <f t="shared" si="52"/>
        <v>441.57510492521061</v>
      </c>
      <c r="T419" s="91">
        <f t="shared" si="53"/>
        <v>144.23307447305874</v>
      </c>
      <c r="U419" s="91">
        <f t="shared" si="54"/>
        <v>146.45204484956736</v>
      </c>
      <c r="V419" s="92">
        <f t="shared" si="55"/>
        <v>19636.028359718526</v>
      </c>
      <c r="W419" s="86" t="str">
        <f t="shared" si="56"/>
        <v>Highway</v>
      </c>
      <c r="Z419" s="92"/>
    </row>
    <row r="420" spans="2:26" s="86" customFormat="1" ht="15" customHeight="1" x14ac:dyDescent="0.25">
      <c r="B420" s="86" t="s">
        <v>267</v>
      </c>
      <c r="C420" s="86" t="s">
        <v>327</v>
      </c>
      <c r="D420" s="86">
        <v>1296</v>
      </c>
      <c r="E420" s="86">
        <v>397</v>
      </c>
      <c r="F420" s="86">
        <v>15</v>
      </c>
      <c r="G420" s="86">
        <v>1</v>
      </c>
      <c r="H420" s="86">
        <v>10</v>
      </c>
      <c r="I420" s="86">
        <v>692</v>
      </c>
      <c r="J420" s="86">
        <v>148</v>
      </c>
      <c r="K420" s="86">
        <v>48</v>
      </c>
      <c r="L420" s="88" t="s">
        <v>649</v>
      </c>
      <c r="M420" s="89">
        <f>HLOOKUP(L420,FT_H!$B$1:$AS$25,2+F420,FALSE)</f>
        <v>1.4316370171210975</v>
      </c>
      <c r="N420" s="89">
        <f>HLOOKUP(L420,FT_D!$B$1:$AS$8,1+G420,FALSE)</f>
        <v>1.0416670342277996</v>
      </c>
      <c r="O420" s="89">
        <f>HLOOKUP(L420,FT_M!$B$1:$AS$13,1+H420,FALSE)</f>
        <v>1.040643020787243</v>
      </c>
      <c r="P420" s="90">
        <f t="shared" si="49"/>
        <v>445.90514061123019</v>
      </c>
      <c r="Q420" s="90">
        <f t="shared" si="50"/>
        <v>95.36699539084114</v>
      </c>
      <c r="R420" s="90">
        <f t="shared" si="51"/>
        <v>30.929836342975502</v>
      </c>
      <c r="S420" s="91">
        <f t="shared" si="52"/>
        <v>577.89306223215431</v>
      </c>
      <c r="T420" s="91">
        <f t="shared" si="53"/>
        <v>123.59562602653013</v>
      </c>
      <c r="U420" s="91">
        <f t="shared" si="54"/>
        <v>40.085067900496249</v>
      </c>
      <c r="V420" s="92">
        <f t="shared" si="55"/>
        <v>13732.847336281124</v>
      </c>
      <c r="W420" s="86" t="str">
        <f t="shared" si="56"/>
        <v>Highway</v>
      </c>
      <c r="Z420" s="92"/>
    </row>
    <row r="421" spans="2:26" s="86" customFormat="1" ht="15" customHeight="1" x14ac:dyDescent="0.25">
      <c r="B421" s="86" t="s">
        <v>267</v>
      </c>
      <c r="C421" s="86" t="s">
        <v>328</v>
      </c>
      <c r="D421" s="86">
        <v>960</v>
      </c>
      <c r="E421" s="86">
        <v>398</v>
      </c>
      <c r="F421" s="86">
        <v>13</v>
      </c>
      <c r="G421" s="86">
        <v>1</v>
      </c>
      <c r="H421" s="86">
        <v>10</v>
      </c>
      <c r="I421" s="86">
        <v>2204</v>
      </c>
      <c r="J421" s="86">
        <v>216</v>
      </c>
      <c r="K421" s="86">
        <v>148</v>
      </c>
      <c r="L421" s="88" t="s">
        <v>649</v>
      </c>
      <c r="M421" s="89">
        <f>HLOOKUP(L421,FT_H!$B$1:$AS$25,2+F421,FALSE)</f>
        <v>1.4476386330637334</v>
      </c>
      <c r="N421" s="89">
        <f>HLOOKUP(L421,FT_D!$B$1:$AS$8,1+G421,FALSE)</f>
        <v>1.0416670342277996</v>
      </c>
      <c r="O421" s="89">
        <f>HLOOKUP(L421,FT_M!$B$1:$AS$13,1+H421,FALSE)</f>
        <v>1.040643020787243</v>
      </c>
      <c r="P421" s="90">
        <f t="shared" si="49"/>
        <v>1404.4967205294929</v>
      </c>
      <c r="Q421" s="90">
        <f t="shared" si="50"/>
        <v>137.64577660361638</v>
      </c>
      <c r="R421" s="90">
        <f t="shared" si="51"/>
        <v>94.312846932107519</v>
      </c>
      <c r="S421" s="91">
        <f t="shared" si="52"/>
        <v>1348.3168517083132</v>
      </c>
      <c r="T421" s="91">
        <f t="shared" si="53"/>
        <v>132.13994553947171</v>
      </c>
      <c r="U421" s="91">
        <f t="shared" si="54"/>
        <v>90.540333054823222</v>
      </c>
      <c r="V421" s="92">
        <f t="shared" si="55"/>
        <v>39274.928257565203</v>
      </c>
      <c r="W421" s="86" t="str">
        <f t="shared" si="56"/>
        <v>Highway</v>
      </c>
      <c r="Z421" s="92"/>
    </row>
    <row r="422" spans="2:26" s="86" customFormat="1" ht="15" customHeight="1" x14ac:dyDescent="0.25">
      <c r="B422" s="86" t="s">
        <v>267</v>
      </c>
      <c r="C422" s="86" t="s">
        <v>329</v>
      </c>
      <c r="D422" s="86">
        <v>2111</v>
      </c>
      <c r="E422" s="86">
        <v>399</v>
      </c>
      <c r="F422" s="86">
        <v>13</v>
      </c>
      <c r="G422" s="86">
        <v>1</v>
      </c>
      <c r="H422" s="86">
        <v>10</v>
      </c>
      <c r="I422" s="86">
        <v>768</v>
      </c>
      <c r="J422" s="86">
        <v>144</v>
      </c>
      <c r="K422" s="86">
        <v>52</v>
      </c>
      <c r="L422" s="88" t="s">
        <v>649</v>
      </c>
      <c r="M422" s="89">
        <f>HLOOKUP(L422,FT_H!$B$1:$AS$25,2+F422,FALSE)</f>
        <v>1.4476386330637334</v>
      </c>
      <c r="N422" s="89">
        <f>HLOOKUP(L422,FT_D!$B$1:$AS$8,1+G422,FALSE)</f>
        <v>1.0416670342277996</v>
      </c>
      <c r="O422" s="89">
        <f>HLOOKUP(L422,FT_M!$B$1:$AS$13,1+H422,FALSE)</f>
        <v>1.040643020787243</v>
      </c>
      <c r="P422" s="90">
        <f t="shared" si="49"/>
        <v>489.4072057017471</v>
      </c>
      <c r="Q422" s="90">
        <f t="shared" si="50"/>
        <v>91.763851069077589</v>
      </c>
      <c r="R422" s="90">
        <f t="shared" si="51"/>
        <v>33.136946219389131</v>
      </c>
      <c r="S422" s="91">
        <f t="shared" si="52"/>
        <v>1033.138611236388</v>
      </c>
      <c r="T422" s="91">
        <f t="shared" si="53"/>
        <v>193.71348960682278</v>
      </c>
      <c r="U422" s="91">
        <f t="shared" si="54"/>
        <v>69.95209346913046</v>
      </c>
      <c r="V422" s="92">
        <f t="shared" si="55"/>
        <v>14743.392071765129</v>
      </c>
      <c r="W422" s="86" t="str">
        <f t="shared" si="56"/>
        <v>Highway</v>
      </c>
      <c r="Z422" s="92"/>
    </row>
    <row r="423" spans="2:26" s="86" customFormat="1" ht="15" customHeight="1" x14ac:dyDescent="0.25">
      <c r="B423" s="86" t="s">
        <v>267</v>
      </c>
      <c r="C423" s="86" t="s">
        <v>330</v>
      </c>
      <c r="D423" s="86">
        <v>1400</v>
      </c>
      <c r="E423" s="86">
        <v>400</v>
      </c>
      <c r="F423" s="86">
        <v>15</v>
      </c>
      <c r="G423" s="86">
        <v>1</v>
      </c>
      <c r="H423" s="86">
        <v>10</v>
      </c>
      <c r="I423" s="86">
        <v>1104</v>
      </c>
      <c r="J423" s="86">
        <v>128</v>
      </c>
      <c r="K423" s="86">
        <v>76</v>
      </c>
      <c r="L423" s="88" t="s">
        <v>649</v>
      </c>
      <c r="M423" s="89">
        <f>HLOOKUP(L423,FT_H!$B$1:$AS$25,2+F423,FALSE)</f>
        <v>1.4316370171210975</v>
      </c>
      <c r="N423" s="89">
        <f>HLOOKUP(L423,FT_D!$B$1:$AS$8,1+G423,FALSE)</f>
        <v>1.0416670342277996</v>
      </c>
      <c r="O423" s="89">
        <f>HLOOKUP(L423,FT_M!$B$1:$AS$13,1+H423,FALSE)</f>
        <v>1.040643020787243</v>
      </c>
      <c r="P423" s="90">
        <f t="shared" si="49"/>
        <v>711.38623588843654</v>
      </c>
      <c r="Q423" s="90">
        <f t="shared" si="50"/>
        <v>82.47956358126801</v>
      </c>
      <c r="R423" s="90">
        <f t="shared" si="51"/>
        <v>48.972240876377882</v>
      </c>
      <c r="S423" s="91">
        <f t="shared" si="52"/>
        <v>995.94073024381112</v>
      </c>
      <c r="T423" s="91">
        <f t="shared" si="53"/>
        <v>115.47138901377522</v>
      </c>
      <c r="U423" s="91">
        <f t="shared" si="54"/>
        <v>68.561137226929034</v>
      </c>
      <c r="V423" s="92">
        <f t="shared" si="55"/>
        <v>20228.112968305981</v>
      </c>
      <c r="W423" s="86" t="str">
        <f t="shared" si="56"/>
        <v>Highway</v>
      </c>
      <c r="Z423" s="92"/>
    </row>
    <row r="424" spans="2:26" s="86" customFormat="1" ht="15" customHeight="1" x14ac:dyDescent="0.25">
      <c r="B424" s="86" t="s">
        <v>267</v>
      </c>
      <c r="C424" s="86" t="s">
        <v>331</v>
      </c>
      <c r="D424" s="86">
        <v>133</v>
      </c>
      <c r="E424" s="86">
        <v>401</v>
      </c>
      <c r="F424" s="86">
        <v>16</v>
      </c>
      <c r="G424" s="86">
        <v>1</v>
      </c>
      <c r="H424" s="86">
        <v>10</v>
      </c>
      <c r="I424" s="86">
        <v>822</v>
      </c>
      <c r="J424" s="86">
        <v>68</v>
      </c>
      <c r="K424" s="86">
        <v>34</v>
      </c>
      <c r="L424" s="88" t="s">
        <v>649</v>
      </c>
      <c r="M424" s="89">
        <f>HLOOKUP(L424,FT_H!$B$1:$AS$25,2+F424,FALSE)</f>
        <v>1.5344023988084332</v>
      </c>
      <c r="N424" s="89">
        <f>HLOOKUP(L424,FT_D!$B$1:$AS$8,1+G424,FALSE)</f>
        <v>1.0416670342277996</v>
      </c>
      <c r="O424" s="89">
        <f>HLOOKUP(L424,FT_M!$B$1:$AS$13,1+H424,FALSE)</f>
        <v>1.040643020787243</v>
      </c>
      <c r="P424" s="90">
        <f t="shared" si="49"/>
        <v>494.19898902325338</v>
      </c>
      <c r="Q424" s="90">
        <f t="shared" si="50"/>
        <v>40.88264142771439</v>
      </c>
      <c r="R424" s="90">
        <f t="shared" si="51"/>
        <v>20.441320713857195</v>
      </c>
      <c r="S424" s="91">
        <f t="shared" si="52"/>
        <v>65.728465540092699</v>
      </c>
      <c r="T424" s="91">
        <f t="shared" si="53"/>
        <v>5.4373913098860136</v>
      </c>
      <c r="U424" s="91">
        <f t="shared" si="54"/>
        <v>2.7186956549430068</v>
      </c>
      <c r="V424" s="92">
        <f t="shared" si="55"/>
        <v>13332.550827955798</v>
      </c>
      <c r="W424" s="86" t="str">
        <f t="shared" si="56"/>
        <v>Highway</v>
      </c>
      <c r="Z424" s="92"/>
    </row>
    <row r="425" spans="2:26" s="86" customFormat="1" ht="15" customHeight="1" x14ac:dyDescent="0.25">
      <c r="B425" s="86" t="s">
        <v>267</v>
      </c>
      <c r="C425" s="86" t="s">
        <v>332</v>
      </c>
      <c r="D425" s="86">
        <v>238</v>
      </c>
      <c r="E425" s="86">
        <v>402</v>
      </c>
      <c r="F425" s="86">
        <v>14</v>
      </c>
      <c r="G425" s="86">
        <v>1</v>
      </c>
      <c r="H425" s="86">
        <v>10</v>
      </c>
      <c r="I425" s="86">
        <v>1484</v>
      </c>
      <c r="J425" s="86">
        <v>192</v>
      </c>
      <c r="K425" s="86">
        <v>140</v>
      </c>
      <c r="L425" s="88" t="s">
        <v>649</v>
      </c>
      <c r="M425" s="89">
        <f>HLOOKUP(L425,FT_H!$B$1:$AS$25,2+F425,FALSE)</f>
        <v>1.4139103726546229</v>
      </c>
      <c r="N425" s="89">
        <f>HLOOKUP(L425,FT_D!$B$1:$AS$8,1+G425,FALSE)</f>
        <v>1.0416670342277996</v>
      </c>
      <c r="O425" s="89">
        <f>HLOOKUP(L425,FT_M!$B$1:$AS$13,1+H425,FALSE)</f>
        <v>1.040643020787243</v>
      </c>
      <c r="P425" s="90">
        <f t="shared" si="49"/>
        <v>968.2362188545178</v>
      </c>
      <c r="Q425" s="90">
        <f t="shared" si="50"/>
        <v>125.2704541914201</v>
      </c>
      <c r="R425" s="90">
        <f t="shared" si="51"/>
        <v>91.343039514577157</v>
      </c>
      <c r="S425" s="91">
        <f t="shared" si="52"/>
        <v>230.44022008737522</v>
      </c>
      <c r="T425" s="91">
        <f t="shared" si="53"/>
        <v>29.814368097557985</v>
      </c>
      <c r="U425" s="91">
        <f t="shared" si="54"/>
        <v>21.739643404469362</v>
      </c>
      <c r="V425" s="92">
        <f t="shared" si="55"/>
        <v>28436.393101452362</v>
      </c>
      <c r="W425" s="86" t="str">
        <f t="shared" si="56"/>
        <v>Highway</v>
      </c>
      <c r="Z425" s="92"/>
    </row>
    <row r="426" spans="2:26" s="86" customFormat="1" ht="15" customHeight="1" x14ac:dyDescent="0.25">
      <c r="B426" s="86" t="s">
        <v>267</v>
      </c>
      <c r="C426" s="86" t="s">
        <v>333</v>
      </c>
      <c r="D426" s="86">
        <v>216</v>
      </c>
      <c r="E426" s="86">
        <v>403</v>
      </c>
      <c r="F426" s="86">
        <v>14</v>
      </c>
      <c r="G426" s="86">
        <v>1</v>
      </c>
      <c r="H426" s="86">
        <v>10</v>
      </c>
      <c r="I426" s="86">
        <v>480</v>
      </c>
      <c r="J426" s="86">
        <v>100</v>
      </c>
      <c r="K426" s="86">
        <v>44</v>
      </c>
      <c r="L426" s="88" t="s">
        <v>649</v>
      </c>
      <c r="M426" s="89">
        <f>HLOOKUP(L426,FT_H!$B$1:$AS$25,2+F426,FALSE)</f>
        <v>1.4139103726546229</v>
      </c>
      <c r="N426" s="89">
        <f>HLOOKUP(L426,FT_D!$B$1:$AS$8,1+G426,FALSE)</f>
        <v>1.0416670342277996</v>
      </c>
      <c r="O426" s="89">
        <f>HLOOKUP(L426,FT_M!$B$1:$AS$13,1+H426,FALSE)</f>
        <v>1.040643020787243</v>
      </c>
      <c r="P426" s="90">
        <f t="shared" si="49"/>
        <v>313.17613547855024</v>
      </c>
      <c r="Q426" s="90">
        <f t="shared" si="50"/>
        <v>65.245028224697961</v>
      </c>
      <c r="R426" s="90">
        <f t="shared" si="51"/>
        <v>28.707812418867103</v>
      </c>
      <c r="S426" s="91">
        <f t="shared" si="52"/>
        <v>67.646045263366844</v>
      </c>
      <c r="T426" s="91">
        <f t="shared" si="53"/>
        <v>14.092926096534761</v>
      </c>
      <c r="U426" s="91">
        <f t="shared" si="54"/>
        <v>6.2008874824752951</v>
      </c>
      <c r="V426" s="92">
        <f t="shared" si="55"/>
        <v>9771.0954269307676</v>
      </c>
      <c r="W426" s="86" t="str">
        <f t="shared" si="56"/>
        <v>Collector</v>
      </c>
      <c r="Z426" s="92"/>
    </row>
    <row r="427" spans="2:26" s="86" customFormat="1" ht="15" customHeight="1" x14ac:dyDescent="0.25">
      <c r="B427" s="86" t="s">
        <v>267</v>
      </c>
      <c r="C427" s="86" t="s">
        <v>334</v>
      </c>
      <c r="D427" s="86">
        <v>265</v>
      </c>
      <c r="E427" s="86">
        <v>404</v>
      </c>
      <c r="F427" s="86">
        <v>13</v>
      </c>
      <c r="G427" s="86">
        <v>1</v>
      </c>
      <c r="H427" s="86">
        <v>10</v>
      </c>
      <c r="I427" s="86">
        <v>624</v>
      </c>
      <c r="J427" s="86">
        <v>108</v>
      </c>
      <c r="K427" s="86">
        <v>52</v>
      </c>
      <c r="L427" s="88" t="s">
        <v>649</v>
      </c>
      <c r="M427" s="89">
        <f>HLOOKUP(L427,FT_H!$B$1:$AS$25,2+F427,FALSE)</f>
        <v>1.4476386330637334</v>
      </c>
      <c r="N427" s="89">
        <f>HLOOKUP(L427,FT_D!$B$1:$AS$8,1+G427,FALSE)</f>
        <v>1.0416670342277996</v>
      </c>
      <c r="O427" s="89">
        <f>HLOOKUP(L427,FT_M!$B$1:$AS$13,1+H427,FALSE)</f>
        <v>1.040643020787243</v>
      </c>
      <c r="P427" s="90">
        <f t="shared" si="49"/>
        <v>397.64335463266951</v>
      </c>
      <c r="Q427" s="90">
        <f t="shared" si="50"/>
        <v>68.822888301808192</v>
      </c>
      <c r="R427" s="90">
        <f t="shared" si="51"/>
        <v>33.136946219389131</v>
      </c>
      <c r="S427" s="91">
        <f t="shared" si="52"/>
        <v>105.37548897765743</v>
      </c>
      <c r="T427" s="91">
        <f t="shared" si="53"/>
        <v>18.23806539997917</v>
      </c>
      <c r="U427" s="91">
        <f t="shared" si="54"/>
        <v>8.7812907481381188</v>
      </c>
      <c r="V427" s="92">
        <f t="shared" si="55"/>
        <v>11990.476539692803</v>
      </c>
      <c r="W427" s="86" t="str">
        <f t="shared" si="56"/>
        <v>Highway</v>
      </c>
      <c r="Z427" s="92"/>
    </row>
    <row r="428" spans="2:26" s="86" customFormat="1" ht="15" customHeight="1" x14ac:dyDescent="0.25">
      <c r="B428" s="86" t="s">
        <v>267</v>
      </c>
      <c r="C428" s="86" t="s">
        <v>335</v>
      </c>
      <c r="D428" s="86">
        <v>1118</v>
      </c>
      <c r="E428" s="86">
        <v>405</v>
      </c>
      <c r="F428" s="86">
        <v>14</v>
      </c>
      <c r="G428" s="86">
        <v>1</v>
      </c>
      <c r="H428" s="86">
        <v>10</v>
      </c>
      <c r="I428" s="86">
        <v>1304</v>
      </c>
      <c r="J428" s="86">
        <v>120</v>
      </c>
      <c r="K428" s="86">
        <v>64</v>
      </c>
      <c r="L428" s="88" t="s">
        <v>649</v>
      </c>
      <c r="M428" s="89">
        <f>HLOOKUP(L428,FT_H!$B$1:$AS$25,2+F428,FALSE)</f>
        <v>1.4139103726546229</v>
      </c>
      <c r="N428" s="89">
        <f>HLOOKUP(L428,FT_D!$B$1:$AS$8,1+G428,FALSE)</f>
        <v>1.0416670342277996</v>
      </c>
      <c r="O428" s="89">
        <f>HLOOKUP(L428,FT_M!$B$1:$AS$13,1+H428,FALSE)</f>
        <v>1.040643020787243</v>
      </c>
      <c r="P428" s="90">
        <f t="shared" si="49"/>
        <v>850.79516805006142</v>
      </c>
      <c r="Q428" s="90">
        <f t="shared" si="50"/>
        <v>78.294033869637559</v>
      </c>
      <c r="R428" s="90">
        <f t="shared" si="51"/>
        <v>41.756818063806698</v>
      </c>
      <c r="S428" s="91">
        <f t="shared" si="52"/>
        <v>951.18899787996872</v>
      </c>
      <c r="T428" s="91">
        <f t="shared" si="53"/>
        <v>87.532729866254797</v>
      </c>
      <c r="U428" s="91">
        <f t="shared" si="54"/>
        <v>46.684122595335886</v>
      </c>
      <c r="V428" s="92">
        <f t="shared" si="55"/>
        <v>23300.304479604136</v>
      </c>
      <c r="W428" s="86" t="str">
        <f t="shared" si="56"/>
        <v>Highway</v>
      </c>
      <c r="Z428" s="92"/>
    </row>
    <row r="429" spans="2:26" s="86" customFormat="1" ht="15" customHeight="1" x14ac:dyDescent="0.25">
      <c r="B429" s="86" t="s">
        <v>267</v>
      </c>
      <c r="C429" s="86" t="s">
        <v>336</v>
      </c>
      <c r="D429" s="86">
        <v>804</v>
      </c>
      <c r="E429" s="86">
        <v>406</v>
      </c>
      <c r="F429" s="86">
        <v>14</v>
      </c>
      <c r="G429" s="86">
        <v>1</v>
      </c>
      <c r="H429" s="86">
        <v>10</v>
      </c>
      <c r="I429" s="86">
        <v>1108</v>
      </c>
      <c r="J429" s="86">
        <v>192</v>
      </c>
      <c r="K429" s="86">
        <v>36</v>
      </c>
      <c r="L429" s="88" t="s">
        <v>649</v>
      </c>
      <c r="M429" s="89">
        <f>HLOOKUP(L429,FT_H!$B$1:$AS$25,2+F429,FALSE)</f>
        <v>1.4139103726546229</v>
      </c>
      <c r="N429" s="89">
        <f>HLOOKUP(L429,FT_D!$B$1:$AS$8,1+G429,FALSE)</f>
        <v>1.0416670342277996</v>
      </c>
      <c r="O429" s="89">
        <f>HLOOKUP(L429,FT_M!$B$1:$AS$13,1+H429,FALSE)</f>
        <v>1.040643020787243</v>
      </c>
      <c r="P429" s="90">
        <f t="shared" si="49"/>
        <v>722.91491272965345</v>
      </c>
      <c r="Q429" s="90">
        <f t="shared" si="50"/>
        <v>125.2704541914201</v>
      </c>
      <c r="R429" s="90">
        <f t="shared" si="51"/>
        <v>23.488210160891267</v>
      </c>
      <c r="S429" s="91">
        <f t="shared" si="52"/>
        <v>581.22358983464142</v>
      </c>
      <c r="T429" s="91">
        <f t="shared" si="53"/>
        <v>100.71744516990177</v>
      </c>
      <c r="U429" s="91">
        <f t="shared" si="54"/>
        <v>18.884520969356579</v>
      </c>
      <c r="V429" s="92">
        <f t="shared" si="55"/>
        <v>20920.165849967154</v>
      </c>
      <c r="W429" s="86" t="str">
        <f t="shared" si="56"/>
        <v>Highway</v>
      </c>
      <c r="Z429" s="92"/>
    </row>
    <row r="430" spans="2:26" s="86" customFormat="1" ht="15" customHeight="1" x14ac:dyDescent="0.25">
      <c r="B430" s="86" t="s">
        <v>267</v>
      </c>
      <c r="C430" s="86" t="s">
        <v>337</v>
      </c>
      <c r="D430" s="86">
        <v>140</v>
      </c>
      <c r="E430" s="86">
        <v>407</v>
      </c>
      <c r="F430" s="86">
        <v>15</v>
      </c>
      <c r="G430" s="86">
        <v>1</v>
      </c>
      <c r="H430" s="86">
        <v>10</v>
      </c>
      <c r="I430" s="86">
        <v>512</v>
      </c>
      <c r="J430" s="86">
        <v>60</v>
      </c>
      <c r="K430" s="86">
        <v>24</v>
      </c>
      <c r="L430" s="88" t="s">
        <v>649</v>
      </c>
      <c r="M430" s="89">
        <f>HLOOKUP(L430,FT_H!$B$1:$AS$25,2+F430,FALSE)</f>
        <v>1.4316370171210975</v>
      </c>
      <c r="N430" s="89">
        <f>HLOOKUP(L430,FT_D!$B$1:$AS$8,1+G430,FALSE)</f>
        <v>1.0416670342277996</v>
      </c>
      <c r="O430" s="89">
        <f>HLOOKUP(L430,FT_M!$B$1:$AS$13,1+H430,FALSE)</f>
        <v>1.040643020787243</v>
      </c>
      <c r="P430" s="90">
        <f t="shared" si="49"/>
        <v>329.91825432507204</v>
      </c>
      <c r="Q430" s="90">
        <f t="shared" si="50"/>
        <v>38.662295428719382</v>
      </c>
      <c r="R430" s="90">
        <f t="shared" si="51"/>
        <v>15.464918171487751</v>
      </c>
      <c r="S430" s="91">
        <f t="shared" si="52"/>
        <v>46.188555605510082</v>
      </c>
      <c r="T430" s="91">
        <f t="shared" si="53"/>
        <v>5.4127213600207131</v>
      </c>
      <c r="U430" s="91">
        <f t="shared" si="54"/>
        <v>2.1650885440082854</v>
      </c>
      <c r="V430" s="92">
        <f t="shared" si="55"/>
        <v>9217.0912302067009</v>
      </c>
      <c r="W430" s="86" t="str">
        <f t="shared" si="56"/>
        <v>Collector</v>
      </c>
      <c r="Z430" s="92"/>
    </row>
    <row r="431" spans="2:26" s="86" customFormat="1" ht="15" customHeight="1" x14ac:dyDescent="0.25">
      <c r="B431" s="86" t="s">
        <v>267</v>
      </c>
      <c r="C431" s="86" t="s">
        <v>338</v>
      </c>
      <c r="D431" s="86">
        <v>1131</v>
      </c>
      <c r="E431" s="86">
        <v>408</v>
      </c>
      <c r="F431" s="86">
        <v>15</v>
      </c>
      <c r="G431" s="86">
        <v>1</v>
      </c>
      <c r="H431" s="86">
        <v>10</v>
      </c>
      <c r="I431" s="86">
        <v>2296</v>
      </c>
      <c r="J431" s="86">
        <v>280</v>
      </c>
      <c r="K431" s="86">
        <v>244</v>
      </c>
      <c r="L431" s="88" t="s">
        <v>649</v>
      </c>
      <c r="M431" s="89">
        <f>HLOOKUP(L431,FT_H!$B$1:$AS$25,2+F431,FALSE)</f>
        <v>1.4316370171210975</v>
      </c>
      <c r="N431" s="89">
        <f>HLOOKUP(L431,FT_D!$B$1:$AS$8,1+G431,FALSE)</f>
        <v>1.0416670342277996</v>
      </c>
      <c r="O431" s="89">
        <f>HLOOKUP(L431,FT_M!$B$1:$AS$13,1+H431,FALSE)</f>
        <v>1.040643020787243</v>
      </c>
      <c r="P431" s="90">
        <f t="shared" si="49"/>
        <v>1479.4771717389949</v>
      </c>
      <c r="Q431" s="90">
        <f t="shared" si="50"/>
        <v>180.42404533402376</v>
      </c>
      <c r="R431" s="90">
        <f t="shared" si="51"/>
        <v>157.22666807679215</v>
      </c>
      <c r="S431" s="91">
        <f t="shared" si="52"/>
        <v>1673.2886812368033</v>
      </c>
      <c r="T431" s="91">
        <f t="shared" si="53"/>
        <v>204.05959527278085</v>
      </c>
      <c r="U431" s="91">
        <f t="shared" si="54"/>
        <v>177.82336159485192</v>
      </c>
      <c r="V431" s="92">
        <f t="shared" si="55"/>
        <v>43611.069243595455</v>
      </c>
      <c r="W431" s="86" t="str">
        <f t="shared" si="56"/>
        <v>Highway</v>
      </c>
      <c r="Z431" s="92"/>
    </row>
    <row r="432" spans="2:26" s="86" customFormat="1" ht="15" customHeight="1" x14ac:dyDescent="0.25">
      <c r="B432" s="86" t="s">
        <v>267</v>
      </c>
      <c r="C432" s="86" t="s">
        <v>339</v>
      </c>
      <c r="D432" s="86">
        <v>656</v>
      </c>
      <c r="E432" s="86">
        <v>409</v>
      </c>
      <c r="F432" s="86">
        <v>15</v>
      </c>
      <c r="G432" s="86">
        <v>1</v>
      </c>
      <c r="H432" s="86">
        <v>10</v>
      </c>
      <c r="I432" s="86">
        <v>1956</v>
      </c>
      <c r="J432" s="86">
        <v>156</v>
      </c>
      <c r="K432" s="86">
        <v>76</v>
      </c>
      <c r="L432" s="88" t="s">
        <v>649</v>
      </c>
      <c r="M432" s="89">
        <f>HLOOKUP(L432,FT_H!$B$1:$AS$25,2+F432,FALSE)</f>
        <v>1.4316370171210975</v>
      </c>
      <c r="N432" s="89">
        <f>HLOOKUP(L432,FT_D!$B$1:$AS$8,1+G432,FALSE)</f>
        <v>1.0416670342277996</v>
      </c>
      <c r="O432" s="89">
        <f>HLOOKUP(L432,FT_M!$B$1:$AS$13,1+H432,FALSE)</f>
        <v>1.040643020787243</v>
      </c>
      <c r="P432" s="90">
        <f t="shared" si="49"/>
        <v>1260.3908309762517</v>
      </c>
      <c r="Q432" s="90">
        <f t="shared" si="50"/>
        <v>100.52196811467039</v>
      </c>
      <c r="R432" s="90">
        <f t="shared" si="51"/>
        <v>48.972240876377882</v>
      </c>
      <c r="S432" s="91">
        <f t="shared" si="52"/>
        <v>826.81638512042105</v>
      </c>
      <c r="T432" s="91">
        <f t="shared" si="53"/>
        <v>65.942411083223774</v>
      </c>
      <c r="U432" s="91">
        <f t="shared" si="54"/>
        <v>32.125790014903892</v>
      </c>
      <c r="V432" s="92">
        <f t="shared" si="55"/>
        <v>33837.240959215196</v>
      </c>
      <c r="W432" s="86" t="str">
        <f t="shared" si="56"/>
        <v>Highway</v>
      </c>
      <c r="Z432" s="92"/>
    </row>
    <row r="433" spans="2:26" s="86" customFormat="1" ht="15" customHeight="1" x14ac:dyDescent="0.25">
      <c r="B433" s="86" t="s">
        <v>267</v>
      </c>
      <c r="C433" s="86" t="s">
        <v>340</v>
      </c>
      <c r="D433" s="86">
        <v>473</v>
      </c>
      <c r="E433" s="86">
        <v>410</v>
      </c>
      <c r="F433" s="86">
        <v>10</v>
      </c>
      <c r="G433" s="86">
        <v>2</v>
      </c>
      <c r="H433" s="86">
        <v>10</v>
      </c>
      <c r="I433" s="86">
        <v>1200</v>
      </c>
      <c r="J433" s="86">
        <v>168</v>
      </c>
      <c r="K433" s="86">
        <v>36</v>
      </c>
      <c r="L433" s="88" t="s">
        <v>649</v>
      </c>
      <c r="M433" s="89">
        <f>HLOOKUP(L433,FT_H!$B$1:$AS$25,2+F433,FALSE)</f>
        <v>1.3269815703972134</v>
      </c>
      <c r="N433" s="89">
        <f>HLOOKUP(L433,FT_D!$B$1:$AS$8,1+G433,FALSE)</f>
        <v>1.077078268692844</v>
      </c>
      <c r="O433" s="89">
        <f>HLOOKUP(L433,FT_M!$B$1:$AS$13,1+H433,FALSE)</f>
        <v>1.040643020787243</v>
      </c>
      <c r="P433" s="90">
        <f t="shared" si="49"/>
        <v>806.80264863906359</v>
      </c>
      <c r="Q433" s="90">
        <f t="shared" si="50"/>
        <v>112.9523708094689</v>
      </c>
      <c r="R433" s="90">
        <f t="shared" si="51"/>
        <v>24.204079459171908</v>
      </c>
      <c r="S433" s="91">
        <f t="shared" si="52"/>
        <v>381.61765280627708</v>
      </c>
      <c r="T433" s="91">
        <f t="shared" si="53"/>
        <v>53.426471392878788</v>
      </c>
      <c r="U433" s="91">
        <f t="shared" si="54"/>
        <v>11.448529584188313</v>
      </c>
      <c r="V433" s="92">
        <f t="shared" si="55"/>
        <v>22655.018373784907</v>
      </c>
      <c r="W433" s="86" t="str">
        <f t="shared" si="56"/>
        <v>Highway</v>
      </c>
      <c r="Z433" s="92"/>
    </row>
    <row r="434" spans="2:26" s="86" customFormat="1" ht="15" customHeight="1" x14ac:dyDescent="0.25">
      <c r="B434" s="86" t="s">
        <v>267</v>
      </c>
      <c r="C434" s="86" t="s">
        <v>341</v>
      </c>
      <c r="D434" s="86">
        <v>840</v>
      </c>
      <c r="E434" s="86">
        <v>411</v>
      </c>
      <c r="F434" s="86">
        <v>10</v>
      </c>
      <c r="G434" s="86">
        <v>2</v>
      </c>
      <c r="H434" s="86">
        <v>10</v>
      </c>
      <c r="I434" s="86">
        <v>1832</v>
      </c>
      <c r="J434" s="86">
        <v>268</v>
      </c>
      <c r="K434" s="86">
        <v>144</v>
      </c>
      <c r="L434" s="88" t="s">
        <v>649</v>
      </c>
      <c r="M434" s="89">
        <f>HLOOKUP(L434,FT_H!$B$1:$AS$25,2+F434,FALSE)</f>
        <v>1.3269815703972134</v>
      </c>
      <c r="N434" s="89">
        <f>HLOOKUP(L434,FT_D!$B$1:$AS$8,1+G434,FALSE)</f>
        <v>1.077078268692844</v>
      </c>
      <c r="O434" s="89">
        <f>HLOOKUP(L434,FT_M!$B$1:$AS$13,1+H434,FALSE)</f>
        <v>1.040643020787243</v>
      </c>
      <c r="P434" s="90">
        <f t="shared" si="49"/>
        <v>1231.718710255637</v>
      </c>
      <c r="Q434" s="90">
        <f t="shared" si="50"/>
        <v>180.18592486272419</v>
      </c>
      <c r="R434" s="90">
        <f t="shared" si="51"/>
        <v>96.816317836687631</v>
      </c>
      <c r="S434" s="91">
        <f t="shared" si="52"/>
        <v>1034.643716614735</v>
      </c>
      <c r="T434" s="91">
        <f t="shared" si="53"/>
        <v>151.35617688468832</v>
      </c>
      <c r="U434" s="91">
        <f t="shared" si="54"/>
        <v>81.325706982817621</v>
      </c>
      <c r="V434" s="92">
        <f t="shared" si="55"/>
        <v>36209.302870921172</v>
      </c>
      <c r="W434" s="86" t="str">
        <f t="shared" si="56"/>
        <v>Highway</v>
      </c>
      <c r="Z434" s="92"/>
    </row>
    <row r="435" spans="2:26" s="86" customFormat="1" ht="15" customHeight="1" x14ac:dyDescent="0.25">
      <c r="B435" s="86" t="s">
        <v>267</v>
      </c>
      <c r="C435" s="86" t="s">
        <v>342</v>
      </c>
      <c r="D435" s="86">
        <v>137</v>
      </c>
      <c r="E435" s="86">
        <v>412</v>
      </c>
      <c r="F435" s="86">
        <v>15</v>
      </c>
      <c r="G435" s="86">
        <v>2</v>
      </c>
      <c r="H435" s="86">
        <v>10</v>
      </c>
      <c r="I435" s="86">
        <v>3504</v>
      </c>
      <c r="J435" s="86">
        <v>364</v>
      </c>
      <c r="K435" s="86">
        <v>164</v>
      </c>
      <c r="L435" s="88" t="s">
        <v>649</v>
      </c>
      <c r="M435" s="89">
        <f>HLOOKUP(L435,FT_H!$B$1:$AS$25,2+F435,FALSE)</f>
        <v>1.4316370171210975</v>
      </c>
      <c r="N435" s="89">
        <f>HLOOKUP(L435,FT_D!$B$1:$AS$8,1+G435,FALSE)</f>
        <v>1.077078268692844</v>
      </c>
      <c r="O435" s="89">
        <f>HLOOKUP(L435,FT_M!$B$1:$AS$13,1+H435,FALSE)</f>
        <v>1.040643020787243</v>
      </c>
      <c r="P435" s="90">
        <f t="shared" si="49"/>
        <v>2183.6455191038958</v>
      </c>
      <c r="Q435" s="90">
        <f t="shared" si="50"/>
        <v>226.83988840006225</v>
      </c>
      <c r="R435" s="90">
        <f t="shared" si="51"/>
        <v>102.20258708134673</v>
      </c>
      <c r="S435" s="91">
        <f t="shared" si="52"/>
        <v>299.15943611723372</v>
      </c>
      <c r="T435" s="91">
        <f t="shared" si="53"/>
        <v>31.077064710808529</v>
      </c>
      <c r="U435" s="91">
        <f t="shared" si="54"/>
        <v>14.001754430144503</v>
      </c>
      <c r="V435" s="92">
        <f t="shared" si="55"/>
        <v>60304.51187004731</v>
      </c>
      <c r="W435" s="86" t="str">
        <f t="shared" si="56"/>
        <v>Freeway</v>
      </c>
      <c r="Z435" s="92"/>
    </row>
    <row r="436" spans="2:26" s="86" customFormat="1" ht="15" customHeight="1" x14ac:dyDescent="0.25">
      <c r="B436" s="86" t="s">
        <v>267</v>
      </c>
      <c r="C436" s="86" t="s">
        <v>343</v>
      </c>
      <c r="D436" s="86">
        <v>688</v>
      </c>
      <c r="E436" s="86">
        <v>413</v>
      </c>
      <c r="F436" s="86">
        <v>15</v>
      </c>
      <c r="G436" s="86">
        <v>2</v>
      </c>
      <c r="H436" s="86">
        <v>10</v>
      </c>
      <c r="I436" s="86">
        <v>924</v>
      </c>
      <c r="J436" s="86">
        <v>64</v>
      </c>
      <c r="K436" s="86">
        <v>52</v>
      </c>
      <c r="L436" s="88" t="s">
        <v>649</v>
      </c>
      <c r="M436" s="89">
        <f>HLOOKUP(L436,FT_H!$B$1:$AS$25,2+F436,FALSE)</f>
        <v>1.4316370171210975</v>
      </c>
      <c r="N436" s="89">
        <f>HLOOKUP(L436,FT_D!$B$1:$AS$8,1+G436,FALSE)</f>
        <v>1.077078268692844</v>
      </c>
      <c r="O436" s="89">
        <f>HLOOKUP(L436,FT_M!$B$1:$AS$13,1+H436,FALSE)</f>
        <v>1.040643020787243</v>
      </c>
      <c r="P436" s="90">
        <f t="shared" si="49"/>
        <v>575.82433209246574</v>
      </c>
      <c r="Q436" s="90">
        <f t="shared" si="50"/>
        <v>39.88393642198897</v>
      </c>
      <c r="R436" s="90">
        <f t="shared" si="51"/>
        <v>32.405698342866039</v>
      </c>
      <c r="S436" s="91">
        <f t="shared" si="52"/>
        <v>396.16714047961642</v>
      </c>
      <c r="T436" s="91">
        <f t="shared" si="53"/>
        <v>27.440148258328414</v>
      </c>
      <c r="U436" s="91">
        <f t="shared" si="54"/>
        <v>22.295120459891834</v>
      </c>
      <c r="V436" s="92">
        <f t="shared" si="55"/>
        <v>15554.735204575698</v>
      </c>
      <c r="W436" s="86" t="str">
        <f t="shared" si="56"/>
        <v>Highway</v>
      </c>
      <c r="Z436" s="92"/>
    </row>
    <row r="437" spans="2:26" s="86" customFormat="1" ht="15" customHeight="1" x14ac:dyDescent="0.25">
      <c r="B437" s="86" t="s">
        <v>267</v>
      </c>
      <c r="C437" s="86" t="s">
        <v>344</v>
      </c>
      <c r="D437" s="86">
        <v>617</v>
      </c>
      <c r="E437" s="86">
        <v>414</v>
      </c>
      <c r="F437" s="86">
        <v>10</v>
      </c>
      <c r="G437" s="86">
        <v>2</v>
      </c>
      <c r="H437" s="86">
        <v>10</v>
      </c>
      <c r="I437" s="86">
        <v>1544</v>
      </c>
      <c r="J437" s="86">
        <v>188</v>
      </c>
      <c r="K437" s="86">
        <v>92</v>
      </c>
      <c r="L437" s="88" t="s">
        <v>649</v>
      </c>
      <c r="M437" s="89">
        <f>HLOOKUP(L437,FT_H!$B$1:$AS$25,2+F437,FALSE)</f>
        <v>1.3269815703972134</v>
      </c>
      <c r="N437" s="89">
        <f>HLOOKUP(L437,FT_D!$B$1:$AS$8,1+G437,FALSE)</f>
        <v>1.077078268692844</v>
      </c>
      <c r="O437" s="89">
        <f>HLOOKUP(L437,FT_M!$B$1:$AS$13,1+H437,FALSE)</f>
        <v>1.040643020787243</v>
      </c>
      <c r="P437" s="90">
        <f t="shared" si="49"/>
        <v>1038.0860745822617</v>
      </c>
      <c r="Q437" s="90">
        <f t="shared" si="50"/>
        <v>126.39908162011996</v>
      </c>
      <c r="R437" s="90">
        <f t="shared" si="51"/>
        <v>61.854869728994878</v>
      </c>
      <c r="S437" s="91">
        <f t="shared" si="52"/>
        <v>640.49910801725559</v>
      </c>
      <c r="T437" s="91">
        <f t="shared" si="53"/>
        <v>77.988233359614014</v>
      </c>
      <c r="U437" s="91">
        <f t="shared" si="54"/>
        <v>38.16445462278984</v>
      </c>
      <c r="V437" s="92">
        <f t="shared" si="55"/>
        <v>29432.160622353033</v>
      </c>
      <c r="W437" s="86" t="str">
        <f t="shared" si="56"/>
        <v>Highway</v>
      </c>
      <c r="Z437" s="92"/>
    </row>
    <row r="438" spans="2:26" s="86" customFormat="1" ht="15" customHeight="1" x14ac:dyDescent="0.25">
      <c r="B438" s="86" t="s">
        <v>267</v>
      </c>
      <c r="C438" s="86" t="s">
        <v>345</v>
      </c>
      <c r="D438" s="86">
        <v>290</v>
      </c>
      <c r="E438" s="86">
        <v>415</v>
      </c>
      <c r="F438" s="86">
        <v>11</v>
      </c>
      <c r="G438" s="86">
        <v>3</v>
      </c>
      <c r="H438" s="86">
        <v>10</v>
      </c>
      <c r="I438" s="86">
        <v>376</v>
      </c>
      <c r="J438" s="86">
        <v>52</v>
      </c>
      <c r="K438" s="86">
        <v>24</v>
      </c>
      <c r="L438" s="88" t="s">
        <v>649</v>
      </c>
      <c r="M438" s="89">
        <f>HLOOKUP(L438,FT_H!$B$1:$AS$25,2+F438,FALSE)</f>
        <v>1.3867754645117158</v>
      </c>
      <c r="N438" s="89">
        <f>HLOOKUP(L438,FT_D!$B$1:$AS$8,1+G438,FALSE)</f>
        <v>1.1062082689467894</v>
      </c>
      <c r="O438" s="89">
        <f>HLOOKUP(L438,FT_M!$B$1:$AS$13,1+H438,FALSE)</f>
        <v>1.040643020787243</v>
      </c>
      <c r="P438" s="90">
        <f t="shared" si="49"/>
        <v>235.5282575667392</v>
      </c>
      <c r="Q438" s="90">
        <f t="shared" si="50"/>
        <v>32.573056897527763</v>
      </c>
      <c r="R438" s="90">
        <f t="shared" si="51"/>
        <v>15.033718568089736</v>
      </c>
      <c r="S438" s="91">
        <f t="shared" si="52"/>
        <v>68.303194694354374</v>
      </c>
      <c r="T438" s="91">
        <f t="shared" si="53"/>
        <v>9.4461865002830514</v>
      </c>
      <c r="U438" s="91">
        <f t="shared" si="54"/>
        <v>4.359778384746023</v>
      </c>
      <c r="V438" s="92">
        <f t="shared" si="55"/>
        <v>6795.2407927765616</v>
      </c>
      <c r="W438" s="86" t="str">
        <f t="shared" si="56"/>
        <v>Collector</v>
      </c>
      <c r="Z438" s="92"/>
    </row>
    <row r="439" spans="2:26" s="86" customFormat="1" ht="15" customHeight="1" x14ac:dyDescent="0.25">
      <c r="B439" s="86" t="s">
        <v>267</v>
      </c>
      <c r="C439" s="86" t="s">
        <v>346</v>
      </c>
      <c r="D439" s="86">
        <v>455</v>
      </c>
      <c r="E439" s="86">
        <v>416</v>
      </c>
      <c r="F439" s="86">
        <v>15</v>
      </c>
      <c r="G439" s="86">
        <v>2</v>
      </c>
      <c r="H439" s="86">
        <v>10</v>
      </c>
      <c r="I439" s="86">
        <v>480</v>
      </c>
      <c r="J439" s="86">
        <v>20</v>
      </c>
      <c r="K439" s="86">
        <v>32</v>
      </c>
      <c r="L439" s="88" t="s">
        <v>649</v>
      </c>
      <c r="M439" s="89">
        <f>HLOOKUP(L439,FT_H!$B$1:$AS$25,2+F439,FALSE)</f>
        <v>1.4316370171210975</v>
      </c>
      <c r="N439" s="89">
        <f>HLOOKUP(L439,FT_D!$B$1:$AS$8,1+G439,FALSE)</f>
        <v>1.077078268692844</v>
      </c>
      <c r="O439" s="89">
        <f>HLOOKUP(L439,FT_M!$B$1:$AS$13,1+H439,FALSE)</f>
        <v>1.040643020787243</v>
      </c>
      <c r="P439" s="90">
        <f t="shared" si="49"/>
        <v>299.12952316491726</v>
      </c>
      <c r="Q439" s="90">
        <f t="shared" si="50"/>
        <v>12.463730131871552</v>
      </c>
      <c r="R439" s="90">
        <f t="shared" si="51"/>
        <v>19.941968210994485</v>
      </c>
      <c r="S439" s="91">
        <f t="shared" si="52"/>
        <v>136.10393304003733</v>
      </c>
      <c r="T439" s="91">
        <f t="shared" si="53"/>
        <v>5.6709972100015555</v>
      </c>
      <c r="U439" s="91">
        <f t="shared" si="54"/>
        <v>9.0735955360024914</v>
      </c>
      <c r="V439" s="92">
        <f t="shared" si="55"/>
        <v>7956.8453161868001</v>
      </c>
      <c r="W439" s="86" t="str">
        <f t="shared" si="56"/>
        <v>Collector</v>
      </c>
      <c r="Z439" s="92"/>
    </row>
    <row r="440" spans="2:26" s="86" customFormat="1" ht="15" customHeight="1" x14ac:dyDescent="0.25">
      <c r="B440" s="86" t="s">
        <v>267</v>
      </c>
      <c r="C440" s="86" t="s">
        <v>347</v>
      </c>
      <c r="D440" s="86">
        <v>586</v>
      </c>
      <c r="E440" s="86">
        <v>417</v>
      </c>
      <c r="F440" s="86">
        <v>10</v>
      </c>
      <c r="G440" s="86">
        <v>2</v>
      </c>
      <c r="H440" s="86">
        <v>10</v>
      </c>
      <c r="I440" s="86">
        <v>1304</v>
      </c>
      <c r="J440" s="86">
        <v>84</v>
      </c>
      <c r="K440" s="86">
        <v>60</v>
      </c>
      <c r="L440" s="88" t="s">
        <v>649</v>
      </c>
      <c r="M440" s="89">
        <f>HLOOKUP(L440,FT_H!$B$1:$AS$25,2+F440,FALSE)</f>
        <v>1.3269815703972134</v>
      </c>
      <c r="N440" s="89">
        <f>HLOOKUP(L440,FT_D!$B$1:$AS$8,1+G440,FALSE)</f>
        <v>1.077078268692844</v>
      </c>
      <c r="O440" s="89">
        <f>HLOOKUP(L440,FT_M!$B$1:$AS$13,1+H440,FALSE)</f>
        <v>1.040643020787243</v>
      </c>
      <c r="P440" s="90">
        <f t="shared" si="49"/>
        <v>876.72554485444914</v>
      </c>
      <c r="Q440" s="90">
        <f t="shared" si="50"/>
        <v>56.476185404734451</v>
      </c>
      <c r="R440" s="90">
        <f t="shared" si="51"/>
        <v>40.34013243195318</v>
      </c>
      <c r="S440" s="91">
        <f t="shared" si="52"/>
        <v>513.76116928470719</v>
      </c>
      <c r="T440" s="91">
        <f t="shared" si="53"/>
        <v>33.095044647174383</v>
      </c>
      <c r="U440" s="91">
        <f t="shared" si="54"/>
        <v>23.639317605124564</v>
      </c>
      <c r="V440" s="92">
        <f t="shared" si="55"/>
        <v>23365.004704587282</v>
      </c>
      <c r="W440" s="86" t="str">
        <f t="shared" si="56"/>
        <v>Highway</v>
      </c>
      <c r="Z440" s="92"/>
    </row>
    <row r="441" spans="2:26" s="86" customFormat="1" ht="15" customHeight="1" x14ac:dyDescent="0.25">
      <c r="B441" s="86" t="s">
        <v>267</v>
      </c>
      <c r="C441" s="86" t="s">
        <v>348</v>
      </c>
      <c r="D441" s="86">
        <v>1364</v>
      </c>
      <c r="E441" s="86">
        <v>418</v>
      </c>
      <c r="F441" s="86">
        <v>14</v>
      </c>
      <c r="G441" s="86">
        <v>3</v>
      </c>
      <c r="H441" s="86">
        <v>10</v>
      </c>
      <c r="I441" s="86">
        <v>884</v>
      </c>
      <c r="J441" s="86">
        <v>204</v>
      </c>
      <c r="K441" s="86">
        <v>32</v>
      </c>
      <c r="L441" s="88" t="s">
        <v>649</v>
      </c>
      <c r="M441" s="89">
        <f>HLOOKUP(L441,FT_H!$B$1:$AS$25,2+F441,FALSE)</f>
        <v>1.4139103726546229</v>
      </c>
      <c r="N441" s="89">
        <f>HLOOKUP(L441,FT_D!$B$1:$AS$8,1+G441,FALSE)</f>
        <v>1.1062082689467894</v>
      </c>
      <c r="O441" s="89">
        <f>HLOOKUP(L441,FT_M!$B$1:$AS$13,1+H441,FALSE)</f>
        <v>1.040643020787243</v>
      </c>
      <c r="P441" s="90">
        <f t="shared" si="49"/>
        <v>543.11488812550408</v>
      </c>
      <c r="Q441" s="90">
        <f t="shared" si="50"/>
        <v>125.33420495203941</v>
      </c>
      <c r="R441" s="90">
        <f t="shared" si="51"/>
        <v>19.660267443457162</v>
      </c>
      <c r="S441" s="91">
        <f t="shared" si="52"/>
        <v>740.80870740318755</v>
      </c>
      <c r="T441" s="91">
        <f t="shared" si="53"/>
        <v>170.95585555458177</v>
      </c>
      <c r="U441" s="91">
        <f t="shared" si="54"/>
        <v>26.81660479287557</v>
      </c>
      <c r="V441" s="92">
        <f t="shared" si="55"/>
        <v>16514.624652504015</v>
      </c>
      <c r="W441" s="86" t="str">
        <f t="shared" si="56"/>
        <v>Highway</v>
      </c>
      <c r="Z441" s="92"/>
    </row>
    <row r="442" spans="2:26" s="86" customFormat="1" ht="15" customHeight="1" x14ac:dyDescent="0.25">
      <c r="B442" s="86" t="s">
        <v>267</v>
      </c>
      <c r="C442" s="86" t="s">
        <v>349</v>
      </c>
      <c r="D442" s="86">
        <v>550</v>
      </c>
      <c r="E442" s="86">
        <v>419</v>
      </c>
      <c r="F442" s="86">
        <v>13</v>
      </c>
      <c r="G442" s="86">
        <v>3</v>
      </c>
      <c r="H442" s="86">
        <v>10</v>
      </c>
      <c r="I442" s="86">
        <v>1188</v>
      </c>
      <c r="J442" s="86">
        <v>160</v>
      </c>
      <c r="K442" s="86">
        <v>92</v>
      </c>
      <c r="L442" s="88" t="s">
        <v>649</v>
      </c>
      <c r="M442" s="89">
        <f>HLOOKUP(L442,FT_H!$B$1:$AS$25,2+F442,FALSE)</f>
        <v>1.4476386330637334</v>
      </c>
      <c r="N442" s="89">
        <f>HLOOKUP(L442,FT_D!$B$1:$AS$8,1+G442,FALSE)</f>
        <v>1.1062082689467894</v>
      </c>
      <c r="O442" s="89">
        <f>HLOOKUP(L442,FT_M!$B$1:$AS$13,1+H442,FALSE)</f>
        <v>1.040643020787243</v>
      </c>
      <c r="P442" s="90">
        <f t="shared" si="49"/>
        <v>712.88191882574438</v>
      </c>
      <c r="Q442" s="90">
        <f t="shared" si="50"/>
        <v>96.011032838484098</v>
      </c>
      <c r="R442" s="90">
        <f t="shared" si="51"/>
        <v>55.206343882128351</v>
      </c>
      <c r="S442" s="91">
        <f t="shared" si="52"/>
        <v>392.08505535415941</v>
      </c>
      <c r="T442" s="91">
        <f t="shared" si="53"/>
        <v>52.806068061166251</v>
      </c>
      <c r="U442" s="91">
        <f t="shared" si="54"/>
        <v>30.363489135170592</v>
      </c>
      <c r="V442" s="92">
        <f t="shared" si="55"/>
        <v>20738.383093112563</v>
      </c>
      <c r="W442" s="86" t="str">
        <f t="shared" si="56"/>
        <v>Highway</v>
      </c>
      <c r="Z442" s="92"/>
    </row>
    <row r="443" spans="2:26" s="86" customFormat="1" ht="15" customHeight="1" x14ac:dyDescent="0.25">
      <c r="B443" s="86" t="s">
        <v>267</v>
      </c>
      <c r="C443" s="86" t="s">
        <v>350</v>
      </c>
      <c r="D443" s="86">
        <v>739</v>
      </c>
      <c r="E443" s="86">
        <v>420</v>
      </c>
      <c r="F443" s="86">
        <v>11</v>
      </c>
      <c r="G443" s="86">
        <v>4</v>
      </c>
      <c r="H443" s="86">
        <v>10</v>
      </c>
      <c r="I443" s="86">
        <v>720</v>
      </c>
      <c r="J443" s="86">
        <v>248</v>
      </c>
      <c r="K443" s="86">
        <v>52</v>
      </c>
      <c r="L443" s="88" t="s">
        <v>649</v>
      </c>
      <c r="M443" s="89">
        <f>HLOOKUP(L443,FT_H!$B$1:$AS$25,2+F443,FALSE)</f>
        <v>1.3867754645117158</v>
      </c>
      <c r="N443" s="89">
        <f>HLOOKUP(L443,FT_D!$B$1:$AS$8,1+G443,FALSE)</f>
        <v>1.0964980553638661</v>
      </c>
      <c r="O443" s="89">
        <f>HLOOKUP(L443,FT_M!$B$1:$AS$13,1+H443,FALSE)</f>
        <v>1.040643020787243</v>
      </c>
      <c r="P443" s="90">
        <f t="shared" si="49"/>
        <v>455.00556188914663</v>
      </c>
      <c r="Q443" s="90">
        <f t="shared" si="50"/>
        <v>156.7241379840394</v>
      </c>
      <c r="R443" s="90">
        <f t="shared" si="51"/>
        <v>32.861512803105036</v>
      </c>
      <c r="S443" s="91">
        <f t="shared" si="52"/>
        <v>336.24911023607939</v>
      </c>
      <c r="T443" s="91">
        <f t="shared" si="53"/>
        <v>115.81913797020512</v>
      </c>
      <c r="U443" s="91">
        <f t="shared" si="54"/>
        <v>24.28465796149462</v>
      </c>
      <c r="V443" s="92">
        <f t="shared" si="55"/>
        <v>15470.189104230987</v>
      </c>
      <c r="W443" s="86" t="str">
        <f t="shared" si="56"/>
        <v>Highway</v>
      </c>
      <c r="Z443" s="92"/>
    </row>
    <row r="444" spans="2:26" s="86" customFormat="1" ht="15" customHeight="1" x14ac:dyDescent="0.25">
      <c r="B444" s="86" t="s">
        <v>267</v>
      </c>
      <c r="C444" s="86" t="s">
        <v>351</v>
      </c>
      <c r="D444" s="86">
        <v>991</v>
      </c>
      <c r="E444" s="86">
        <v>421</v>
      </c>
      <c r="F444" s="86">
        <v>14</v>
      </c>
      <c r="G444" s="86">
        <v>3</v>
      </c>
      <c r="H444" s="86">
        <v>10</v>
      </c>
      <c r="I444" s="86">
        <v>476</v>
      </c>
      <c r="J444" s="86">
        <v>124</v>
      </c>
      <c r="K444" s="86">
        <v>44</v>
      </c>
      <c r="L444" s="88" t="s">
        <v>649</v>
      </c>
      <c r="M444" s="89">
        <f>HLOOKUP(L444,FT_H!$B$1:$AS$25,2+F444,FALSE)</f>
        <v>1.4139103726546229</v>
      </c>
      <c r="N444" s="89">
        <f>HLOOKUP(L444,FT_D!$B$1:$AS$8,1+G444,FALSE)</f>
        <v>1.1062082689467894</v>
      </c>
      <c r="O444" s="89">
        <f>HLOOKUP(L444,FT_M!$B$1:$AS$13,1+H444,FALSE)</f>
        <v>1.040643020787243</v>
      </c>
      <c r="P444" s="90">
        <f t="shared" si="49"/>
        <v>292.44647822142531</v>
      </c>
      <c r="Q444" s="90">
        <f t="shared" si="50"/>
        <v>76.183536343396511</v>
      </c>
      <c r="R444" s="90">
        <f t="shared" si="51"/>
        <v>27.032867734753598</v>
      </c>
      <c r="S444" s="91">
        <f t="shared" si="52"/>
        <v>289.81445991743243</v>
      </c>
      <c r="T444" s="91">
        <f t="shared" si="53"/>
        <v>75.497884516305945</v>
      </c>
      <c r="U444" s="91">
        <f t="shared" si="54"/>
        <v>26.789571925140816</v>
      </c>
      <c r="V444" s="92">
        <f t="shared" si="55"/>
        <v>9495.9091751898104</v>
      </c>
      <c r="W444" s="86" t="str">
        <f t="shared" si="56"/>
        <v>Collector</v>
      </c>
      <c r="Z444" s="92"/>
    </row>
    <row r="445" spans="2:26" s="86" customFormat="1" ht="15" customHeight="1" x14ac:dyDescent="0.25">
      <c r="B445" s="86" t="s">
        <v>267</v>
      </c>
      <c r="C445" s="86" t="s">
        <v>352</v>
      </c>
      <c r="D445" s="86">
        <v>304</v>
      </c>
      <c r="E445" s="86">
        <v>422</v>
      </c>
      <c r="F445" s="86">
        <v>10</v>
      </c>
      <c r="G445" s="86">
        <v>2</v>
      </c>
      <c r="H445" s="86">
        <v>10</v>
      </c>
      <c r="I445" s="86">
        <v>532</v>
      </c>
      <c r="J445" s="86">
        <v>104</v>
      </c>
      <c r="K445" s="86">
        <v>68</v>
      </c>
      <c r="L445" s="88" t="s">
        <v>649</v>
      </c>
      <c r="M445" s="89">
        <f>HLOOKUP(L445,FT_H!$B$1:$AS$25,2+F445,FALSE)</f>
        <v>1.3269815703972134</v>
      </c>
      <c r="N445" s="89">
        <f>HLOOKUP(L445,FT_D!$B$1:$AS$8,1+G445,FALSE)</f>
        <v>1.077078268692844</v>
      </c>
      <c r="O445" s="89">
        <f>HLOOKUP(L445,FT_M!$B$1:$AS$13,1+H445,FALSE)</f>
        <v>1.040643020787243</v>
      </c>
      <c r="P445" s="90">
        <f t="shared" si="49"/>
        <v>357.68250756331821</v>
      </c>
      <c r="Q445" s="90">
        <f t="shared" si="50"/>
        <v>69.922896215385506</v>
      </c>
      <c r="R445" s="90">
        <f t="shared" si="51"/>
        <v>45.718816756213606</v>
      </c>
      <c r="S445" s="91">
        <f t="shared" si="52"/>
        <v>108.73548229924873</v>
      </c>
      <c r="T445" s="91">
        <f t="shared" si="53"/>
        <v>21.256560449477195</v>
      </c>
      <c r="U445" s="91">
        <f t="shared" si="54"/>
        <v>13.898520293888936</v>
      </c>
      <c r="V445" s="92">
        <f t="shared" si="55"/>
        <v>11359.781292838015</v>
      </c>
      <c r="W445" s="86" t="str">
        <f t="shared" si="56"/>
        <v>Highway</v>
      </c>
      <c r="Z445" s="92"/>
    </row>
    <row r="446" spans="2:26" s="86" customFormat="1" ht="15" customHeight="1" x14ac:dyDescent="0.25">
      <c r="B446" s="86" t="s">
        <v>267</v>
      </c>
      <c r="C446" s="86" t="s">
        <v>353</v>
      </c>
      <c r="D446" s="86">
        <v>341</v>
      </c>
      <c r="E446" s="86">
        <v>423</v>
      </c>
      <c r="F446" s="86">
        <v>10</v>
      </c>
      <c r="G446" s="86">
        <v>2</v>
      </c>
      <c r="H446" s="86">
        <v>10</v>
      </c>
      <c r="I446" s="86">
        <v>464</v>
      </c>
      <c r="J446" s="86">
        <v>92</v>
      </c>
      <c r="K446" s="86">
        <v>88</v>
      </c>
      <c r="L446" s="88" t="s">
        <v>649</v>
      </c>
      <c r="M446" s="89">
        <f>HLOOKUP(L446,FT_H!$B$1:$AS$25,2+F446,FALSE)</f>
        <v>1.3269815703972134</v>
      </c>
      <c r="N446" s="89">
        <f>HLOOKUP(L446,FT_D!$B$1:$AS$8,1+G446,FALSE)</f>
        <v>1.077078268692844</v>
      </c>
      <c r="O446" s="89">
        <f>HLOOKUP(L446,FT_M!$B$1:$AS$13,1+H446,FALSE)</f>
        <v>1.040643020787243</v>
      </c>
      <c r="P446" s="90">
        <f t="shared" si="49"/>
        <v>311.96369080710457</v>
      </c>
      <c r="Q446" s="90">
        <f t="shared" si="50"/>
        <v>61.854869728994878</v>
      </c>
      <c r="R446" s="90">
        <f t="shared" si="51"/>
        <v>59.165527566864661</v>
      </c>
      <c r="S446" s="91">
        <f t="shared" si="52"/>
        <v>106.37961856522266</v>
      </c>
      <c r="T446" s="91">
        <f t="shared" si="53"/>
        <v>21.092510577587255</v>
      </c>
      <c r="U446" s="91">
        <f t="shared" si="54"/>
        <v>20.17544490030085</v>
      </c>
      <c r="V446" s="92">
        <f t="shared" si="55"/>
        <v>10391.618114471139</v>
      </c>
      <c r="W446" s="86" t="str">
        <f t="shared" si="56"/>
        <v>Highway</v>
      </c>
      <c r="Z446" s="92"/>
    </row>
    <row r="447" spans="2:26" s="86" customFormat="1" ht="15" customHeight="1" x14ac:dyDescent="0.25">
      <c r="B447" s="86" t="s">
        <v>267</v>
      </c>
      <c r="C447" s="86" t="s">
        <v>354</v>
      </c>
      <c r="D447" s="86">
        <v>536</v>
      </c>
      <c r="E447" s="86">
        <v>424</v>
      </c>
      <c r="F447" s="86">
        <v>15</v>
      </c>
      <c r="G447" s="86">
        <v>1</v>
      </c>
      <c r="H447" s="86">
        <v>10</v>
      </c>
      <c r="I447" s="86">
        <v>672</v>
      </c>
      <c r="J447" s="86">
        <v>136</v>
      </c>
      <c r="K447" s="86">
        <v>24</v>
      </c>
      <c r="L447" s="88" t="s">
        <v>649</v>
      </c>
      <c r="M447" s="89">
        <f>HLOOKUP(L447,FT_H!$B$1:$AS$25,2+F447,FALSE)</f>
        <v>1.4316370171210975</v>
      </c>
      <c r="N447" s="89">
        <f>HLOOKUP(L447,FT_D!$B$1:$AS$8,1+G447,FALSE)</f>
        <v>1.0416670342277996</v>
      </c>
      <c r="O447" s="89">
        <f>HLOOKUP(L447,FT_M!$B$1:$AS$13,1+H447,FALSE)</f>
        <v>1.040643020787243</v>
      </c>
      <c r="P447" s="90">
        <f t="shared" si="49"/>
        <v>433.01770880165702</v>
      </c>
      <c r="Q447" s="90">
        <f t="shared" si="50"/>
        <v>87.634536305097257</v>
      </c>
      <c r="R447" s="90">
        <f t="shared" si="51"/>
        <v>15.464918171487751</v>
      </c>
      <c r="S447" s="91">
        <f t="shared" si="52"/>
        <v>232.09749191768816</v>
      </c>
      <c r="T447" s="91">
        <f t="shared" si="53"/>
        <v>46.97211145953213</v>
      </c>
      <c r="U447" s="91">
        <f t="shared" si="54"/>
        <v>8.2891961399174345</v>
      </c>
      <c r="V447" s="92">
        <f t="shared" si="55"/>
        <v>12866.811918677809</v>
      </c>
      <c r="W447" s="86" t="str">
        <f t="shared" si="56"/>
        <v>Highway</v>
      </c>
      <c r="Z447" s="92"/>
    </row>
    <row r="448" spans="2:26" s="86" customFormat="1" ht="15" customHeight="1" x14ac:dyDescent="0.25">
      <c r="B448" s="86" t="s">
        <v>267</v>
      </c>
      <c r="C448" s="86" t="s">
        <v>355</v>
      </c>
      <c r="D448" s="86">
        <v>539</v>
      </c>
      <c r="E448" s="86">
        <v>425</v>
      </c>
      <c r="F448" s="86">
        <v>9</v>
      </c>
      <c r="G448" s="86">
        <v>2</v>
      </c>
      <c r="H448" s="86">
        <v>10</v>
      </c>
      <c r="I448" s="86">
        <v>348</v>
      </c>
      <c r="J448" s="86">
        <v>92</v>
      </c>
      <c r="K448" s="86">
        <v>64</v>
      </c>
      <c r="L448" s="88" t="s">
        <v>649</v>
      </c>
      <c r="M448" s="89">
        <f>HLOOKUP(L448,FT_H!$B$1:$AS$25,2+F448,FALSE)</f>
        <v>1.4027549517100684</v>
      </c>
      <c r="N448" s="89">
        <f>HLOOKUP(L448,FT_D!$B$1:$AS$8,1+G448,FALSE)</f>
        <v>1.077078268692844</v>
      </c>
      <c r="O448" s="89">
        <f>HLOOKUP(L448,FT_M!$B$1:$AS$13,1+H448,FALSE)</f>
        <v>1.040643020787243</v>
      </c>
      <c r="P448" s="90">
        <f t="shared" si="49"/>
        <v>221.33413314427821</v>
      </c>
      <c r="Q448" s="90">
        <f t="shared" si="50"/>
        <v>58.51362140595861</v>
      </c>
      <c r="R448" s="90">
        <f t="shared" si="51"/>
        <v>40.705127934579899</v>
      </c>
      <c r="S448" s="91">
        <f t="shared" si="52"/>
        <v>119.29909776476596</v>
      </c>
      <c r="T448" s="91">
        <f t="shared" si="53"/>
        <v>31.538841937811693</v>
      </c>
      <c r="U448" s="91">
        <f t="shared" si="54"/>
        <v>21.940063956738566</v>
      </c>
      <c r="V448" s="92">
        <f t="shared" si="55"/>
        <v>7693.2691796356003</v>
      </c>
      <c r="W448" s="86" t="str">
        <f t="shared" si="56"/>
        <v>Collector</v>
      </c>
      <c r="Z448" s="92"/>
    </row>
    <row r="449" spans="2:26" s="86" customFormat="1" ht="15" customHeight="1" x14ac:dyDescent="0.25">
      <c r="B449" s="86" t="s">
        <v>267</v>
      </c>
      <c r="C449" s="86" t="s">
        <v>356</v>
      </c>
      <c r="D449" s="86">
        <v>822</v>
      </c>
      <c r="E449" s="86">
        <v>426</v>
      </c>
      <c r="F449" s="86">
        <v>15</v>
      </c>
      <c r="G449" s="86">
        <v>1</v>
      </c>
      <c r="H449" s="86">
        <v>10</v>
      </c>
      <c r="I449" s="86">
        <v>428</v>
      </c>
      <c r="J449" s="86">
        <v>152</v>
      </c>
      <c r="K449" s="86">
        <v>40</v>
      </c>
      <c r="L449" s="88" t="s">
        <v>649</v>
      </c>
      <c r="M449" s="89">
        <f>HLOOKUP(L449,FT_H!$B$1:$AS$25,2+F449,FALSE)</f>
        <v>1.4316370171210975</v>
      </c>
      <c r="N449" s="89">
        <f>HLOOKUP(L449,FT_D!$B$1:$AS$8,1+G449,FALSE)</f>
        <v>1.0416670342277996</v>
      </c>
      <c r="O449" s="89">
        <f>HLOOKUP(L449,FT_M!$B$1:$AS$13,1+H449,FALSE)</f>
        <v>1.040643020787243</v>
      </c>
      <c r="P449" s="90">
        <f t="shared" si="49"/>
        <v>275.7910407248649</v>
      </c>
      <c r="Q449" s="90">
        <f t="shared" si="50"/>
        <v>97.944481752755763</v>
      </c>
      <c r="R449" s="90">
        <f t="shared" si="51"/>
        <v>25.774863619146252</v>
      </c>
      <c r="S449" s="91">
        <f t="shared" si="52"/>
        <v>226.70023547583895</v>
      </c>
      <c r="T449" s="91">
        <f t="shared" si="53"/>
        <v>80.510364000765236</v>
      </c>
      <c r="U449" s="91">
        <f t="shared" si="54"/>
        <v>21.186937894938218</v>
      </c>
      <c r="V449" s="92">
        <f t="shared" si="55"/>
        <v>9588.2492663224039</v>
      </c>
      <c r="W449" s="86" t="str">
        <f t="shared" si="56"/>
        <v>Collector</v>
      </c>
      <c r="Z449" s="92"/>
    </row>
    <row r="450" spans="2:26" s="86" customFormat="1" ht="15" customHeight="1" x14ac:dyDescent="0.25">
      <c r="B450" s="86" t="s">
        <v>267</v>
      </c>
      <c r="C450" s="86" t="s">
        <v>357</v>
      </c>
      <c r="D450" s="86">
        <v>477</v>
      </c>
      <c r="E450" s="86">
        <v>427</v>
      </c>
      <c r="F450" s="86">
        <v>10</v>
      </c>
      <c r="G450" s="86">
        <v>4</v>
      </c>
      <c r="H450" s="86">
        <v>10</v>
      </c>
      <c r="I450" s="86">
        <v>668</v>
      </c>
      <c r="J450" s="86">
        <v>204</v>
      </c>
      <c r="K450" s="86">
        <v>12</v>
      </c>
      <c r="L450" s="88" t="s">
        <v>649</v>
      </c>
      <c r="M450" s="89">
        <f>HLOOKUP(L450,FT_H!$B$1:$AS$25,2+F450,FALSE)</f>
        <v>1.3269815703972134</v>
      </c>
      <c r="N450" s="89">
        <f>HLOOKUP(L450,FT_D!$B$1:$AS$8,1+G450,FALSE)</f>
        <v>1.0964980553638661</v>
      </c>
      <c r="O450" s="89">
        <f>HLOOKUP(L450,FT_M!$B$1:$AS$13,1+H450,FALSE)</f>
        <v>1.040643020787243</v>
      </c>
      <c r="P450" s="90">
        <f t="shared" si="49"/>
        <v>441.16589319843746</v>
      </c>
      <c r="Q450" s="90">
        <f t="shared" si="50"/>
        <v>134.72730870131923</v>
      </c>
      <c r="R450" s="90">
        <f t="shared" si="51"/>
        <v>7.9251358059599539</v>
      </c>
      <c r="S450" s="91">
        <f t="shared" si="52"/>
        <v>210.43613105565467</v>
      </c>
      <c r="T450" s="91">
        <f t="shared" si="53"/>
        <v>64.264926250529271</v>
      </c>
      <c r="U450" s="91">
        <f t="shared" si="54"/>
        <v>3.780289779442898</v>
      </c>
      <c r="V450" s="92">
        <f t="shared" si="55"/>
        <v>14011.6401049372</v>
      </c>
      <c r="W450" s="86" t="str">
        <f t="shared" si="56"/>
        <v>Highway</v>
      </c>
      <c r="Z450" s="92"/>
    </row>
    <row r="451" spans="2:26" s="86" customFormat="1" ht="15" customHeight="1" x14ac:dyDescent="0.25">
      <c r="B451" s="86" t="s">
        <v>267</v>
      </c>
      <c r="C451" s="86" t="s">
        <v>358</v>
      </c>
      <c r="D451" s="86">
        <v>229</v>
      </c>
      <c r="E451" s="86">
        <v>428</v>
      </c>
      <c r="F451" s="86">
        <v>10</v>
      </c>
      <c r="G451" s="86">
        <v>4</v>
      </c>
      <c r="H451" s="86">
        <v>10</v>
      </c>
      <c r="I451" s="86">
        <v>308</v>
      </c>
      <c r="J451" s="86">
        <v>96</v>
      </c>
      <c r="K451" s="86">
        <v>40</v>
      </c>
      <c r="L451" s="88" t="s">
        <v>649</v>
      </c>
      <c r="M451" s="89">
        <f>HLOOKUP(L451,FT_H!$B$1:$AS$25,2+F451,FALSE)</f>
        <v>1.3269815703972134</v>
      </c>
      <c r="N451" s="89">
        <f>HLOOKUP(L451,FT_D!$B$1:$AS$8,1+G451,FALSE)</f>
        <v>1.0964980553638661</v>
      </c>
      <c r="O451" s="89">
        <f>HLOOKUP(L451,FT_M!$B$1:$AS$13,1+H451,FALSE)</f>
        <v>1.040643020787243</v>
      </c>
      <c r="P451" s="90">
        <f t="shared" si="49"/>
        <v>203.41181901963884</v>
      </c>
      <c r="Q451" s="90">
        <f t="shared" si="50"/>
        <v>63.401086447679631</v>
      </c>
      <c r="R451" s="90">
        <f t="shared" si="51"/>
        <v>26.417119353199848</v>
      </c>
      <c r="S451" s="91">
        <f t="shared" si="52"/>
        <v>46.581306555497292</v>
      </c>
      <c r="T451" s="91">
        <f t="shared" si="53"/>
        <v>14.518848796518636</v>
      </c>
      <c r="U451" s="91">
        <f t="shared" si="54"/>
        <v>6.0495203318827651</v>
      </c>
      <c r="V451" s="92">
        <f t="shared" si="55"/>
        <v>7037.5205956924401</v>
      </c>
      <c r="W451" s="86" t="str">
        <f t="shared" si="56"/>
        <v>Collector</v>
      </c>
      <c r="Z451" s="92"/>
    </row>
    <row r="452" spans="2:26" s="86" customFormat="1" ht="15" customHeight="1" x14ac:dyDescent="0.25">
      <c r="B452" s="86" t="s">
        <v>267</v>
      </c>
      <c r="C452" s="86" t="s">
        <v>359</v>
      </c>
      <c r="D452" s="86">
        <v>352</v>
      </c>
      <c r="E452" s="86">
        <v>429</v>
      </c>
      <c r="F452" s="86">
        <v>9</v>
      </c>
      <c r="G452" s="86">
        <v>4</v>
      </c>
      <c r="H452" s="86">
        <v>10</v>
      </c>
      <c r="I452" s="86">
        <v>396</v>
      </c>
      <c r="J452" s="86">
        <v>52</v>
      </c>
      <c r="K452" s="86">
        <v>28</v>
      </c>
      <c r="L452" s="88" t="s">
        <v>649</v>
      </c>
      <c r="M452" s="89">
        <f>HLOOKUP(L452,FT_H!$B$1:$AS$25,2+F452,FALSE)</f>
        <v>1.4027549517100684</v>
      </c>
      <c r="N452" s="89">
        <f>HLOOKUP(L452,FT_D!$B$1:$AS$8,1+G452,FALSE)</f>
        <v>1.0964980553638661</v>
      </c>
      <c r="O452" s="89">
        <f>HLOOKUP(L452,FT_M!$B$1:$AS$13,1+H452,FALSE)</f>
        <v>1.040643020787243</v>
      </c>
      <c r="P452" s="90">
        <f t="shared" si="49"/>
        <v>247.40230057377784</v>
      </c>
      <c r="Q452" s="90">
        <f t="shared" si="50"/>
        <v>32.487170782415269</v>
      </c>
      <c r="R452" s="90">
        <f t="shared" si="51"/>
        <v>17.493091959762069</v>
      </c>
      <c r="S452" s="91">
        <f t="shared" si="52"/>
        <v>87.085609801969795</v>
      </c>
      <c r="T452" s="91">
        <f t="shared" si="53"/>
        <v>11.435484115410175</v>
      </c>
      <c r="U452" s="91">
        <f t="shared" si="54"/>
        <v>6.1575683698362482</v>
      </c>
      <c r="V452" s="92">
        <f t="shared" si="55"/>
        <v>7137.181519582924</v>
      </c>
      <c r="W452" s="86" t="str">
        <f t="shared" si="56"/>
        <v>Collector</v>
      </c>
      <c r="Z452" s="92"/>
    </row>
    <row r="453" spans="2:26" s="86" customFormat="1" ht="15" customHeight="1" x14ac:dyDescent="0.25">
      <c r="B453" s="86" t="s">
        <v>267</v>
      </c>
      <c r="C453" s="86" t="s">
        <v>360</v>
      </c>
      <c r="D453" s="86">
        <v>274</v>
      </c>
      <c r="E453" s="86">
        <v>430</v>
      </c>
      <c r="F453" s="86">
        <v>13</v>
      </c>
      <c r="G453" s="86">
        <v>3</v>
      </c>
      <c r="H453" s="86">
        <v>10</v>
      </c>
      <c r="I453" s="86">
        <v>864</v>
      </c>
      <c r="J453" s="86">
        <v>120</v>
      </c>
      <c r="K453" s="86">
        <v>32</v>
      </c>
      <c r="L453" s="88" t="s">
        <v>649</v>
      </c>
      <c r="M453" s="89">
        <f>HLOOKUP(L453,FT_H!$B$1:$AS$25,2+F453,FALSE)</f>
        <v>1.4476386330637334</v>
      </c>
      <c r="N453" s="89">
        <f>HLOOKUP(L453,FT_D!$B$1:$AS$8,1+G453,FALSE)</f>
        <v>1.1062082689467894</v>
      </c>
      <c r="O453" s="89">
        <f>HLOOKUP(L453,FT_M!$B$1:$AS$13,1+H453,FALSE)</f>
        <v>1.040643020787243</v>
      </c>
      <c r="P453" s="90">
        <f t="shared" ref="P453:P516" si="57">I453/($M453*$N453*$O453)</f>
        <v>518.45957732781415</v>
      </c>
      <c r="Q453" s="90">
        <f t="shared" ref="Q453:Q516" si="58">J453/($M453*$N453*$O453)</f>
        <v>72.008274628863063</v>
      </c>
      <c r="R453" s="90">
        <f t="shared" ref="R453:R516" si="59">K453/($M453*$N453*$O453)</f>
        <v>19.20220656769682</v>
      </c>
      <c r="S453" s="91">
        <f t="shared" ref="S453:S516" si="60">P453*$D453/1000</f>
        <v>142.05792418782107</v>
      </c>
      <c r="T453" s="91">
        <f t="shared" ref="T453:T516" si="61">Q453*$D453/1000</f>
        <v>19.730267248308479</v>
      </c>
      <c r="U453" s="91">
        <f t="shared" ref="U453:U516" si="62">R453*$D453/1000</f>
        <v>5.2614045995489285</v>
      </c>
      <c r="V453" s="92">
        <f t="shared" ref="V453:V516" si="63">SUM(P453:R453)*24</f>
        <v>14632.081404584978</v>
      </c>
      <c r="W453" s="86" t="str">
        <f t="shared" ref="W453:W516" si="64">IF(V453&gt;50000,"Freeway",IF(V453&gt;10000,"Highway",IF(V453&gt;500,"Collector","Local")))</f>
        <v>Highway</v>
      </c>
      <c r="Z453" s="92"/>
    </row>
    <row r="454" spans="2:26" s="86" customFormat="1" ht="15" customHeight="1" x14ac:dyDescent="0.25">
      <c r="B454" s="86" t="s">
        <v>267</v>
      </c>
      <c r="C454" s="86" t="s">
        <v>361</v>
      </c>
      <c r="D454" s="86">
        <v>713</v>
      </c>
      <c r="E454" s="86">
        <v>431</v>
      </c>
      <c r="F454" s="86">
        <v>13</v>
      </c>
      <c r="G454" s="86">
        <v>3</v>
      </c>
      <c r="H454" s="86">
        <v>10</v>
      </c>
      <c r="I454" s="86">
        <v>604</v>
      </c>
      <c r="J454" s="86">
        <v>80</v>
      </c>
      <c r="K454" s="86">
        <v>56</v>
      </c>
      <c r="L454" s="88" t="s">
        <v>649</v>
      </c>
      <c r="M454" s="89">
        <f>HLOOKUP(L454,FT_H!$B$1:$AS$25,2+F454,FALSE)</f>
        <v>1.4476386330637334</v>
      </c>
      <c r="N454" s="89">
        <f>HLOOKUP(L454,FT_D!$B$1:$AS$8,1+G454,FALSE)</f>
        <v>1.1062082689467894</v>
      </c>
      <c r="O454" s="89">
        <f>HLOOKUP(L454,FT_M!$B$1:$AS$13,1+H454,FALSE)</f>
        <v>1.040643020787243</v>
      </c>
      <c r="P454" s="90">
        <f t="shared" si="57"/>
        <v>362.44164896527747</v>
      </c>
      <c r="Q454" s="90">
        <f t="shared" si="58"/>
        <v>48.005516419242049</v>
      </c>
      <c r="R454" s="90">
        <f t="shared" si="59"/>
        <v>33.603861493469431</v>
      </c>
      <c r="S454" s="91">
        <f t="shared" si="60"/>
        <v>258.42089571224284</v>
      </c>
      <c r="T454" s="91">
        <f t="shared" si="61"/>
        <v>34.22793320691958</v>
      </c>
      <c r="U454" s="91">
        <f t="shared" si="62"/>
        <v>23.959553244843704</v>
      </c>
      <c r="V454" s="92">
        <f t="shared" si="63"/>
        <v>10657.224645071734</v>
      </c>
      <c r="W454" s="86" t="str">
        <f t="shared" si="64"/>
        <v>Highway</v>
      </c>
      <c r="Z454" s="92"/>
    </row>
    <row r="455" spans="2:26" s="86" customFormat="1" ht="15" customHeight="1" x14ac:dyDescent="0.25">
      <c r="B455" s="86" t="s">
        <v>267</v>
      </c>
      <c r="C455" s="86" t="s">
        <v>362</v>
      </c>
      <c r="D455" s="86">
        <v>558</v>
      </c>
      <c r="E455" s="86">
        <v>432</v>
      </c>
      <c r="F455" s="86">
        <v>13</v>
      </c>
      <c r="G455" s="86">
        <v>3</v>
      </c>
      <c r="H455" s="86">
        <v>10</v>
      </c>
      <c r="I455" s="86">
        <v>524</v>
      </c>
      <c r="J455" s="86">
        <v>112</v>
      </c>
      <c r="K455" s="86">
        <v>40</v>
      </c>
      <c r="L455" s="88" t="s">
        <v>649</v>
      </c>
      <c r="M455" s="89">
        <f>HLOOKUP(L455,FT_H!$B$1:$AS$25,2+F455,FALSE)</f>
        <v>1.4476386330637334</v>
      </c>
      <c r="N455" s="89">
        <f>HLOOKUP(L455,FT_D!$B$1:$AS$8,1+G455,FALSE)</f>
        <v>1.1062082689467894</v>
      </c>
      <c r="O455" s="89">
        <f>HLOOKUP(L455,FT_M!$B$1:$AS$13,1+H455,FALSE)</f>
        <v>1.040643020787243</v>
      </c>
      <c r="P455" s="90">
        <f t="shared" si="57"/>
        <v>314.43613254603542</v>
      </c>
      <c r="Q455" s="90">
        <f t="shared" si="58"/>
        <v>67.207722986938862</v>
      </c>
      <c r="R455" s="90">
        <f t="shared" si="59"/>
        <v>24.002758209621025</v>
      </c>
      <c r="S455" s="91">
        <f t="shared" si="60"/>
        <v>175.45536196068775</v>
      </c>
      <c r="T455" s="91">
        <f t="shared" si="61"/>
        <v>37.501909426711883</v>
      </c>
      <c r="U455" s="91">
        <f t="shared" si="62"/>
        <v>13.393539080968532</v>
      </c>
      <c r="V455" s="92">
        <f t="shared" si="63"/>
        <v>9735.5187298222882</v>
      </c>
      <c r="W455" s="86" t="str">
        <f t="shared" si="64"/>
        <v>Collector</v>
      </c>
      <c r="Z455" s="92"/>
    </row>
    <row r="456" spans="2:26" s="86" customFormat="1" ht="15" customHeight="1" x14ac:dyDescent="0.25">
      <c r="B456" s="86" t="s">
        <v>267</v>
      </c>
      <c r="C456" s="86" t="s">
        <v>363</v>
      </c>
      <c r="D456" s="86">
        <v>292</v>
      </c>
      <c r="E456" s="86">
        <v>433</v>
      </c>
      <c r="F456" s="86">
        <v>10</v>
      </c>
      <c r="G456" s="86">
        <v>3</v>
      </c>
      <c r="H456" s="86">
        <v>10</v>
      </c>
      <c r="I456" s="86">
        <v>572</v>
      </c>
      <c r="J456" s="86">
        <v>16</v>
      </c>
      <c r="K456" s="86">
        <v>24</v>
      </c>
      <c r="L456" s="88" t="s">
        <v>649</v>
      </c>
      <c r="M456" s="89">
        <f>HLOOKUP(L456,FT_H!$B$1:$AS$25,2+F456,FALSE)</f>
        <v>1.3269815703972134</v>
      </c>
      <c r="N456" s="89">
        <f>HLOOKUP(L456,FT_D!$B$1:$AS$8,1+G456,FALSE)</f>
        <v>1.1062082689467894</v>
      </c>
      <c r="O456" s="89">
        <f>HLOOKUP(L456,FT_M!$B$1:$AS$13,1+H456,FALSE)</f>
        <v>1.040643020787243</v>
      </c>
      <c r="P456" s="90">
        <f t="shared" si="57"/>
        <v>374.44881548524864</v>
      </c>
      <c r="Q456" s="90">
        <f t="shared" si="58"/>
        <v>10.474092740846116</v>
      </c>
      <c r="R456" s="90">
        <f t="shared" si="59"/>
        <v>15.711139111269175</v>
      </c>
      <c r="S456" s="91">
        <f t="shared" si="60"/>
        <v>109.33905412169261</v>
      </c>
      <c r="T456" s="91">
        <f t="shared" si="61"/>
        <v>3.0584350803270657</v>
      </c>
      <c r="U456" s="91">
        <f t="shared" si="62"/>
        <v>4.5876526204905987</v>
      </c>
      <c r="V456" s="92">
        <f t="shared" si="63"/>
        <v>9615.217136096735</v>
      </c>
      <c r="W456" s="86" t="str">
        <f t="shared" si="64"/>
        <v>Collector</v>
      </c>
      <c r="Z456" s="92"/>
    </row>
    <row r="457" spans="2:26" s="86" customFormat="1" ht="15" customHeight="1" x14ac:dyDescent="0.25">
      <c r="B457" s="86" t="s">
        <v>267</v>
      </c>
      <c r="C457" s="86" t="s">
        <v>364</v>
      </c>
      <c r="D457" s="86">
        <v>666</v>
      </c>
      <c r="E457" s="86">
        <v>434</v>
      </c>
      <c r="F457" s="86">
        <v>11</v>
      </c>
      <c r="G457" s="86">
        <v>4</v>
      </c>
      <c r="H457" s="86">
        <v>10</v>
      </c>
      <c r="I457" s="86">
        <v>1308</v>
      </c>
      <c r="J457" s="86">
        <v>96</v>
      </c>
      <c r="K457" s="86">
        <v>16</v>
      </c>
      <c r="L457" s="88" t="s">
        <v>649</v>
      </c>
      <c r="M457" s="89">
        <f>HLOOKUP(L457,FT_H!$B$1:$AS$25,2+F457,FALSE)</f>
        <v>1.3867754645117158</v>
      </c>
      <c r="N457" s="89">
        <f>HLOOKUP(L457,FT_D!$B$1:$AS$8,1+G457,FALSE)</f>
        <v>1.0964980553638661</v>
      </c>
      <c r="O457" s="89">
        <f>HLOOKUP(L457,FT_M!$B$1:$AS$13,1+H457,FALSE)</f>
        <v>1.040643020787243</v>
      </c>
      <c r="P457" s="90">
        <f t="shared" si="57"/>
        <v>826.59343743194972</v>
      </c>
      <c r="Q457" s="90">
        <f t="shared" si="58"/>
        <v>60.667408251886215</v>
      </c>
      <c r="R457" s="90">
        <f t="shared" si="59"/>
        <v>10.111234708647702</v>
      </c>
      <c r="S457" s="91">
        <f t="shared" si="60"/>
        <v>550.51122932967849</v>
      </c>
      <c r="T457" s="91">
        <f t="shared" si="61"/>
        <v>40.404493895756218</v>
      </c>
      <c r="U457" s="91">
        <f t="shared" si="62"/>
        <v>6.7340823159593688</v>
      </c>
      <c r="V457" s="92">
        <f t="shared" si="63"/>
        <v>21536.929929419606</v>
      </c>
      <c r="W457" s="86" t="str">
        <f t="shared" si="64"/>
        <v>Highway</v>
      </c>
      <c r="Z457" s="92"/>
    </row>
    <row r="458" spans="2:26" s="86" customFormat="1" ht="15" customHeight="1" x14ac:dyDescent="0.25">
      <c r="B458" s="86" t="s">
        <v>267</v>
      </c>
      <c r="C458" s="86" t="s">
        <v>365</v>
      </c>
      <c r="D458" s="86">
        <v>1029</v>
      </c>
      <c r="E458" s="86">
        <v>435</v>
      </c>
      <c r="F458" s="86">
        <v>10</v>
      </c>
      <c r="G458" s="86">
        <v>3</v>
      </c>
      <c r="H458" s="86">
        <v>10</v>
      </c>
      <c r="I458" s="86">
        <v>1280</v>
      </c>
      <c r="J458" s="86">
        <v>48</v>
      </c>
      <c r="K458" s="86">
        <v>100</v>
      </c>
      <c r="L458" s="88" t="s">
        <v>649</v>
      </c>
      <c r="M458" s="89">
        <f>HLOOKUP(L458,FT_H!$B$1:$AS$25,2+F458,FALSE)</f>
        <v>1.3269815703972134</v>
      </c>
      <c r="N458" s="89">
        <f>HLOOKUP(L458,FT_D!$B$1:$AS$8,1+G458,FALSE)</f>
        <v>1.1062082689467894</v>
      </c>
      <c r="O458" s="89">
        <f>HLOOKUP(L458,FT_M!$B$1:$AS$13,1+H458,FALSE)</f>
        <v>1.040643020787243</v>
      </c>
      <c r="P458" s="90">
        <f t="shared" si="57"/>
        <v>837.92741926768929</v>
      </c>
      <c r="Q458" s="90">
        <f t="shared" si="58"/>
        <v>31.422278222538349</v>
      </c>
      <c r="R458" s="90">
        <f t="shared" si="59"/>
        <v>65.463079630288235</v>
      </c>
      <c r="S458" s="91">
        <f t="shared" si="60"/>
        <v>862.22731442645227</v>
      </c>
      <c r="T458" s="91">
        <f t="shared" si="61"/>
        <v>32.33352429099196</v>
      </c>
      <c r="U458" s="91">
        <f t="shared" si="62"/>
        <v>67.361508939566605</v>
      </c>
      <c r="V458" s="92">
        <f t="shared" si="63"/>
        <v>22435.506650892381</v>
      </c>
      <c r="W458" s="86" t="str">
        <f t="shared" si="64"/>
        <v>Highway</v>
      </c>
      <c r="Z458" s="92"/>
    </row>
    <row r="459" spans="2:26" s="86" customFormat="1" ht="15" customHeight="1" x14ac:dyDescent="0.25">
      <c r="B459" s="86" t="s">
        <v>267</v>
      </c>
      <c r="C459" s="86" t="s">
        <v>366</v>
      </c>
      <c r="D459" s="86">
        <v>1582</v>
      </c>
      <c r="E459" s="86">
        <v>436</v>
      </c>
      <c r="F459" s="86">
        <v>10</v>
      </c>
      <c r="G459" s="86">
        <v>4</v>
      </c>
      <c r="H459" s="86">
        <v>10</v>
      </c>
      <c r="I459" s="86">
        <v>636</v>
      </c>
      <c r="J459" s="86">
        <v>228</v>
      </c>
      <c r="K459" s="86">
        <v>56</v>
      </c>
      <c r="L459" s="88" t="s">
        <v>649</v>
      </c>
      <c r="M459" s="89">
        <f>HLOOKUP(L459,FT_H!$B$1:$AS$25,2+F459,FALSE)</f>
        <v>1.3269815703972134</v>
      </c>
      <c r="N459" s="89">
        <f>HLOOKUP(L459,FT_D!$B$1:$AS$8,1+G459,FALSE)</f>
        <v>1.0964980553638661</v>
      </c>
      <c r="O459" s="89">
        <f>HLOOKUP(L459,FT_M!$B$1:$AS$13,1+H459,FALSE)</f>
        <v>1.040643020787243</v>
      </c>
      <c r="P459" s="90">
        <f t="shared" si="57"/>
        <v>420.0321977158776</v>
      </c>
      <c r="Q459" s="90">
        <f t="shared" si="58"/>
        <v>150.57758031323914</v>
      </c>
      <c r="R459" s="90">
        <f t="shared" si="59"/>
        <v>36.983967094479787</v>
      </c>
      <c r="S459" s="91">
        <f t="shared" si="60"/>
        <v>664.49093678651832</v>
      </c>
      <c r="T459" s="91">
        <f t="shared" si="61"/>
        <v>238.21373205554434</v>
      </c>
      <c r="U459" s="91">
        <f t="shared" si="62"/>
        <v>58.50863594346702</v>
      </c>
      <c r="V459" s="92">
        <f t="shared" si="63"/>
        <v>14582.249882966318</v>
      </c>
      <c r="W459" s="86" t="str">
        <f t="shared" si="64"/>
        <v>Highway</v>
      </c>
      <c r="Z459" s="92"/>
    </row>
    <row r="460" spans="2:26" s="86" customFormat="1" ht="15" customHeight="1" x14ac:dyDescent="0.25">
      <c r="B460" s="86" t="s">
        <v>267</v>
      </c>
      <c r="C460" s="86" t="s">
        <v>367</v>
      </c>
      <c r="D460" s="86">
        <v>646</v>
      </c>
      <c r="E460" s="86">
        <v>437</v>
      </c>
      <c r="F460" s="86">
        <v>14</v>
      </c>
      <c r="G460" s="86">
        <v>4</v>
      </c>
      <c r="H460" s="86">
        <v>10</v>
      </c>
      <c r="I460" s="86">
        <v>784</v>
      </c>
      <c r="J460" s="86">
        <v>356</v>
      </c>
      <c r="K460" s="86">
        <v>108</v>
      </c>
      <c r="L460" s="88" t="s">
        <v>649</v>
      </c>
      <c r="M460" s="89">
        <f>HLOOKUP(L460,FT_H!$B$1:$AS$25,2+F460,FALSE)</f>
        <v>1.4139103726546229</v>
      </c>
      <c r="N460" s="89">
        <f>HLOOKUP(L460,FT_D!$B$1:$AS$8,1+G460,FALSE)</f>
        <v>1.0964980553638661</v>
      </c>
      <c r="O460" s="89">
        <f>HLOOKUP(L460,FT_M!$B$1:$AS$13,1+H460,FALSE)</f>
        <v>1.040643020787243</v>
      </c>
      <c r="P460" s="90">
        <f t="shared" si="57"/>
        <v>485.9421159728322</v>
      </c>
      <c r="Q460" s="90">
        <f t="shared" si="58"/>
        <v>220.65738939582687</v>
      </c>
      <c r="R460" s="90">
        <f t="shared" si="59"/>
        <v>66.941005771767706</v>
      </c>
      <c r="S460" s="91">
        <f t="shared" si="60"/>
        <v>313.9186069184496</v>
      </c>
      <c r="T460" s="91">
        <f t="shared" si="61"/>
        <v>142.54467354970416</v>
      </c>
      <c r="U460" s="91">
        <f t="shared" si="62"/>
        <v>43.243889728561939</v>
      </c>
      <c r="V460" s="92">
        <f t="shared" si="63"/>
        <v>18564.972267370242</v>
      </c>
      <c r="W460" s="86" t="str">
        <f t="shared" si="64"/>
        <v>Highway</v>
      </c>
      <c r="Z460" s="92"/>
    </row>
    <row r="461" spans="2:26" s="86" customFormat="1" ht="15" customHeight="1" x14ac:dyDescent="0.25">
      <c r="B461" s="86" t="s">
        <v>267</v>
      </c>
      <c r="C461" s="86" t="s">
        <v>368</v>
      </c>
      <c r="D461" s="86">
        <v>2436</v>
      </c>
      <c r="E461" s="86">
        <v>438</v>
      </c>
      <c r="F461" s="86">
        <v>13</v>
      </c>
      <c r="G461" s="86">
        <v>4</v>
      </c>
      <c r="H461" s="86">
        <v>10</v>
      </c>
      <c r="I461" s="86">
        <v>628</v>
      </c>
      <c r="J461" s="86">
        <v>244</v>
      </c>
      <c r="K461" s="86">
        <v>68</v>
      </c>
      <c r="L461" s="88" t="s">
        <v>649</v>
      </c>
      <c r="M461" s="89">
        <f>HLOOKUP(L461,FT_H!$B$1:$AS$25,2+F461,FALSE)</f>
        <v>1.4476386330637334</v>
      </c>
      <c r="N461" s="89">
        <f>HLOOKUP(L461,FT_D!$B$1:$AS$8,1+G461,FALSE)</f>
        <v>1.0964980553638661</v>
      </c>
      <c r="O461" s="89">
        <f>HLOOKUP(L461,FT_M!$B$1:$AS$13,1+H461,FALSE)</f>
        <v>1.040643020787243</v>
      </c>
      <c r="P461" s="90">
        <f t="shared" si="57"/>
        <v>380.18049993091188</v>
      </c>
      <c r="Q461" s="90">
        <f t="shared" si="58"/>
        <v>147.71344264831609</v>
      </c>
      <c r="R461" s="90">
        <f t="shared" si="59"/>
        <v>41.166041393793009</v>
      </c>
      <c r="S461" s="91">
        <f t="shared" si="60"/>
        <v>926.11969783170139</v>
      </c>
      <c r="T461" s="91">
        <f t="shared" si="61"/>
        <v>359.82994629129797</v>
      </c>
      <c r="U461" s="91">
        <f t="shared" si="62"/>
        <v>100.28047683527977</v>
      </c>
      <c r="V461" s="92">
        <f t="shared" si="63"/>
        <v>13657.439615352503</v>
      </c>
      <c r="W461" s="86" t="str">
        <f t="shared" si="64"/>
        <v>Highway</v>
      </c>
      <c r="Z461" s="92"/>
    </row>
    <row r="462" spans="2:26" s="86" customFormat="1" ht="15" customHeight="1" x14ac:dyDescent="0.25">
      <c r="B462" s="86" t="s">
        <v>267</v>
      </c>
      <c r="C462" s="86" t="s">
        <v>369</v>
      </c>
      <c r="D462" s="86">
        <v>1199</v>
      </c>
      <c r="E462" s="86">
        <v>439</v>
      </c>
      <c r="F462" s="86">
        <v>14</v>
      </c>
      <c r="G462" s="86">
        <v>4</v>
      </c>
      <c r="H462" s="86">
        <v>10</v>
      </c>
      <c r="I462" s="86">
        <v>284</v>
      </c>
      <c r="J462" s="86">
        <v>108</v>
      </c>
      <c r="K462" s="86">
        <v>204</v>
      </c>
      <c r="L462" s="88" t="s">
        <v>649</v>
      </c>
      <c r="M462" s="89">
        <f>HLOOKUP(L462,FT_H!$B$1:$AS$25,2+F462,FALSE)</f>
        <v>1.4139103726546229</v>
      </c>
      <c r="N462" s="89">
        <f>HLOOKUP(L462,FT_D!$B$1:$AS$8,1+G462,FALSE)</f>
        <v>1.0964980553638661</v>
      </c>
      <c r="O462" s="89">
        <f>HLOOKUP(L462,FT_M!$B$1:$AS$13,1+H462,FALSE)</f>
        <v>1.040643020787243</v>
      </c>
      <c r="P462" s="90">
        <f t="shared" si="57"/>
        <v>176.03005221464841</v>
      </c>
      <c r="Q462" s="90">
        <f t="shared" si="58"/>
        <v>66.941005771767706</v>
      </c>
      <c r="R462" s="90">
        <f t="shared" si="59"/>
        <v>126.444122013339</v>
      </c>
      <c r="S462" s="91">
        <f t="shared" si="60"/>
        <v>211.06003260536343</v>
      </c>
      <c r="T462" s="91">
        <f t="shared" si="61"/>
        <v>80.262265920349478</v>
      </c>
      <c r="U462" s="91">
        <f t="shared" si="62"/>
        <v>151.60650229399346</v>
      </c>
      <c r="V462" s="92">
        <f t="shared" si="63"/>
        <v>8865.964319994122</v>
      </c>
      <c r="W462" s="86" t="str">
        <f t="shared" si="64"/>
        <v>Collector</v>
      </c>
      <c r="Z462" s="92"/>
    </row>
    <row r="463" spans="2:26" s="86" customFormat="1" ht="15" customHeight="1" x14ac:dyDescent="0.25">
      <c r="B463" s="86" t="s">
        <v>267</v>
      </c>
      <c r="C463" s="86" t="s">
        <v>370</v>
      </c>
      <c r="D463" s="86">
        <v>806</v>
      </c>
      <c r="E463" s="86">
        <v>440</v>
      </c>
      <c r="F463" s="86">
        <v>13</v>
      </c>
      <c r="G463" s="86">
        <v>4</v>
      </c>
      <c r="H463" s="86">
        <v>10</v>
      </c>
      <c r="I463" s="86">
        <v>508</v>
      </c>
      <c r="J463" s="86">
        <v>168</v>
      </c>
      <c r="K463" s="86">
        <v>212</v>
      </c>
      <c r="L463" s="88" t="s">
        <v>649</v>
      </c>
      <c r="M463" s="89">
        <f>HLOOKUP(L463,FT_H!$B$1:$AS$25,2+F463,FALSE)</f>
        <v>1.4476386330637334</v>
      </c>
      <c r="N463" s="89">
        <f>HLOOKUP(L463,FT_D!$B$1:$AS$8,1+G463,FALSE)</f>
        <v>1.0964980553638661</v>
      </c>
      <c r="O463" s="89">
        <f>HLOOKUP(L463,FT_M!$B$1:$AS$13,1+H463,FALSE)</f>
        <v>1.040643020787243</v>
      </c>
      <c r="P463" s="90">
        <f t="shared" si="57"/>
        <v>307.53454453010073</v>
      </c>
      <c r="Q463" s="90">
        <f t="shared" si="58"/>
        <v>101.70433756113567</v>
      </c>
      <c r="R463" s="90">
        <f t="shared" si="59"/>
        <v>128.34118787476643</v>
      </c>
      <c r="S463" s="91">
        <f t="shared" si="60"/>
        <v>247.87284289126117</v>
      </c>
      <c r="T463" s="91">
        <f t="shared" si="61"/>
        <v>81.973696074275352</v>
      </c>
      <c r="U463" s="91">
        <f t="shared" si="62"/>
        <v>103.44299742706174</v>
      </c>
      <c r="V463" s="92">
        <f t="shared" si="63"/>
        <v>12901.921679184068</v>
      </c>
      <c r="W463" s="86" t="str">
        <f t="shared" si="64"/>
        <v>Highway</v>
      </c>
      <c r="Z463" s="92"/>
    </row>
    <row r="464" spans="2:26" s="86" customFormat="1" ht="15" customHeight="1" x14ac:dyDescent="0.25">
      <c r="B464" s="86" t="s">
        <v>267</v>
      </c>
      <c r="C464" s="86" t="s">
        <v>371</v>
      </c>
      <c r="D464" s="86">
        <v>682</v>
      </c>
      <c r="E464" s="86">
        <v>441</v>
      </c>
      <c r="F464" s="86">
        <v>13</v>
      </c>
      <c r="G464" s="86">
        <v>4</v>
      </c>
      <c r="H464" s="86">
        <v>10</v>
      </c>
      <c r="I464" s="86">
        <v>308</v>
      </c>
      <c r="J464" s="86">
        <v>164</v>
      </c>
      <c r="K464" s="86">
        <v>104</v>
      </c>
      <c r="L464" s="88" t="s">
        <v>649</v>
      </c>
      <c r="M464" s="89">
        <f>HLOOKUP(L464,FT_H!$B$1:$AS$25,2+F464,FALSE)</f>
        <v>1.4476386330637334</v>
      </c>
      <c r="N464" s="89">
        <f>HLOOKUP(L464,FT_D!$B$1:$AS$8,1+G464,FALSE)</f>
        <v>1.0964980553638661</v>
      </c>
      <c r="O464" s="89">
        <f>HLOOKUP(L464,FT_M!$B$1:$AS$13,1+H464,FALSE)</f>
        <v>1.040643020787243</v>
      </c>
      <c r="P464" s="90">
        <f t="shared" si="57"/>
        <v>186.4579521954154</v>
      </c>
      <c r="Q464" s="90">
        <f t="shared" si="58"/>
        <v>99.282805714441963</v>
      </c>
      <c r="R464" s="90">
        <f t="shared" si="59"/>
        <v>62.959828014036368</v>
      </c>
      <c r="S464" s="91">
        <f t="shared" si="60"/>
        <v>127.16432339727329</v>
      </c>
      <c r="T464" s="91">
        <f t="shared" si="61"/>
        <v>67.710873497249409</v>
      </c>
      <c r="U464" s="91">
        <f t="shared" si="62"/>
        <v>42.938602705572805</v>
      </c>
      <c r="V464" s="92">
        <f t="shared" si="63"/>
        <v>8368.8140621734492</v>
      </c>
      <c r="W464" s="86" t="str">
        <f t="shared" si="64"/>
        <v>Collector</v>
      </c>
      <c r="Z464" s="92"/>
    </row>
    <row r="465" spans="2:26" s="86" customFormat="1" ht="15" customHeight="1" x14ac:dyDescent="0.25">
      <c r="B465" s="86" t="s">
        <v>267</v>
      </c>
      <c r="C465" s="86" t="s">
        <v>372</v>
      </c>
      <c r="D465" s="86">
        <v>745</v>
      </c>
      <c r="E465" s="86">
        <v>442</v>
      </c>
      <c r="F465" s="86">
        <v>13</v>
      </c>
      <c r="G465" s="86">
        <v>4</v>
      </c>
      <c r="H465" s="86">
        <v>10</v>
      </c>
      <c r="I465" s="86">
        <v>476</v>
      </c>
      <c r="J465" s="86">
        <v>200</v>
      </c>
      <c r="K465" s="86">
        <v>100</v>
      </c>
      <c r="L465" s="88" t="s">
        <v>649</v>
      </c>
      <c r="M465" s="89">
        <f>HLOOKUP(L465,FT_H!$B$1:$AS$25,2+F465,FALSE)</f>
        <v>1.4476386330637334</v>
      </c>
      <c r="N465" s="89">
        <f>HLOOKUP(L465,FT_D!$B$1:$AS$8,1+G465,FALSE)</f>
        <v>1.0964980553638661</v>
      </c>
      <c r="O465" s="89">
        <f>HLOOKUP(L465,FT_M!$B$1:$AS$13,1+H465,FALSE)</f>
        <v>1.040643020787243</v>
      </c>
      <c r="P465" s="90">
        <f t="shared" si="57"/>
        <v>288.16228975655105</v>
      </c>
      <c r="Q465" s="90">
        <f t="shared" si="58"/>
        <v>121.07659233468532</v>
      </c>
      <c r="R465" s="90">
        <f t="shared" si="59"/>
        <v>60.538296167342658</v>
      </c>
      <c r="S465" s="91">
        <f t="shared" si="60"/>
        <v>214.68090586863053</v>
      </c>
      <c r="T465" s="91">
        <f t="shared" si="61"/>
        <v>90.202061289340563</v>
      </c>
      <c r="U465" s="91">
        <f t="shared" si="62"/>
        <v>45.101030644670281</v>
      </c>
      <c r="V465" s="92">
        <f t="shared" si="63"/>
        <v>11274.652278205896</v>
      </c>
      <c r="W465" s="86" t="str">
        <f t="shared" si="64"/>
        <v>Highway</v>
      </c>
      <c r="Z465" s="92"/>
    </row>
    <row r="466" spans="2:26" s="86" customFormat="1" ht="15" customHeight="1" x14ac:dyDescent="0.25">
      <c r="B466" s="86" t="s">
        <v>267</v>
      </c>
      <c r="C466" s="86" t="s">
        <v>373</v>
      </c>
      <c r="D466" s="86">
        <v>872</v>
      </c>
      <c r="E466" s="86">
        <v>443</v>
      </c>
      <c r="F466" s="86">
        <v>14</v>
      </c>
      <c r="G466" s="86">
        <v>4</v>
      </c>
      <c r="H466" s="86">
        <v>10</v>
      </c>
      <c r="I466" s="86">
        <v>704</v>
      </c>
      <c r="J466" s="86">
        <v>280</v>
      </c>
      <c r="K466" s="86">
        <v>64</v>
      </c>
      <c r="L466" s="88" t="s">
        <v>649</v>
      </c>
      <c r="M466" s="89">
        <f>HLOOKUP(L466,FT_H!$B$1:$AS$25,2+F466,FALSE)</f>
        <v>1.4139103726546229</v>
      </c>
      <c r="N466" s="89">
        <f>HLOOKUP(L466,FT_D!$B$1:$AS$8,1+G466,FALSE)</f>
        <v>1.0964980553638661</v>
      </c>
      <c r="O466" s="89">
        <f>HLOOKUP(L466,FT_M!$B$1:$AS$13,1+H466,FALSE)</f>
        <v>1.040643020787243</v>
      </c>
      <c r="P466" s="90">
        <f t="shared" si="57"/>
        <v>436.3561857715228</v>
      </c>
      <c r="Q466" s="90">
        <f t="shared" si="58"/>
        <v>173.55075570458294</v>
      </c>
      <c r="R466" s="90">
        <f t="shared" si="59"/>
        <v>39.668744161047528</v>
      </c>
      <c r="S466" s="91">
        <f t="shared" si="60"/>
        <v>380.50259399276786</v>
      </c>
      <c r="T466" s="91">
        <f t="shared" si="61"/>
        <v>151.33625897439634</v>
      </c>
      <c r="U466" s="91">
        <f t="shared" si="62"/>
        <v>34.591144908433442</v>
      </c>
      <c r="V466" s="92">
        <f t="shared" si="63"/>
        <v>15589.816455291681</v>
      </c>
      <c r="W466" s="86" t="str">
        <f t="shared" si="64"/>
        <v>Highway</v>
      </c>
      <c r="Z466" s="92"/>
    </row>
    <row r="467" spans="2:26" s="86" customFormat="1" ht="15" customHeight="1" x14ac:dyDescent="0.25">
      <c r="B467" s="86" t="s">
        <v>267</v>
      </c>
      <c r="C467" s="86" t="s">
        <v>374</v>
      </c>
      <c r="D467" s="86">
        <v>831</v>
      </c>
      <c r="E467" s="86">
        <v>444</v>
      </c>
      <c r="F467" s="86">
        <v>14</v>
      </c>
      <c r="G467" s="86">
        <v>4</v>
      </c>
      <c r="H467" s="86">
        <v>10</v>
      </c>
      <c r="I467" s="86">
        <v>476</v>
      </c>
      <c r="J467" s="86">
        <v>144</v>
      </c>
      <c r="K467" s="86">
        <v>36</v>
      </c>
      <c r="L467" s="88" t="s">
        <v>649</v>
      </c>
      <c r="M467" s="89">
        <f>HLOOKUP(L467,FT_H!$B$1:$AS$25,2+F467,FALSE)</f>
        <v>1.4139103726546229</v>
      </c>
      <c r="N467" s="89">
        <f>HLOOKUP(L467,FT_D!$B$1:$AS$8,1+G467,FALSE)</f>
        <v>1.0964980553638661</v>
      </c>
      <c r="O467" s="89">
        <f>HLOOKUP(L467,FT_M!$B$1:$AS$13,1+H467,FALSE)</f>
        <v>1.040643020787243</v>
      </c>
      <c r="P467" s="90">
        <f t="shared" si="57"/>
        <v>295.03628469779096</v>
      </c>
      <c r="Q467" s="90">
        <f t="shared" si="58"/>
        <v>89.254674362356937</v>
      </c>
      <c r="R467" s="90">
        <f t="shared" si="59"/>
        <v>22.313668590589234</v>
      </c>
      <c r="S467" s="91">
        <f t="shared" si="60"/>
        <v>245.17515258386427</v>
      </c>
      <c r="T467" s="91">
        <f t="shared" si="61"/>
        <v>74.170634395118611</v>
      </c>
      <c r="U467" s="91">
        <f t="shared" si="62"/>
        <v>18.542658598779653</v>
      </c>
      <c r="V467" s="92">
        <f t="shared" si="63"/>
        <v>9758.5110636176905</v>
      </c>
      <c r="W467" s="86" t="str">
        <f t="shared" si="64"/>
        <v>Collector</v>
      </c>
      <c r="Z467" s="92"/>
    </row>
    <row r="468" spans="2:26" s="86" customFormat="1" ht="15" customHeight="1" x14ac:dyDescent="0.25">
      <c r="B468" s="86" t="s">
        <v>267</v>
      </c>
      <c r="C468" s="86" t="s">
        <v>375</v>
      </c>
      <c r="D468" s="86">
        <v>603</v>
      </c>
      <c r="E468" s="86">
        <v>445</v>
      </c>
      <c r="F468" s="86">
        <v>14</v>
      </c>
      <c r="G468" s="86">
        <v>4</v>
      </c>
      <c r="H468" s="86">
        <v>10</v>
      </c>
      <c r="I468" s="86">
        <v>300</v>
      </c>
      <c r="J468" s="86">
        <v>76</v>
      </c>
      <c r="K468" s="86">
        <v>8</v>
      </c>
      <c r="L468" s="88" t="s">
        <v>649</v>
      </c>
      <c r="M468" s="89">
        <f>HLOOKUP(L468,FT_H!$B$1:$AS$25,2+F468,FALSE)</f>
        <v>1.4139103726546229</v>
      </c>
      <c r="N468" s="89">
        <f>HLOOKUP(L468,FT_D!$B$1:$AS$8,1+G468,FALSE)</f>
        <v>1.0964980553638661</v>
      </c>
      <c r="O468" s="89">
        <f>HLOOKUP(L468,FT_M!$B$1:$AS$13,1+H468,FALSE)</f>
        <v>1.040643020787243</v>
      </c>
      <c r="P468" s="90">
        <f t="shared" si="57"/>
        <v>185.94723825491027</v>
      </c>
      <c r="Q468" s="90">
        <f t="shared" si="58"/>
        <v>47.106633691243935</v>
      </c>
      <c r="R468" s="90">
        <f t="shared" si="59"/>
        <v>4.9585930201309409</v>
      </c>
      <c r="S468" s="91">
        <f t="shared" si="60"/>
        <v>112.1261846677109</v>
      </c>
      <c r="T468" s="91">
        <f t="shared" si="61"/>
        <v>28.405300115820094</v>
      </c>
      <c r="U468" s="91">
        <f t="shared" si="62"/>
        <v>2.9900315911389574</v>
      </c>
      <c r="V468" s="92">
        <f t="shared" si="63"/>
        <v>5712.2991591908431</v>
      </c>
      <c r="W468" s="86" t="str">
        <f t="shared" si="64"/>
        <v>Collector</v>
      </c>
      <c r="Z468" s="92"/>
    </row>
    <row r="469" spans="2:26" s="86" customFormat="1" ht="15" customHeight="1" x14ac:dyDescent="0.25">
      <c r="B469" s="86" t="s">
        <v>267</v>
      </c>
      <c r="C469" s="86" t="s">
        <v>376</v>
      </c>
      <c r="D469" s="86">
        <v>959</v>
      </c>
      <c r="E469" s="86">
        <v>446</v>
      </c>
      <c r="F469" s="86">
        <v>15</v>
      </c>
      <c r="G469" s="86">
        <v>4</v>
      </c>
      <c r="H469" s="86">
        <v>10</v>
      </c>
      <c r="I469" s="86">
        <v>1336</v>
      </c>
      <c r="J469" s="86">
        <v>476</v>
      </c>
      <c r="K469" s="86">
        <v>192</v>
      </c>
      <c r="L469" s="88" t="s">
        <v>649</v>
      </c>
      <c r="M469" s="89">
        <f>HLOOKUP(L469,FT_H!$B$1:$AS$25,2+F469,FALSE)</f>
        <v>1.4316370171210975</v>
      </c>
      <c r="N469" s="89">
        <f>HLOOKUP(L469,FT_D!$B$1:$AS$8,1+G469,FALSE)</f>
        <v>1.0964980553638661</v>
      </c>
      <c r="O469" s="89">
        <f>HLOOKUP(L469,FT_M!$B$1:$AS$13,1+H469,FALSE)</f>
        <v>1.040643020787243</v>
      </c>
      <c r="P469" s="90">
        <f t="shared" si="57"/>
        <v>817.83161899429035</v>
      </c>
      <c r="Q469" s="90">
        <f t="shared" si="58"/>
        <v>291.3831217374867</v>
      </c>
      <c r="R469" s="90">
        <f t="shared" si="59"/>
        <v>117.5326877596585</v>
      </c>
      <c r="S469" s="91">
        <f t="shared" si="60"/>
        <v>784.30052261552453</v>
      </c>
      <c r="T469" s="91">
        <f t="shared" si="61"/>
        <v>279.43641374624974</v>
      </c>
      <c r="U469" s="91">
        <f t="shared" si="62"/>
        <v>112.71384756151251</v>
      </c>
      <c r="V469" s="92">
        <f t="shared" si="63"/>
        <v>29441.938283794454</v>
      </c>
      <c r="W469" s="86" t="str">
        <f t="shared" si="64"/>
        <v>Highway</v>
      </c>
      <c r="Z469" s="92"/>
    </row>
    <row r="470" spans="2:26" s="86" customFormat="1" ht="15" customHeight="1" x14ac:dyDescent="0.25">
      <c r="B470" s="86" t="s">
        <v>267</v>
      </c>
      <c r="C470" s="86" t="s">
        <v>377</v>
      </c>
      <c r="D470" s="86">
        <v>741</v>
      </c>
      <c r="E470" s="86">
        <v>447</v>
      </c>
      <c r="F470" s="86">
        <v>15</v>
      </c>
      <c r="G470" s="86">
        <v>4</v>
      </c>
      <c r="H470" s="86">
        <v>10</v>
      </c>
      <c r="I470" s="86">
        <v>640</v>
      </c>
      <c r="J470" s="86">
        <v>280</v>
      </c>
      <c r="K470" s="86">
        <v>84</v>
      </c>
      <c r="L470" s="88" t="s">
        <v>649</v>
      </c>
      <c r="M470" s="89">
        <f>HLOOKUP(L470,FT_H!$B$1:$AS$25,2+F470,FALSE)</f>
        <v>1.4316370171210975</v>
      </c>
      <c r="N470" s="89">
        <f>HLOOKUP(L470,FT_D!$B$1:$AS$8,1+G470,FALSE)</f>
        <v>1.0964980553638661</v>
      </c>
      <c r="O470" s="89">
        <f>HLOOKUP(L470,FT_M!$B$1:$AS$13,1+H470,FALSE)</f>
        <v>1.040643020787243</v>
      </c>
      <c r="P470" s="90">
        <f t="shared" si="57"/>
        <v>391.77562586552835</v>
      </c>
      <c r="Q470" s="90">
        <f t="shared" si="58"/>
        <v>171.40183631616864</v>
      </c>
      <c r="R470" s="90">
        <f t="shared" si="59"/>
        <v>51.420550894850592</v>
      </c>
      <c r="S470" s="91">
        <f t="shared" si="60"/>
        <v>290.30573876635651</v>
      </c>
      <c r="T470" s="91">
        <f t="shared" si="61"/>
        <v>127.00876071028095</v>
      </c>
      <c r="U470" s="91">
        <f t="shared" si="62"/>
        <v>38.102628213084287</v>
      </c>
      <c r="V470" s="92">
        <f t="shared" si="63"/>
        <v>14750.352313837144</v>
      </c>
      <c r="W470" s="86" t="str">
        <f t="shared" si="64"/>
        <v>Highway</v>
      </c>
      <c r="Z470" s="92"/>
    </row>
    <row r="471" spans="2:26" s="86" customFormat="1" ht="15" customHeight="1" x14ac:dyDescent="0.25">
      <c r="B471" s="86" t="s">
        <v>267</v>
      </c>
      <c r="C471" s="86" t="s">
        <v>378</v>
      </c>
      <c r="D471" s="86">
        <v>407</v>
      </c>
      <c r="E471" s="86">
        <v>448</v>
      </c>
      <c r="F471" s="86">
        <v>11</v>
      </c>
      <c r="G471" s="86">
        <v>2</v>
      </c>
      <c r="H471" s="86">
        <v>10</v>
      </c>
      <c r="I471" s="86">
        <v>336</v>
      </c>
      <c r="J471" s="86">
        <v>40</v>
      </c>
      <c r="K471" s="86">
        <v>20</v>
      </c>
      <c r="L471" s="88" t="s">
        <v>649</v>
      </c>
      <c r="M471" s="89">
        <f>HLOOKUP(L471,FT_H!$B$1:$AS$25,2+F471,FALSE)</f>
        <v>1.3867754645117158</v>
      </c>
      <c r="N471" s="89">
        <f>HLOOKUP(L471,FT_D!$B$1:$AS$8,1+G471,FALSE)</f>
        <v>1.077078268692844</v>
      </c>
      <c r="O471" s="89">
        <f>HLOOKUP(L471,FT_M!$B$1:$AS$13,1+H471,FALSE)</f>
        <v>1.040643020787243</v>
      </c>
      <c r="P471" s="90">
        <f t="shared" si="57"/>
        <v>216.16435858938743</v>
      </c>
      <c r="Q471" s="90">
        <f t="shared" si="58"/>
        <v>25.733852213022313</v>
      </c>
      <c r="R471" s="90">
        <f t="shared" si="59"/>
        <v>12.866926106511157</v>
      </c>
      <c r="S471" s="91">
        <f t="shared" si="60"/>
        <v>87.978893945880685</v>
      </c>
      <c r="T471" s="91">
        <f t="shared" si="61"/>
        <v>10.473677850700081</v>
      </c>
      <c r="U471" s="91">
        <f t="shared" si="62"/>
        <v>5.2368389253500407</v>
      </c>
      <c r="V471" s="92">
        <f t="shared" si="63"/>
        <v>6114.3632858141018</v>
      </c>
      <c r="W471" s="86" t="str">
        <f t="shared" si="64"/>
        <v>Collector</v>
      </c>
      <c r="Z471" s="92"/>
    </row>
    <row r="472" spans="2:26" s="86" customFormat="1" ht="15" customHeight="1" x14ac:dyDescent="0.25">
      <c r="B472" s="86" t="s">
        <v>267</v>
      </c>
      <c r="C472" s="86" t="s">
        <v>379</v>
      </c>
      <c r="D472" s="86">
        <v>401</v>
      </c>
      <c r="E472" s="86">
        <v>449</v>
      </c>
      <c r="F472" s="86">
        <v>14</v>
      </c>
      <c r="G472" s="86">
        <v>2</v>
      </c>
      <c r="H472" s="86">
        <v>10</v>
      </c>
      <c r="I472" s="86">
        <v>464</v>
      </c>
      <c r="J472" s="86">
        <v>32</v>
      </c>
      <c r="K472" s="86">
        <v>20</v>
      </c>
      <c r="L472" s="88" t="s">
        <v>649</v>
      </c>
      <c r="M472" s="89">
        <f>HLOOKUP(L472,FT_H!$B$1:$AS$25,2+F472,FALSE)</f>
        <v>1.4139103726546229</v>
      </c>
      <c r="N472" s="89">
        <f>HLOOKUP(L472,FT_D!$B$1:$AS$8,1+G472,FALSE)</f>
        <v>1.077078268692844</v>
      </c>
      <c r="O472" s="89">
        <f>HLOOKUP(L472,FT_M!$B$1:$AS$13,1+H472,FALSE)</f>
        <v>1.040643020787243</v>
      </c>
      <c r="P472" s="90">
        <f t="shared" si="57"/>
        <v>292.78381171848383</v>
      </c>
      <c r="Q472" s="90">
        <f t="shared" si="58"/>
        <v>20.191987015067852</v>
      </c>
      <c r="R472" s="90">
        <f t="shared" si="59"/>
        <v>12.619991884417407</v>
      </c>
      <c r="S472" s="91">
        <f t="shared" si="60"/>
        <v>117.40630849911201</v>
      </c>
      <c r="T472" s="91">
        <f t="shared" si="61"/>
        <v>8.096986793042209</v>
      </c>
      <c r="U472" s="91">
        <f t="shared" si="62"/>
        <v>5.0606167456513802</v>
      </c>
      <c r="V472" s="92">
        <f t="shared" si="63"/>
        <v>7814.2989748312584</v>
      </c>
      <c r="W472" s="86" t="str">
        <f t="shared" si="64"/>
        <v>Collector</v>
      </c>
      <c r="Z472" s="92"/>
    </row>
    <row r="473" spans="2:26" s="86" customFormat="1" ht="15" customHeight="1" x14ac:dyDescent="0.25">
      <c r="B473" s="86" t="s">
        <v>267</v>
      </c>
      <c r="C473" s="86" t="s">
        <v>380</v>
      </c>
      <c r="D473" s="86">
        <v>1125</v>
      </c>
      <c r="E473" s="86">
        <v>450</v>
      </c>
      <c r="F473" s="86">
        <v>10</v>
      </c>
      <c r="G473" s="86">
        <v>3</v>
      </c>
      <c r="H473" s="86">
        <v>10</v>
      </c>
      <c r="I473" s="86">
        <v>336</v>
      </c>
      <c r="J473" s="86">
        <v>12</v>
      </c>
      <c r="K473" s="86">
        <v>16</v>
      </c>
      <c r="L473" s="88" t="s">
        <v>649</v>
      </c>
      <c r="M473" s="89">
        <f>HLOOKUP(L473,FT_H!$B$1:$AS$25,2+F473,FALSE)</f>
        <v>1.3269815703972134</v>
      </c>
      <c r="N473" s="89">
        <f>HLOOKUP(L473,FT_D!$B$1:$AS$8,1+G473,FALSE)</f>
        <v>1.1062082689467894</v>
      </c>
      <c r="O473" s="89">
        <f>HLOOKUP(L473,FT_M!$B$1:$AS$13,1+H473,FALSE)</f>
        <v>1.040643020787243</v>
      </c>
      <c r="P473" s="90">
        <f t="shared" si="57"/>
        <v>219.95594755776844</v>
      </c>
      <c r="Q473" s="90">
        <f t="shared" si="58"/>
        <v>7.8555695556345873</v>
      </c>
      <c r="R473" s="90">
        <f t="shared" si="59"/>
        <v>10.474092740846116</v>
      </c>
      <c r="S473" s="91">
        <f t="shared" si="60"/>
        <v>247.4504410024895</v>
      </c>
      <c r="T473" s="91">
        <f t="shared" si="61"/>
        <v>8.8375157500889117</v>
      </c>
      <c r="U473" s="91">
        <f t="shared" si="62"/>
        <v>11.78335433345188</v>
      </c>
      <c r="V473" s="92">
        <f t="shared" si="63"/>
        <v>5718.8546365019793</v>
      </c>
      <c r="W473" s="86" t="str">
        <f t="shared" si="64"/>
        <v>Collector</v>
      </c>
      <c r="Z473" s="92"/>
    </row>
    <row r="474" spans="2:26" s="86" customFormat="1" ht="15" customHeight="1" x14ac:dyDescent="0.25">
      <c r="B474" s="86" t="s">
        <v>267</v>
      </c>
      <c r="C474" s="86" t="s">
        <v>381</v>
      </c>
      <c r="D474" s="86">
        <v>459</v>
      </c>
      <c r="E474" s="86">
        <v>451</v>
      </c>
      <c r="F474" s="86">
        <v>14</v>
      </c>
      <c r="G474" s="86">
        <v>3</v>
      </c>
      <c r="H474" s="86">
        <v>10</v>
      </c>
      <c r="I474" s="93">
        <v>5360</v>
      </c>
      <c r="J474" s="93">
        <v>340</v>
      </c>
      <c r="K474" s="93">
        <v>228</v>
      </c>
      <c r="L474" s="88" t="s">
        <v>649</v>
      </c>
      <c r="M474" s="89">
        <f>HLOOKUP(L474,FT_H!$B$1:$AS$25,2+F474,FALSE)</f>
        <v>1.4139103726546229</v>
      </c>
      <c r="N474" s="89">
        <f>HLOOKUP(L474,FT_D!$B$1:$AS$8,1+G474,FALSE)</f>
        <v>1.1062082689467894</v>
      </c>
      <c r="O474" s="89">
        <f>HLOOKUP(L474,FT_M!$B$1:$AS$13,1+H474,FALSE)</f>
        <v>1.040643020787243</v>
      </c>
      <c r="P474" s="90">
        <f t="shared" si="57"/>
        <v>3293.0947967790748</v>
      </c>
      <c r="Q474" s="90">
        <f t="shared" si="58"/>
        <v>208.89034158673235</v>
      </c>
      <c r="R474" s="90">
        <f t="shared" si="59"/>
        <v>140.07940553463229</v>
      </c>
      <c r="S474" s="91">
        <f t="shared" si="60"/>
        <v>1511.5305117215955</v>
      </c>
      <c r="T474" s="91">
        <f t="shared" si="61"/>
        <v>95.880666788310151</v>
      </c>
      <c r="U474" s="91">
        <f t="shared" si="62"/>
        <v>64.296447140396211</v>
      </c>
      <c r="V474" s="92">
        <f t="shared" si="63"/>
        <v>87409.549053610535</v>
      </c>
      <c r="W474" s="86" t="str">
        <f t="shared" si="64"/>
        <v>Freeway</v>
      </c>
      <c r="Z474" s="92"/>
    </row>
    <row r="475" spans="2:26" s="86" customFormat="1" ht="15" customHeight="1" x14ac:dyDescent="0.25">
      <c r="B475" s="86" t="s">
        <v>267</v>
      </c>
      <c r="C475" s="86" t="s">
        <v>382</v>
      </c>
      <c r="D475" s="86">
        <v>258</v>
      </c>
      <c r="E475" s="86">
        <v>452</v>
      </c>
      <c r="F475" s="86">
        <v>15</v>
      </c>
      <c r="G475" s="86">
        <v>3</v>
      </c>
      <c r="H475" s="86">
        <v>10</v>
      </c>
      <c r="I475" s="93">
        <v>4284</v>
      </c>
      <c r="J475" s="93">
        <v>408</v>
      </c>
      <c r="K475" s="93">
        <v>152</v>
      </c>
      <c r="L475" s="88" t="s">
        <v>649</v>
      </c>
      <c r="M475" s="89">
        <f>HLOOKUP(L475,FT_H!$B$1:$AS$25,2+F475,FALSE)</f>
        <v>1.4316370171210975</v>
      </c>
      <c r="N475" s="89">
        <f>HLOOKUP(L475,FT_D!$B$1:$AS$8,1+G475,FALSE)</f>
        <v>1.1062082689467894</v>
      </c>
      <c r="O475" s="89">
        <f>HLOOKUP(L475,FT_M!$B$1:$AS$13,1+H475,FALSE)</f>
        <v>1.040643020787243</v>
      </c>
      <c r="P475" s="90">
        <f t="shared" si="57"/>
        <v>2599.4284420752047</v>
      </c>
      <c r="Q475" s="90">
        <f t="shared" si="58"/>
        <v>247.56461353097185</v>
      </c>
      <c r="R475" s="90">
        <f t="shared" si="59"/>
        <v>92.229954060558143</v>
      </c>
      <c r="S475" s="91">
        <f t="shared" si="60"/>
        <v>670.65253805540283</v>
      </c>
      <c r="T475" s="91">
        <f t="shared" si="61"/>
        <v>63.871670290990743</v>
      </c>
      <c r="U475" s="91">
        <f t="shared" si="62"/>
        <v>23.795328147624002</v>
      </c>
      <c r="V475" s="92">
        <f t="shared" si="63"/>
        <v>70541.352232001635</v>
      </c>
      <c r="W475" s="86" t="str">
        <f t="shared" si="64"/>
        <v>Freeway</v>
      </c>
      <c r="Z475" s="92"/>
    </row>
    <row r="476" spans="2:26" s="86" customFormat="1" ht="15" customHeight="1" x14ac:dyDescent="0.25">
      <c r="B476" s="86" t="s">
        <v>267</v>
      </c>
      <c r="C476" s="86" t="s">
        <v>383</v>
      </c>
      <c r="D476" s="86">
        <v>336</v>
      </c>
      <c r="E476" s="86">
        <v>453</v>
      </c>
      <c r="F476" s="86">
        <v>9</v>
      </c>
      <c r="G476" s="86">
        <v>3</v>
      </c>
      <c r="H476" s="86">
        <v>10</v>
      </c>
      <c r="I476" s="86">
        <v>712</v>
      </c>
      <c r="J476" s="86">
        <v>72</v>
      </c>
      <c r="K476" s="86">
        <v>32</v>
      </c>
      <c r="L476" s="88" t="s">
        <v>649</v>
      </c>
      <c r="M476" s="89">
        <f>HLOOKUP(L476,FT_H!$B$1:$AS$25,2+F476,FALSE)</f>
        <v>1.4027549517100684</v>
      </c>
      <c r="N476" s="89">
        <f>HLOOKUP(L476,FT_D!$B$1:$AS$8,1+G476,FALSE)</f>
        <v>1.1062082689467894</v>
      </c>
      <c r="O476" s="89">
        <f>HLOOKUP(L476,FT_M!$B$1:$AS$13,1+H476,FALSE)</f>
        <v>1.040643020787243</v>
      </c>
      <c r="P476" s="90">
        <f t="shared" si="57"/>
        <v>440.91970357842024</v>
      </c>
      <c r="Q476" s="90">
        <f t="shared" si="58"/>
        <v>44.587385755121147</v>
      </c>
      <c r="R476" s="90">
        <f t="shared" si="59"/>
        <v>19.816615891164954</v>
      </c>
      <c r="S476" s="91">
        <f t="shared" si="60"/>
        <v>148.14902040234921</v>
      </c>
      <c r="T476" s="91">
        <f t="shared" si="61"/>
        <v>14.981361613720706</v>
      </c>
      <c r="U476" s="91">
        <f t="shared" si="62"/>
        <v>6.6583829394314247</v>
      </c>
      <c r="V476" s="92">
        <f t="shared" si="63"/>
        <v>12127.768925392951</v>
      </c>
      <c r="W476" s="86" t="str">
        <f t="shared" si="64"/>
        <v>Highway</v>
      </c>
      <c r="Z476" s="92"/>
    </row>
    <row r="477" spans="2:26" s="86" customFormat="1" ht="15" customHeight="1" x14ac:dyDescent="0.25">
      <c r="B477" s="86" t="s">
        <v>267</v>
      </c>
      <c r="C477" s="86" t="s">
        <v>384</v>
      </c>
      <c r="D477" s="86">
        <v>191</v>
      </c>
      <c r="E477" s="86">
        <v>454</v>
      </c>
      <c r="F477" s="86">
        <v>10</v>
      </c>
      <c r="G477" s="86">
        <v>4</v>
      </c>
      <c r="H477" s="86">
        <v>10</v>
      </c>
      <c r="I477" s="86">
        <v>788</v>
      </c>
      <c r="J477" s="86">
        <v>48</v>
      </c>
      <c r="K477" s="86">
        <v>68</v>
      </c>
      <c r="L477" s="88" t="s">
        <v>649</v>
      </c>
      <c r="M477" s="89">
        <f>HLOOKUP(L477,FT_H!$B$1:$AS$25,2+F477,FALSE)</f>
        <v>1.3269815703972134</v>
      </c>
      <c r="N477" s="89">
        <f>HLOOKUP(L477,FT_D!$B$1:$AS$8,1+G477,FALSE)</f>
        <v>1.0964980553638661</v>
      </c>
      <c r="O477" s="89">
        <f>HLOOKUP(L477,FT_M!$B$1:$AS$13,1+H477,FALSE)</f>
        <v>1.040643020787243</v>
      </c>
      <c r="P477" s="90">
        <f t="shared" si="57"/>
        <v>520.41725125803703</v>
      </c>
      <c r="Q477" s="90">
        <f t="shared" si="58"/>
        <v>31.700543223839816</v>
      </c>
      <c r="R477" s="90">
        <f t="shared" si="59"/>
        <v>44.909102900439741</v>
      </c>
      <c r="S477" s="91">
        <f t="shared" si="60"/>
        <v>99.39969499028507</v>
      </c>
      <c r="T477" s="91">
        <f t="shared" si="61"/>
        <v>6.0548037557534045</v>
      </c>
      <c r="U477" s="91">
        <f t="shared" si="62"/>
        <v>8.5776386539839908</v>
      </c>
      <c r="V477" s="92">
        <f t="shared" si="63"/>
        <v>14328.645537175598</v>
      </c>
      <c r="W477" s="86" t="str">
        <f t="shared" si="64"/>
        <v>Highway</v>
      </c>
      <c r="Z477" s="92"/>
    </row>
    <row r="478" spans="2:26" s="86" customFormat="1" ht="15" customHeight="1" x14ac:dyDescent="0.25">
      <c r="B478" s="86" t="s">
        <v>267</v>
      </c>
      <c r="C478" s="86" t="s">
        <v>385</v>
      </c>
      <c r="D478" s="86">
        <v>250</v>
      </c>
      <c r="E478" s="86">
        <v>455</v>
      </c>
      <c r="F478" s="86">
        <v>10</v>
      </c>
      <c r="G478" s="86">
        <v>4</v>
      </c>
      <c r="H478" s="86">
        <v>10</v>
      </c>
      <c r="I478" s="86">
        <v>872</v>
      </c>
      <c r="J478" s="86">
        <v>156</v>
      </c>
      <c r="K478" s="86">
        <v>48</v>
      </c>
      <c r="L478" s="88" t="s">
        <v>649</v>
      </c>
      <c r="M478" s="89">
        <f>HLOOKUP(L478,FT_H!$B$1:$AS$25,2+F478,FALSE)</f>
        <v>1.3269815703972134</v>
      </c>
      <c r="N478" s="89">
        <f>HLOOKUP(L478,FT_D!$B$1:$AS$8,1+G478,FALSE)</f>
        <v>1.0964980553638661</v>
      </c>
      <c r="O478" s="89">
        <f>HLOOKUP(L478,FT_M!$B$1:$AS$13,1+H478,FALSE)</f>
        <v>1.040643020787243</v>
      </c>
      <c r="P478" s="90">
        <f t="shared" si="57"/>
        <v>575.89320189975672</v>
      </c>
      <c r="Q478" s="90">
        <f t="shared" si="58"/>
        <v>103.0267654774794</v>
      </c>
      <c r="R478" s="90">
        <f t="shared" si="59"/>
        <v>31.700543223839816</v>
      </c>
      <c r="S478" s="91">
        <f t="shared" si="60"/>
        <v>143.97330047493918</v>
      </c>
      <c r="T478" s="91">
        <f t="shared" si="61"/>
        <v>25.75669136936985</v>
      </c>
      <c r="U478" s="91">
        <f t="shared" si="62"/>
        <v>7.9251358059599539</v>
      </c>
      <c r="V478" s="92">
        <f t="shared" si="63"/>
        <v>17054.892254425824</v>
      </c>
      <c r="W478" s="86" t="str">
        <f t="shared" si="64"/>
        <v>Highway</v>
      </c>
      <c r="Z478" s="92"/>
    </row>
    <row r="479" spans="2:26" s="86" customFormat="1" ht="15" customHeight="1" x14ac:dyDescent="0.25">
      <c r="B479" s="86" t="s">
        <v>267</v>
      </c>
      <c r="C479" s="86" t="s">
        <v>386</v>
      </c>
      <c r="D479" s="86">
        <v>845</v>
      </c>
      <c r="E479" s="86">
        <v>456</v>
      </c>
      <c r="F479" s="86">
        <v>10</v>
      </c>
      <c r="G479" s="86">
        <v>3</v>
      </c>
      <c r="H479" s="86">
        <v>10</v>
      </c>
      <c r="I479" s="86">
        <v>520</v>
      </c>
      <c r="J479" s="86">
        <v>8</v>
      </c>
      <c r="K479" s="86">
        <v>76</v>
      </c>
      <c r="L479" s="88" t="s">
        <v>649</v>
      </c>
      <c r="M479" s="89">
        <f>HLOOKUP(L479,FT_H!$B$1:$AS$25,2+F479,FALSE)</f>
        <v>1.3269815703972134</v>
      </c>
      <c r="N479" s="89">
        <f>HLOOKUP(L479,FT_D!$B$1:$AS$8,1+G479,FALSE)</f>
        <v>1.1062082689467894</v>
      </c>
      <c r="O479" s="89">
        <f>HLOOKUP(L479,FT_M!$B$1:$AS$13,1+H479,FALSE)</f>
        <v>1.040643020787243</v>
      </c>
      <c r="P479" s="90">
        <f t="shared" si="57"/>
        <v>340.40801407749876</v>
      </c>
      <c r="Q479" s="90">
        <f t="shared" si="58"/>
        <v>5.2370463704230579</v>
      </c>
      <c r="R479" s="90">
        <f t="shared" si="59"/>
        <v>49.751940519019051</v>
      </c>
      <c r="S479" s="91">
        <f t="shared" si="60"/>
        <v>287.64477189548643</v>
      </c>
      <c r="T479" s="91">
        <f t="shared" si="61"/>
        <v>4.4253041830074835</v>
      </c>
      <c r="U479" s="91">
        <f t="shared" si="62"/>
        <v>42.040389738571093</v>
      </c>
      <c r="V479" s="92">
        <f t="shared" si="63"/>
        <v>9489.5280232065816</v>
      </c>
      <c r="W479" s="86" t="str">
        <f t="shared" si="64"/>
        <v>Collector</v>
      </c>
      <c r="Z479" s="92"/>
    </row>
    <row r="480" spans="2:26" s="86" customFormat="1" ht="15" customHeight="1" x14ac:dyDescent="0.25">
      <c r="B480" s="86" t="s">
        <v>267</v>
      </c>
      <c r="C480" s="86" t="s">
        <v>387</v>
      </c>
      <c r="D480" s="86">
        <v>125</v>
      </c>
      <c r="E480" s="86">
        <v>457</v>
      </c>
      <c r="F480" s="86">
        <v>10</v>
      </c>
      <c r="G480" s="86">
        <v>3</v>
      </c>
      <c r="H480" s="86">
        <v>10</v>
      </c>
      <c r="I480" s="86">
        <v>256</v>
      </c>
      <c r="J480" s="86">
        <v>4</v>
      </c>
      <c r="K480" s="86">
        <v>0</v>
      </c>
      <c r="L480" s="88" t="s">
        <v>649</v>
      </c>
      <c r="M480" s="89">
        <f>HLOOKUP(L480,FT_H!$B$1:$AS$25,2+F480,FALSE)</f>
        <v>1.3269815703972134</v>
      </c>
      <c r="N480" s="89">
        <f>HLOOKUP(L480,FT_D!$B$1:$AS$8,1+G480,FALSE)</f>
        <v>1.1062082689467894</v>
      </c>
      <c r="O480" s="89">
        <f>HLOOKUP(L480,FT_M!$B$1:$AS$13,1+H480,FALSE)</f>
        <v>1.040643020787243</v>
      </c>
      <c r="P480" s="90">
        <f t="shared" si="57"/>
        <v>167.58548385353785</v>
      </c>
      <c r="Q480" s="90">
        <f t="shared" si="58"/>
        <v>2.6185231852115289</v>
      </c>
      <c r="R480" s="90">
        <f t="shared" si="59"/>
        <v>0</v>
      </c>
      <c r="S480" s="91">
        <f t="shared" si="60"/>
        <v>20.948185481692231</v>
      </c>
      <c r="T480" s="91">
        <f t="shared" si="61"/>
        <v>0.32731539815144112</v>
      </c>
      <c r="U480" s="91">
        <f t="shared" si="62"/>
        <v>0</v>
      </c>
      <c r="V480" s="92">
        <f t="shared" si="63"/>
        <v>4084.8961689299849</v>
      </c>
      <c r="W480" s="86" t="str">
        <f t="shared" si="64"/>
        <v>Collector</v>
      </c>
      <c r="Z480" s="92"/>
    </row>
    <row r="481" spans="2:26" s="86" customFormat="1" ht="15" customHeight="1" x14ac:dyDescent="0.25">
      <c r="B481" s="86" t="s">
        <v>267</v>
      </c>
      <c r="C481" s="86" t="s">
        <v>388</v>
      </c>
      <c r="D481" s="86">
        <v>429</v>
      </c>
      <c r="E481" s="86">
        <v>458</v>
      </c>
      <c r="F481" s="86">
        <v>14</v>
      </c>
      <c r="G481" s="86">
        <v>1</v>
      </c>
      <c r="H481" s="86">
        <v>10</v>
      </c>
      <c r="I481" s="86">
        <v>852</v>
      </c>
      <c r="J481" s="86">
        <v>176</v>
      </c>
      <c r="K481" s="86">
        <v>76</v>
      </c>
      <c r="L481" s="88" t="s">
        <v>649</v>
      </c>
      <c r="M481" s="89">
        <f>HLOOKUP(L481,FT_H!$B$1:$AS$25,2+F481,FALSE)</f>
        <v>1.4139103726546229</v>
      </c>
      <c r="N481" s="89">
        <f>HLOOKUP(L481,FT_D!$B$1:$AS$8,1+G481,FALSE)</f>
        <v>1.0416670342277996</v>
      </c>
      <c r="O481" s="89">
        <f>HLOOKUP(L481,FT_M!$B$1:$AS$13,1+H481,FALSE)</f>
        <v>1.040643020787243</v>
      </c>
      <c r="P481" s="90">
        <f t="shared" si="57"/>
        <v>555.88764047442669</v>
      </c>
      <c r="Q481" s="90">
        <f t="shared" si="58"/>
        <v>114.83124967546841</v>
      </c>
      <c r="R481" s="90">
        <f t="shared" si="59"/>
        <v>49.586221450770452</v>
      </c>
      <c r="S481" s="91">
        <f t="shared" si="60"/>
        <v>238.47579776352907</v>
      </c>
      <c r="T481" s="91">
        <f t="shared" si="61"/>
        <v>49.262606110775955</v>
      </c>
      <c r="U481" s="91">
        <f t="shared" si="62"/>
        <v>21.272489002380524</v>
      </c>
      <c r="V481" s="92">
        <f t="shared" si="63"/>
        <v>17287.322678415974</v>
      </c>
      <c r="W481" s="86" t="str">
        <f t="shared" si="64"/>
        <v>Highway</v>
      </c>
      <c r="Z481" s="92"/>
    </row>
    <row r="482" spans="2:26" s="86" customFormat="1" ht="15" customHeight="1" x14ac:dyDescent="0.25">
      <c r="B482" s="86" t="s">
        <v>267</v>
      </c>
      <c r="C482" s="86" t="s">
        <v>389</v>
      </c>
      <c r="D482" s="86">
        <v>569</v>
      </c>
      <c r="E482" s="86">
        <v>459</v>
      </c>
      <c r="F482" s="86">
        <v>14</v>
      </c>
      <c r="G482" s="86">
        <v>2</v>
      </c>
      <c r="H482" s="86">
        <v>10</v>
      </c>
      <c r="I482" s="86">
        <v>480</v>
      </c>
      <c r="J482" s="86">
        <v>96</v>
      </c>
      <c r="K482" s="86">
        <v>28</v>
      </c>
      <c r="L482" s="88" t="s">
        <v>649</v>
      </c>
      <c r="M482" s="89">
        <f>HLOOKUP(L482,FT_H!$B$1:$AS$25,2+F482,FALSE)</f>
        <v>1.4139103726546229</v>
      </c>
      <c r="N482" s="89">
        <f>HLOOKUP(L482,FT_D!$B$1:$AS$8,1+G482,FALSE)</f>
        <v>1.077078268692844</v>
      </c>
      <c r="O482" s="89">
        <f>HLOOKUP(L482,FT_M!$B$1:$AS$13,1+H482,FALSE)</f>
        <v>1.040643020787243</v>
      </c>
      <c r="P482" s="90">
        <f t="shared" si="57"/>
        <v>302.87980522601777</v>
      </c>
      <c r="Q482" s="90">
        <f t="shared" si="58"/>
        <v>60.575961045203556</v>
      </c>
      <c r="R482" s="90">
        <f t="shared" si="59"/>
        <v>17.667988638184369</v>
      </c>
      <c r="S482" s="91">
        <f t="shared" si="60"/>
        <v>172.33860917360411</v>
      </c>
      <c r="T482" s="91">
        <f t="shared" si="61"/>
        <v>34.467721834720827</v>
      </c>
      <c r="U482" s="91">
        <f t="shared" si="62"/>
        <v>10.053085535126906</v>
      </c>
      <c r="V482" s="92">
        <f t="shared" si="63"/>
        <v>9146.9701178257346</v>
      </c>
      <c r="W482" s="86" t="str">
        <f t="shared" si="64"/>
        <v>Collector</v>
      </c>
      <c r="Z482" s="92"/>
    </row>
    <row r="483" spans="2:26" s="86" customFormat="1" ht="15" customHeight="1" x14ac:dyDescent="0.25">
      <c r="B483" s="86" t="s">
        <v>267</v>
      </c>
      <c r="C483" s="86" t="s">
        <v>390</v>
      </c>
      <c r="D483" s="86">
        <v>806</v>
      </c>
      <c r="E483" s="86">
        <v>460</v>
      </c>
      <c r="F483" s="86">
        <v>14</v>
      </c>
      <c r="G483" s="86">
        <v>2</v>
      </c>
      <c r="H483" s="86">
        <v>10</v>
      </c>
      <c r="I483" s="86">
        <v>356</v>
      </c>
      <c r="J483" s="86">
        <v>48</v>
      </c>
      <c r="K483" s="86">
        <v>12</v>
      </c>
      <c r="L483" s="88" t="s">
        <v>649</v>
      </c>
      <c r="M483" s="89">
        <f>HLOOKUP(L483,FT_H!$B$1:$AS$25,2+F483,FALSE)</f>
        <v>1.4139103726546229</v>
      </c>
      <c r="N483" s="89">
        <f>HLOOKUP(L483,FT_D!$B$1:$AS$8,1+G483,FALSE)</f>
        <v>1.077078268692844</v>
      </c>
      <c r="O483" s="89">
        <f>HLOOKUP(L483,FT_M!$B$1:$AS$13,1+H483,FALSE)</f>
        <v>1.040643020787243</v>
      </c>
      <c r="P483" s="90">
        <f t="shared" si="57"/>
        <v>224.63585554262986</v>
      </c>
      <c r="Q483" s="90">
        <f t="shared" si="58"/>
        <v>30.287980522601778</v>
      </c>
      <c r="R483" s="90">
        <f t="shared" si="59"/>
        <v>7.5719951306504445</v>
      </c>
      <c r="S483" s="91">
        <f t="shared" si="60"/>
        <v>181.05649956735965</v>
      </c>
      <c r="T483" s="91">
        <f t="shared" si="61"/>
        <v>24.412112301217032</v>
      </c>
      <c r="U483" s="91">
        <f t="shared" si="62"/>
        <v>6.1030280753042581</v>
      </c>
      <c r="V483" s="92">
        <f t="shared" si="63"/>
        <v>6299.8999487011697</v>
      </c>
      <c r="W483" s="86" t="str">
        <f t="shared" si="64"/>
        <v>Collector</v>
      </c>
      <c r="Z483" s="92"/>
    </row>
    <row r="484" spans="2:26" s="86" customFormat="1" ht="15" customHeight="1" x14ac:dyDescent="0.25">
      <c r="B484" s="86" t="s">
        <v>267</v>
      </c>
      <c r="C484" s="86" t="s">
        <v>391</v>
      </c>
      <c r="D484" s="86">
        <v>1340</v>
      </c>
      <c r="E484" s="86">
        <v>461</v>
      </c>
      <c r="F484" s="86">
        <v>15</v>
      </c>
      <c r="G484" s="86">
        <v>1</v>
      </c>
      <c r="H484" s="86">
        <v>10</v>
      </c>
      <c r="I484" s="86">
        <v>180</v>
      </c>
      <c r="J484" s="86">
        <v>64</v>
      </c>
      <c r="K484" s="86">
        <v>8</v>
      </c>
      <c r="L484" s="88" t="s">
        <v>649</v>
      </c>
      <c r="M484" s="89">
        <f>HLOOKUP(L484,FT_H!$B$1:$AS$25,2+F484,FALSE)</f>
        <v>1.4316370171210975</v>
      </c>
      <c r="N484" s="89">
        <f>HLOOKUP(L484,FT_D!$B$1:$AS$8,1+G484,FALSE)</f>
        <v>1.0416670342277996</v>
      </c>
      <c r="O484" s="89">
        <f>HLOOKUP(L484,FT_M!$B$1:$AS$13,1+H484,FALSE)</f>
        <v>1.040643020787243</v>
      </c>
      <c r="P484" s="90">
        <f t="shared" si="57"/>
        <v>115.98688628615814</v>
      </c>
      <c r="Q484" s="90">
        <f t="shared" si="58"/>
        <v>41.239781790634005</v>
      </c>
      <c r="R484" s="90">
        <f t="shared" si="59"/>
        <v>5.1549727238292506</v>
      </c>
      <c r="S484" s="91">
        <f t="shared" si="60"/>
        <v>155.42242762345191</v>
      </c>
      <c r="T484" s="91">
        <f t="shared" si="61"/>
        <v>55.261307599449566</v>
      </c>
      <c r="U484" s="91">
        <f t="shared" si="62"/>
        <v>6.9076634499311957</v>
      </c>
      <c r="V484" s="92">
        <f t="shared" si="63"/>
        <v>3897.1593792149133</v>
      </c>
      <c r="W484" s="86" t="str">
        <f t="shared" si="64"/>
        <v>Collector</v>
      </c>
      <c r="Z484" s="92"/>
    </row>
    <row r="485" spans="2:26" s="86" customFormat="1" ht="15" customHeight="1" x14ac:dyDescent="0.25">
      <c r="B485" s="86" t="s">
        <v>267</v>
      </c>
      <c r="C485" s="86" t="s">
        <v>392</v>
      </c>
      <c r="D485" s="86">
        <v>768</v>
      </c>
      <c r="E485" s="86">
        <v>462</v>
      </c>
      <c r="F485" s="86">
        <v>14</v>
      </c>
      <c r="G485" s="86">
        <v>1</v>
      </c>
      <c r="H485" s="86">
        <v>10</v>
      </c>
      <c r="I485" s="86">
        <v>428</v>
      </c>
      <c r="J485" s="86">
        <v>100</v>
      </c>
      <c r="K485" s="86">
        <v>44</v>
      </c>
      <c r="L485" s="88" t="s">
        <v>649</v>
      </c>
      <c r="M485" s="89">
        <f>HLOOKUP(L485,FT_H!$B$1:$AS$25,2+F485,FALSE)</f>
        <v>1.4139103726546229</v>
      </c>
      <c r="N485" s="89">
        <f>HLOOKUP(L485,FT_D!$B$1:$AS$8,1+G485,FALSE)</f>
        <v>1.0416670342277996</v>
      </c>
      <c r="O485" s="89">
        <f>HLOOKUP(L485,FT_M!$B$1:$AS$13,1+H485,FALSE)</f>
        <v>1.040643020787243</v>
      </c>
      <c r="P485" s="90">
        <f t="shared" si="57"/>
        <v>279.24872080170729</v>
      </c>
      <c r="Q485" s="90">
        <f t="shared" si="58"/>
        <v>65.245028224697961</v>
      </c>
      <c r="R485" s="90">
        <f t="shared" si="59"/>
        <v>28.707812418867103</v>
      </c>
      <c r="S485" s="91">
        <f t="shared" si="60"/>
        <v>214.46301757571118</v>
      </c>
      <c r="T485" s="91">
        <f t="shared" si="61"/>
        <v>50.108181676568037</v>
      </c>
      <c r="U485" s="91">
        <f t="shared" si="62"/>
        <v>22.047599937689935</v>
      </c>
      <c r="V485" s="92">
        <f t="shared" si="63"/>
        <v>8956.8374746865356</v>
      </c>
      <c r="W485" s="86" t="str">
        <f t="shared" si="64"/>
        <v>Collector</v>
      </c>
      <c r="Z485" s="92"/>
    </row>
    <row r="486" spans="2:26" s="86" customFormat="1" ht="15" customHeight="1" x14ac:dyDescent="0.25">
      <c r="B486" s="86" t="s">
        <v>267</v>
      </c>
      <c r="C486" s="86" t="s">
        <v>393</v>
      </c>
      <c r="D486" s="86">
        <v>353</v>
      </c>
      <c r="E486" s="86">
        <v>463</v>
      </c>
      <c r="F486" s="86">
        <v>14</v>
      </c>
      <c r="G486" s="86">
        <v>1</v>
      </c>
      <c r="H486" s="86">
        <v>10</v>
      </c>
      <c r="I486" s="86">
        <v>464</v>
      </c>
      <c r="J486" s="86">
        <v>88</v>
      </c>
      <c r="K486" s="86">
        <v>24</v>
      </c>
      <c r="L486" s="88" t="s">
        <v>649</v>
      </c>
      <c r="M486" s="89">
        <f>HLOOKUP(L486,FT_H!$B$1:$AS$25,2+F486,FALSE)</f>
        <v>1.4139103726546229</v>
      </c>
      <c r="N486" s="89">
        <f>HLOOKUP(L486,FT_D!$B$1:$AS$8,1+G486,FALSE)</f>
        <v>1.0416670342277996</v>
      </c>
      <c r="O486" s="89">
        <f>HLOOKUP(L486,FT_M!$B$1:$AS$13,1+H486,FALSE)</f>
        <v>1.040643020787243</v>
      </c>
      <c r="P486" s="90">
        <f t="shared" si="57"/>
        <v>302.73693096259854</v>
      </c>
      <c r="Q486" s="90">
        <f t="shared" si="58"/>
        <v>57.415624837734207</v>
      </c>
      <c r="R486" s="90">
        <f t="shared" si="59"/>
        <v>15.658806773927513</v>
      </c>
      <c r="S486" s="91">
        <f t="shared" si="60"/>
        <v>106.86613662979728</v>
      </c>
      <c r="T486" s="91">
        <f t="shared" si="61"/>
        <v>20.267715567720174</v>
      </c>
      <c r="U486" s="91">
        <f t="shared" si="62"/>
        <v>5.5275587911964124</v>
      </c>
      <c r="V486" s="92">
        <f t="shared" si="63"/>
        <v>9019.4727017822443</v>
      </c>
      <c r="W486" s="86" t="str">
        <f t="shared" si="64"/>
        <v>Collector</v>
      </c>
      <c r="Z486" s="92"/>
    </row>
    <row r="487" spans="2:26" s="86" customFormat="1" ht="15" customHeight="1" x14ac:dyDescent="0.25">
      <c r="B487" s="86" t="s">
        <v>267</v>
      </c>
      <c r="C487" s="86" t="s">
        <v>394</v>
      </c>
      <c r="D487" s="86">
        <v>1405</v>
      </c>
      <c r="E487" s="86">
        <v>464</v>
      </c>
      <c r="F487" s="86">
        <v>16</v>
      </c>
      <c r="G487" s="86">
        <v>1</v>
      </c>
      <c r="H487" s="86">
        <v>10</v>
      </c>
      <c r="I487" s="86">
        <v>816</v>
      </c>
      <c r="J487" s="86">
        <v>112</v>
      </c>
      <c r="K487" s="86">
        <v>36</v>
      </c>
      <c r="L487" s="88" t="s">
        <v>649</v>
      </c>
      <c r="M487" s="89">
        <f>HLOOKUP(L487,FT_H!$B$1:$AS$25,2+F487,FALSE)</f>
        <v>1.5344023988084332</v>
      </c>
      <c r="N487" s="89">
        <f>HLOOKUP(L487,FT_D!$B$1:$AS$8,1+G487,FALSE)</f>
        <v>1.0416670342277996</v>
      </c>
      <c r="O487" s="89">
        <f>HLOOKUP(L487,FT_M!$B$1:$AS$13,1+H487,FALSE)</f>
        <v>1.040643020787243</v>
      </c>
      <c r="P487" s="90">
        <f t="shared" si="57"/>
        <v>490.59169713257268</v>
      </c>
      <c r="Q487" s="90">
        <f t="shared" si="58"/>
        <v>67.336115292706054</v>
      </c>
      <c r="R487" s="90">
        <f t="shared" si="59"/>
        <v>21.643751344084087</v>
      </c>
      <c r="S487" s="91">
        <f t="shared" si="60"/>
        <v>689.28133447126459</v>
      </c>
      <c r="T487" s="91">
        <f t="shared" si="61"/>
        <v>94.607241986252006</v>
      </c>
      <c r="U487" s="91">
        <f t="shared" si="62"/>
        <v>30.409470638438144</v>
      </c>
      <c r="V487" s="92">
        <f t="shared" si="63"/>
        <v>13909.717530464706</v>
      </c>
      <c r="W487" s="86" t="str">
        <f t="shared" si="64"/>
        <v>Highway</v>
      </c>
      <c r="Z487" s="92"/>
    </row>
    <row r="488" spans="2:26" s="86" customFormat="1" ht="15" customHeight="1" x14ac:dyDescent="0.25">
      <c r="B488" s="86" t="s">
        <v>267</v>
      </c>
      <c r="C488" s="86" t="s">
        <v>395</v>
      </c>
      <c r="D488" s="86">
        <v>1189</v>
      </c>
      <c r="E488" s="86">
        <v>465</v>
      </c>
      <c r="F488" s="86">
        <v>9</v>
      </c>
      <c r="G488" s="86">
        <v>2</v>
      </c>
      <c r="H488" s="86">
        <v>10</v>
      </c>
      <c r="I488" s="86">
        <v>392</v>
      </c>
      <c r="J488" s="86">
        <v>92</v>
      </c>
      <c r="K488" s="86">
        <v>4</v>
      </c>
      <c r="L488" s="88" t="s">
        <v>649</v>
      </c>
      <c r="M488" s="89">
        <f>HLOOKUP(L488,FT_H!$B$1:$AS$25,2+F488,FALSE)</f>
        <v>1.4027549517100684</v>
      </c>
      <c r="N488" s="89">
        <f>HLOOKUP(L488,FT_D!$B$1:$AS$8,1+G488,FALSE)</f>
        <v>1.077078268692844</v>
      </c>
      <c r="O488" s="89">
        <f>HLOOKUP(L488,FT_M!$B$1:$AS$13,1+H488,FALSE)</f>
        <v>1.040643020787243</v>
      </c>
      <c r="P488" s="90">
        <f t="shared" si="57"/>
        <v>249.31890859930189</v>
      </c>
      <c r="Q488" s="90">
        <f t="shared" si="58"/>
        <v>58.51362140595861</v>
      </c>
      <c r="R488" s="90">
        <f t="shared" si="59"/>
        <v>2.5440704959112437</v>
      </c>
      <c r="S488" s="91">
        <f t="shared" si="60"/>
        <v>296.44018232456995</v>
      </c>
      <c r="T488" s="91">
        <f t="shared" si="61"/>
        <v>69.572695851684784</v>
      </c>
      <c r="U488" s="91">
        <f t="shared" si="62"/>
        <v>3.0248998196384687</v>
      </c>
      <c r="V488" s="92">
        <f t="shared" si="63"/>
        <v>7449.0384120281215</v>
      </c>
      <c r="W488" s="86" t="str">
        <f t="shared" si="64"/>
        <v>Collector</v>
      </c>
      <c r="Z488" s="92"/>
    </row>
    <row r="489" spans="2:26" s="86" customFormat="1" ht="15" customHeight="1" x14ac:dyDescent="0.25">
      <c r="B489" s="86" t="s">
        <v>267</v>
      </c>
      <c r="C489" s="86" t="s">
        <v>396</v>
      </c>
      <c r="D489" s="86">
        <v>550</v>
      </c>
      <c r="E489" s="86">
        <v>466</v>
      </c>
      <c r="F489" s="86">
        <v>16</v>
      </c>
      <c r="G489" s="86">
        <v>1</v>
      </c>
      <c r="H489" s="86">
        <v>10</v>
      </c>
      <c r="I489" s="86">
        <v>288</v>
      </c>
      <c r="J489" s="86">
        <v>60</v>
      </c>
      <c r="K489" s="86">
        <v>12</v>
      </c>
      <c r="L489" s="88" t="s">
        <v>649</v>
      </c>
      <c r="M489" s="89">
        <f>HLOOKUP(L489,FT_H!$B$1:$AS$25,2+F489,FALSE)</f>
        <v>1.5344023988084332</v>
      </c>
      <c r="N489" s="89">
        <f>HLOOKUP(L489,FT_D!$B$1:$AS$8,1+G489,FALSE)</f>
        <v>1.0416670342277996</v>
      </c>
      <c r="O489" s="89">
        <f>HLOOKUP(L489,FT_M!$B$1:$AS$13,1+H489,FALSE)</f>
        <v>1.040643020787243</v>
      </c>
      <c r="P489" s="90">
        <f t="shared" si="57"/>
        <v>173.1500107526727</v>
      </c>
      <c r="Q489" s="90">
        <f t="shared" si="58"/>
        <v>36.072918906806812</v>
      </c>
      <c r="R489" s="90">
        <f t="shared" si="59"/>
        <v>7.2145837813613634</v>
      </c>
      <c r="S489" s="91">
        <f t="shared" si="60"/>
        <v>95.232505913969987</v>
      </c>
      <c r="T489" s="91">
        <f t="shared" si="61"/>
        <v>19.840105398743749</v>
      </c>
      <c r="U489" s="91">
        <f t="shared" si="62"/>
        <v>3.9680210797487496</v>
      </c>
      <c r="V489" s="92">
        <f t="shared" si="63"/>
        <v>5194.5003225801811</v>
      </c>
      <c r="W489" s="86" t="str">
        <f t="shared" si="64"/>
        <v>Collector</v>
      </c>
      <c r="Z489" s="92"/>
    </row>
    <row r="490" spans="2:26" s="86" customFormat="1" ht="15" customHeight="1" x14ac:dyDescent="0.25">
      <c r="B490" s="86" t="s">
        <v>267</v>
      </c>
      <c r="C490" s="86" t="s">
        <v>397</v>
      </c>
      <c r="D490" s="86">
        <v>270</v>
      </c>
      <c r="E490" s="86">
        <v>467</v>
      </c>
      <c r="F490" s="86">
        <v>14</v>
      </c>
      <c r="G490" s="86">
        <v>1</v>
      </c>
      <c r="H490" s="86">
        <v>10</v>
      </c>
      <c r="I490" s="86">
        <v>520</v>
      </c>
      <c r="J490" s="86">
        <v>60</v>
      </c>
      <c r="K490" s="86">
        <v>44</v>
      </c>
      <c r="L490" s="88" t="s">
        <v>649</v>
      </c>
      <c r="M490" s="89">
        <f>HLOOKUP(L490,FT_H!$B$1:$AS$25,2+F490,FALSE)</f>
        <v>1.4139103726546229</v>
      </c>
      <c r="N490" s="89">
        <f>HLOOKUP(L490,FT_D!$B$1:$AS$8,1+G490,FALSE)</f>
        <v>1.0416670342277996</v>
      </c>
      <c r="O490" s="89">
        <f>HLOOKUP(L490,FT_M!$B$1:$AS$13,1+H490,FALSE)</f>
        <v>1.040643020787243</v>
      </c>
      <c r="P490" s="90">
        <f t="shared" si="57"/>
        <v>339.27414676842943</v>
      </c>
      <c r="Q490" s="90">
        <f t="shared" si="58"/>
        <v>39.14701693481878</v>
      </c>
      <c r="R490" s="90">
        <f t="shared" si="59"/>
        <v>28.707812418867103</v>
      </c>
      <c r="S490" s="91">
        <f t="shared" si="60"/>
        <v>91.60401962747595</v>
      </c>
      <c r="T490" s="91">
        <f t="shared" si="61"/>
        <v>10.569694572401071</v>
      </c>
      <c r="U490" s="91">
        <f t="shared" si="62"/>
        <v>7.751109353094118</v>
      </c>
      <c r="V490" s="92">
        <f t="shared" si="63"/>
        <v>9771.0954269307676</v>
      </c>
      <c r="W490" s="86" t="str">
        <f t="shared" si="64"/>
        <v>Collector</v>
      </c>
      <c r="Z490" s="92"/>
    </row>
    <row r="491" spans="2:26" s="86" customFormat="1" ht="15" customHeight="1" x14ac:dyDescent="0.25">
      <c r="B491" s="86" t="s">
        <v>267</v>
      </c>
      <c r="C491" s="86" t="s">
        <v>398</v>
      </c>
      <c r="D491" s="86">
        <v>531</v>
      </c>
      <c r="E491" s="86">
        <v>468</v>
      </c>
      <c r="F491" s="86">
        <v>11</v>
      </c>
      <c r="G491" s="86">
        <v>1</v>
      </c>
      <c r="H491" s="86">
        <v>10</v>
      </c>
      <c r="I491" s="86">
        <v>348</v>
      </c>
      <c r="J491" s="86">
        <v>64</v>
      </c>
      <c r="K491" s="86">
        <v>24</v>
      </c>
      <c r="L491" s="88" t="s">
        <v>649</v>
      </c>
      <c r="M491" s="89">
        <f>HLOOKUP(L491,FT_H!$B$1:$AS$25,2+F491,FALSE)</f>
        <v>1.3867754645117158</v>
      </c>
      <c r="N491" s="89">
        <f>HLOOKUP(L491,FT_D!$B$1:$AS$8,1+G491,FALSE)</f>
        <v>1.0416670342277996</v>
      </c>
      <c r="O491" s="89">
        <f>HLOOKUP(L491,FT_M!$B$1:$AS$13,1+H491,FALSE)</f>
        <v>1.040643020787243</v>
      </c>
      <c r="P491" s="90">
        <f t="shared" si="57"/>
        <v>231.49541751394409</v>
      </c>
      <c r="Q491" s="90">
        <f t="shared" si="58"/>
        <v>42.573869887621903</v>
      </c>
      <c r="R491" s="90">
        <f t="shared" si="59"/>
        <v>15.965201207858213</v>
      </c>
      <c r="S491" s="91">
        <f t="shared" si="60"/>
        <v>122.92406669990432</v>
      </c>
      <c r="T491" s="91">
        <f t="shared" si="61"/>
        <v>22.60672491032723</v>
      </c>
      <c r="U491" s="91">
        <f t="shared" si="62"/>
        <v>8.4775218413727114</v>
      </c>
      <c r="V491" s="92">
        <f t="shared" si="63"/>
        <v>6960.8277266261812</v>
      </c>
      <c r="W491" s="86" t="str">
        <f t="shared" si="64"/>
        <v>Collector</v>
      </c>
      <c r="Z491" s="92"/>
    </row>
    <row r="492" spans="2:26" s="86" customFormat="1" ht="15" customHeight="1" x14ac:dyDescent="0.25">
      <c r="B492" s="86" t="s">
        <v>267</v>
      </c>
      <c r="C492" s="86" t="s">
        <v>399</v>
      </c>
      <c r="D492" s="86">
        <v>139</v>
      </c>
      <c r="E492" s="86">
        <v>469</v>
      </c>
      <c r="F492" s="86">
        <v>15</v>
      </c>
      <c r="G492" s="86">
        <v>4</v>
      </c>
      <c r="H492" s="86">
        <v>10</v>
      </c>
      <c r="I492" s="86">
        <v>976</v>
      </c>
      <c r="J492" s="86">
        <v>196</v>
      </c>
      <c r="K492" s="86">
        <v>196</v>
      </c>
      <c r="L492" s="88" t="s">
        <v>649</v>
      </c>
      <c r="M492" s="89">
        <f>HLOOKUP(L492,FT_H!$B$1:$AS$25,2+F492,FALSE)</f>
        <v>1.4316370171210975</v>
      </c>
      <c r="N492" s="89">
        <f>HLOOKUP(L492,FT_D!$B$1:$AS$8,1+G492,FALSE)</f>
        <v>1.0964980553638661</v>
      </c>
      <c r="O492" s="89">
        <f>HLOOKUP(L492,FT_M!$B$1:$AS$13,1+H492,FALSE)</f>
        <v>1.040643020787243</v>
      </c>
      <c r="P492" s="90">
        <f t="shared" si="57"/>
        <v>597.45782944493067</v>
      </c>
      <c r="Q492" s="90">
        <f t="shared" si="58"/>
        <v>119.98128542131805</v>
      </c>
      <c r="R492" s="90">
        <f t="shared" si="59"/>
        <v>119.98128542131805</v>
      </c>
      <c r="S492" s="91">
        <f t="shared" si="60"/>
        <v>83.046638292845373</v>
      </c>
      <c r="T492" s="91">
        <f t="shared" si="61"/>
        <v>16.677398673563211</v>
      </c>
      <c r="U492" s="91">
        <f t="shared" si="62"/>
        <v>16.677398673563211</v>
      </c>
      <c r="V492" s="92">
        <f t="shared" si="63"/>
        <v>20098.089606901602</v>
      </c>
      <c r="W492" s="86" t="str">
        <f t="shared" si="64"/>
        <v>Highway</v>
      </c>
      <c r="Z492" s="92"/>
    </row>
    <row r="493" spans="2:26" s="86" customFormat="1" ht="15" customHeight="1" x14ac:dyDescent="0.25">
      <c r="B493" s="86" t="s">
        <v>267</v>
      </c>
      <c r="C493" s="86" t="s">
        <v>400</v>
      </c>
      <c r="D493" s="86">
        <v>2109</v>
      </c>
      <c r="E493" s="86">
        <v>470</v>
      </c>
      <c r="F493" s="86">
        <v>9</v>
      </c>
      <c r="G493" s="86">
        <v>4</v>
      </c>
      <c r="H493" s="86">
        <v>10</v>
      </c>
      <c r="I493" s="86">
        <v>916</v>
      </c>
      <c r="J493" s="86">
        <v>68</v>
      </c>
      <c r="K493" s="86">
        <v>44</v>
      </c>
      <c r="L493" s="88" t="s">
        <v>649</v>
      </c>
      <c r="M493" s="89">
        <f>HLOOKUP(L493,FT_H!$B$1:$AS$25,2+F493,FALSE)</f>
        <v>1.4027549517100684</v>
      </c>
      <c r="N493" s="89">
        <f>HLOOKUP(L493,FT_D!$B$1:$AS$8,1+G493,FALSE)</f>
        <v>1.0964980553638661</v>
      </c>
      <c r="O493" s="89">
        <f>HLOOKUP(L493,FT_M!$B$1:$AS$13,1+H493,FALSE)</f>
        <v>1.040643020787243</v>
      </c>
      <c r="P493" s="90">
        <f t="shared" si="57"/>
        <v>572.27400839793052</v>
      </c>
      <c r="Q493" s="90">
        <f t="shared" si="58"/>
        <v>42.483223330850741</v>
      </c>
      <c r="R493" s="90">
        <f t="shared" si="59"/>
        <v>27.489144508197537</v>
      </c>
      <c r="S493" s="91">
        <f t="shared" si="60"/>
        <v>1206.9258837112354</v>
      </c>
      <c r="T493" s="91">
        <f t="shared" si="61"/>
        <v>89.597118004764212</v>
      </c>
      <c r="U493" s="91">
        <f t="shared" si="62"/>
        <v>57.974605767788603</v>
      </c>
      <c r="V493" s="92">
        <f t="shared" si="63"/>
        <v>15413.91302968749</v>
      </c>
      <c r="W493" s="86" t="str">
        <f t="shared" si="64"/>
        <v>Highway</v>
      </c>
      <c r="Z493" s="92"/>
    </row>
    <row r="494" spans="2:26" s="86" customFormat="1" ht="15" customHeight="1" x14ac:dyDescent="0.25">
      <c r="B494" s="86" t="s">
        <v>267</v>
      </c>
      <c r="C494" s="86" t="s">
        <v>401</v>
      </c>
      <c r="D494" s="86">
        <v>639</v>
      </c>
      <c r="E494" s="86">
        <v>471</v>
      </c>
      <c r="F494" s="86">
        <v>10</v>
      </c>
      <c r="G494" s="86">
        <v>2</v>
      </c>
      <c r="H494" s="86">
        <v>10</v>
      </c>
      <c r="I494" s="86">
        <v>1640</v>
      </c>
      <c r="J494" s="86">
        <v>208</v>
      </c>
      <c r="K494" s="86">
        <v>128</v>
      </c>
      <c r="L494" s="88" t="s">
        <v>649</v>
      </c>
      <c r="M494" s="89">
        <f>HLOOKUP(L494,FT_H!$B$1:$AS$25,2+F494,FALSE)</f>
        <v>1.3269815703972134</v>
      </c>
      <c r="N494" s="89">
        <f>HLOOKUP(L494,FT_D!$B$1:$AS$8,1+G494,FALSE)</f>
        <v>1.077078268692844</v>
      </c>
      <c r="O494" s="89">
        <f>HLOOKUP(L494,FT_M!$B$1:$AS$13,1+H494,FALSE)</f>
        <v>1.040643020787243</v>
      </c>
      <c r="P494" s="90">
        <f t="shared" si="57"/>
        <v>1102.6302864733868</v>
      </c>
      <c r="Q494" s="90">
        <f t="shared" si="58"/>
        <v>139.84579243077101</v>
      </c>
      <c r="R494" s="90">
        <f t="shared" si="59"/>
        <v>86.058949188166778</v>
      </c>
      <c r="S494" s="91">
        <f t="shared" si="60"/>
        <v>704.58075305649413</v>
      </c>
      <c r="T494" s="91">
        <f t="shared" si="61"/>
        <v>89.361461363262677</v>
      </c>
      <c r="U494" s="91">
        <f t="shared" si="62"/>
        <v>54.991668531238574</v>
      </c>
      <c r="V494" s="92">
        <f t="shared" si="63"/>
        <v>31884.840674215789</v>
      </c>
      <c r="W494" s="86" t="str">
        <f t="shared" si="64"/>
        <v>Highway</v>
      </c>
      <c r="Z494" s="92"/>
    </row>
    <row r="495" spans="2:26" s="86" customFormat="1" ht="15" customHeight="1" x14ac:dyDescent="0.25">
      <c r="B495" s="86" t="s">
        <v>267</v>
      </c>
      <c r="C495" s="86" t="s">
        <v>402</v>
      </c>
      <c r="D495" s="86">
        <v>8190</v>
      </c>
      <c r="E495" s="86">
        <v>472</v>
      </c>
      <c r="F495" s="86">
        <v>10</v>
      </c>
      <c r="G495" s="86">
        <v>1</v>
      </c>
      <c r="H495" s="86">
        <v>10</v>
      </c>
      <c r="I495" s="86">
        <v>2324</v>
      </c>
      <c r="J495" s="86">
        <v>392</v>
      </c>
      <c r="K495" s="86">
        <v>260</v>
      </c>
      <c r="L495" s="88" t="s">
        <v>649</v>
      </c>
      <c r="M495" s="89">
        <f>HLOOKUP(L495,FT_H!$B$1:$AS$25,2+F495,FALSE)</f>
        <v>1.3269815703972134</v>
      </c>
      <c r="N495" s="89">
        <f>HLOOKUP(L495,FT_D!$B$1:$AS$8,1+G495,FALSE)</f>
        <v>1.0416670342277996</v>
      </c>
      <c r="O495" s="89">
        <f>HLOOKUP(L495,FT_M!$B$1:$AS$13,1+H495,FALSE)</f>
        <v>1.040643020787243</v>
      </c>
      <c r="P495" s="90">
        <f t="shared" si="57"/>
        <v>1615.624894182454</v>
      </c>
      <c r="Q495" s="90">
        <f t="shared" si="58"/>
        <v>272.51504239222118</v>
      </c>
      <c r="R495" s="90">
        <f t="shared" si="59"/>
        <v>180.74977301524873</v>
      </c>
      <c r="S495" s="91">
        <f t="shared" si="60"/>
        <v>13231.967883354298</v>
      </c>
      <c r="T495" s="91">
        <f t="shared" si="61"/>
        <v>2231.8981971922913</v>
      </c>
      <c r="U495" s="91">
        <f t="shared" si="62"/>
        <v>1480.3406409948871</v>
      </c>
      <c r="V495" s="92">
        <f t="shared" si="63"/>
        <v>49653.35303015817</v>
      </c>
      <c r="W495" s="86" t="str">
        <f t="shared" si="64"/>
        <v>Highway</v>
      </c>
      <c r="Z495" s="92"/>
    </row>
    <row r="496" spans="2:26" s="86" customFormat="1" ht="15" customHeight="1" x14ac:dyDescent="0.25">
      <c r="B496" s="86" t="s">
        <v>267</v>
      </c>
      <c r="C496" s="86" t="s">
        <v>49</v>
      </c>
      <c r="D496" s="86">
        <v>714</v>
      </c>
      <c r="E496" s="86">
        <v>473</v>
      </c>
      <c r="F496" s="86">
        <v>10</v>
      </c>
      <c r="G496" s="86">
        <v>1</v>
      </c>
      <c r="H496" s="86">
        <v>10</v>
      </c>
      <c r="I496" s="86">
        <v>344</v>
      </c>
      <c r="J496" s="86">
        <v>176</v>
      </c>
      <c r="K496" s="86">
        <v>44</v>
      </c>
      <c r="L496" s="88" t="s">
        <v>649</v>
      </c>
      <c r="M496" s="89">
        <f>HLOOKUP(L496,FT_H!$B$1:$AS$25,2+F496,FALSE)</f>
        <v>1.3269815703972134</v>
      </c>
      <c r="N496" s="89">
        <f>HLOOKUP(L496,FT_D!$B$1:$AS$8,1+G496,FALSE)</f>
        <v>1.0416670342277996</v>
      </c>
      <c r="O496" s="89">
        <f>HLOOKUP(L496,FT_M!$B$1:$AS$13,1+H496,FALSE)</f>
        <v>1.040643020787243</v>
      </c>
      <c r="P496" s="90">
        <f t="shared" si="57"/>
        <v>239.14585352786756</v>
      </c>
      <c r="Q496" s="90">
        <f t="shared" si="58"/>
        <v>122.35369250262991</v>
      </c>
      <c r="R496" s="90">
        <f t="shared" si="59"/>
        <v>30.588423125657478</v>
      </c>
      <c r="S496" s="91">
        <f t="shared" si="60"/>
        <v>170.75013941889742</v>
      </c>
      <c r="T496" s="91">
        <f t="shared" si="61"/>
        <v>87.360536446877759</v>
      </c>
      <c r="U496" s="91">
        <f t="shared" si="62"/>
        <v>21.84013411171944</v>
      </c>
      <c r="V496" s="92">
        <f t="shared" si="63"/>
        <v>9410.1112597477186</v>
      </c>
      <c r="W496" s="86" t="str">
        <f t="shared" si="64"/>
        <v>Collector</v>
      </c>
      <c r="Z496" s="92"/>
    </row>
    <row r="497" spans="2:26" s="86" customFormat="1" ht="15" customHeight="1" x14ac:dyDescent="0.25">
      <c r="B497" s="86" t="s">
        <v>267</v>
      </c>
      <c r="C497" s="86" t="s">
        <v>403</v>
      </c>
      <c r="D497" s="86">
        <v>1017</v>
      </c>
      <c r="E497" s="86">
        <v>474</v>
      </c>
      <c r="F497" s="86">
        <v>15</v>
      </c>
      <c r="G497" s="86">
        <v>4</v>
      </c>
      <c r="H497" s="86">
        <v>10</v>
      </c>
      <c r="I497" s="86">
        <v>244</v>
      </c>
      <c r="J497" s="86">
        <v>40</v>
      </c>
      <c r="K497" s="86">
        <v>32</v>
      </c>
      <c r="L497" s="88" t="s">
        <v>649</v>
      </c>
      <c r="M497" s="89">
        <f>HLOOKUP(L497,FT_H!$B$1:$AS$25,2+F497,FALSE)</f>
        <v>1.4316370171210975</v>
      </c>
      <c r="N497" s="89">
        <f>HLOOKUP(L497,FT_D!$B$1:$AS$8,1+G497,FALSE)</f>
        <v>1.0964980553638661</v>
      </c>
      <c r="O497" s="89">
        <f>HLOOKUP(L497,FT_M!$B$1:$AS$13,1+H497,FALSE)</f>
        <v>1.040643020787243</v>
      </c>
      <c r="P497" s="90">
        <f t="shared" si="57"/>
        <v>149.36445736123267</v>
      </c>
      <c r="Q497" s="90">
        <f t="shared" si="58"/>
        <v>24.485976616595522</v>
      </c>
      <c r="R497" s="90">
        <f t="shared" si="59"/>
        <v>19.588781293276416</v>
      </c>
      <c r="S497" s="91">
        <f t="shared" si="60"/>
        <v>151.90365313637361</v>
      </c>
      <c r="T497" s="91">
        <f t="shared" si="61"/>
        <v>24.902238219077645</v>
      </c>
      <c r="U497" s="91">
        <f t="shared" si="62"/>
        <v>19.921790575262115</v>
      </c>
      <c r="V497" s="92">
        <f t="shared" si="63"/>
        <v>4642.5411665065103</v>
      </c>
      <c r="W497" s="86" t="str">
        <f t="shared" si="64"/>
        <v>Collector</v>
      </c>
      <c r="Z497" s="92"/>
    </row>
    <row r="498" spans="2:26" s="86" customFormat="1" ht="15" customHeight="1" x14ac:dyDescent="0.25">
      <c r="B498" s="86" t="s">
        <v>267</v>
      </c>
      <c r="C498" s="86" t="s">
        <v>404</v>
      </c>
      <c r="D498" s="86">
        <v>1436</v>
      </c>
      <c r="E498" s="86">
        <v>475</v>
      </c>
      <c r="F498" s="86">
        <v>16</v>
      </c>
      <c r="G498" s="86">
        <v>4</v>
      </c>
      <c r="H498" s="86">
        <v>10</v>
      </c>
      <c r="I498" s="86">
        <v>372</v>
      </c>
      <c r="J498" s="86">
        <v>136</v>
      </c>
      <c r="K498" s="86">
        <v>88</v>
      </c>
      <c r="L498" s="88" t="s">
        <v>649</v>
      </c>
      <c r="M498" s="89">
        <f>HLOOKUP(L498,FT_H!$B$1:$AS$25,2+F498,FALSE)</f>
        <v>1.5344023988084332</v>
      </c>
      <c r="N498" s="89">
        <f>HLOOKUP(L498,FT_D!$B$1:$AS$8,1+G498,FALSE)</f>
        <v>1.0964980553638661</v>
      </c>
      <c r="O498" s="89">
        <f>HLOOKUP(L498,FT_M!$B$1:$AS$13,1+H498,FALSE)</f>
        <v>1.040643020787243</v>
      </c>
      <c r="P498" s="90">
        <f t="shared" si="57"/>
        <v>212.46824440100707</v>
      </c>
      <c r="Q498" s="90">
        <f t="shared" si="58"/>
        <v>77.676562469185384</v>
      </c>
      <c r="R498" s="90">
        <f t="shared" si="59"/>
        <v>50.261305127119954</v>
      </c>
      <c r="S498" s="91">
        <f t="shared" si="60"/>
        <v>305.10439895984615</v>
      </c>
      <c r="T498" s="91">
        <f t="shared" si="61"/>
        <v>111.54354370575021</v>
      </c>
      <c r="U498" s="91">
        <f t="shared" si="62"/>
        <v>72.175234162544243</v>
      </c>
      <c r="V498" s="92">
        <f t="shared" si="63"/>
        <v>8169.7466879354979</v>
      </c>
      <c r="W498" s="86" t="str">
        <f t="shared" si="64"/>
        <v>Collector</v>
      </c>
      <c r="Z498" s="92"/>
    </row>
    <row r="499" spans="2:26" s="86" customFormat="1" ht="15" customHeight="1" x14ac:dyDescent="0.25">
      <c r="B499" s="86" t="s">
        <v>267</v>
      </c>
      <c r="C499" s="86" t="s">
        <v>405</v>
      </c>
      <c r="D499" s="86">
        <v>451</v>
      </c>
      <c r="E499" s="86">
        <v>476</v>
      </c>
      <c r="F499" s="86">
        <v>15</v>
      </c>
      <c r="G499" s="86">
        <v>4</v>
      </c>
      <c r="H499" s="86">
        <v>10</v>
      </c>
      <c r="I499" s="86">
        <v>724</v>
      </c>
      <c r="J499" s="86">
        <v>184</v>
      </c>
      <c r="K499" s="86">
        <v>116</v>
      </c>
      <c r="L499" s="88" t="s">
        <v>649</v>
      </c>
      <c r="M499" s="89">
        <f>HLOOKUP(L499,FT_H!$B$1:$AS$25,2+F499,FALSE)</f>
        <v>1.4316370171210975</v>
      </c>
      <c r="N499" s="89">
        <f>HLOOKUP(L499,FT_D!$B$1:$AS$8,1+G499,FALSE)</f>
        <v>1.0964980553638661</v>
      </c>
      <c r="O499" s="89">
        <f>HLOOKUP(L499,FT_M!$B$1:$AS$13,1+H499,FALSE)</f>
        <v>1.040643020787243</v>
      </c>
      <c r="P499" s="90">
        <f t="shared" si="57"/>
        <v>443.19617676037893</v>
      </c>
      <c r="Q499" s="90">
        <f t="shared" si="58"/>
        <v>112.63549243633939</v>
      </c>
      <c r="R499" s="90">
        <f t="shared" si="59"/>
        <v>71.009332188127004</v>
      </c>
      <c r="S499" s="91">
        <f t="shared" si="60"/>
        <v>199.88147571893089</v>
      </c>
      <c r="T499" s="91">
        <f t="shared" si="61"/>
        <v>50.798607088789069</v>
      </c>
      <c r="U499" s="91">
        <f t="shared" si="62"/>
        <v>32.025208816845279</v>
      </c>
      <c r="V499" s="92">
        <f t="shared" si="63"/>
        <v>15044.184033236288</v>
      </c>
      <c r="W499" s="86" t="str">
        <f t="shared" si="64"/>
        <v>Highway</v>
      </c>
      <c r="Z499" s="92"/>
    </row>
    <row r="500" spans="2:26" s="86" customFormat="1" ht="15" customHeight="1" x14ac:dyDescent="0.25">
      <c r="B500" s="86" t="s">
        <v>267</v>
      </c>
      <c r="C500" s="86" t="s">
        <v>406</v>
      </c>
      <c r="D500" s="86">
        <v>1577</v>
      </c>
      <c r="E500" s="86">
        <v>477</v>
      </c>
      <c r="F500" s="86">
        <v>16</v>
      </c>
      <c r="G500" s="86">
        <v>4</v>
      </c>
      <c r="H500" s="86">
        <v>10</v>
      </c>
      <c r="I500" s="86">
        <v>1328</v>
      </c>
      <c r="J500" s="86">
        <v>184</v>
      </c>
      <c r="K500" s="86">
        <v>192</v>
      </c>
      <c r="L500" s="88" t="s">
        <v>649</v>
      </c>
      <c r="M500" s="89">
        <f>HLOOKUP(L500,FT_H!$B$1:$AS$25,2+F500,FALSE)</f>
        <v>1.5344023988084332</v>
      </c>
      <c r="N500" s="89">
        <f>HLOOKUP(L500,FT_D!$B$1:$AS$8,1+G500,FALSE)</f>
        <v>1.0964980553638661</v>
      </c>
      <c r="O500" s="89">
        <f>HLOOKUP(L500,FT_M!$B$1:$AS$13,1+H500,FALSE)</f>
        <v>1.040643020787243</v>
      </c>
      <c r="P500" s="90">
        <f t="shared" si="57"/>
        <v>758.48878646381013</v>
      </c>
      <c r="Q500" s="90">
        <f t="shared" si="58"/>
        <v>105.09181981125082</v>
      </c>
      <c r="R500" s="90">
        <f t="shared" si="59"/>
        <v>109.66102936826171</v>
      </c>
      <c r="S500" s="91">
        <f t="shared" si="60"/>
        <v>1196.1368162534286</v>
      </c>
      <c r="T500" s="91">
        <f t="shared" si="61"/>
        <v>165.72979984234254</v>
      </c>
      <c r="U500" s="91">
        <f t="shared" si="62"/>
        <v>172.93544331374872</v>
      </c>
      <c r="V500" s="92">
        <f t="shared" si="63"/>
        <v>23357.799255439742</v>
      </c>
      <c r="W500" s="86" t="str">
        <f t="shared" si="64"/>
        <v>Highway</v>
      </c>
      <c r="Z500" s="92"/>
    </row>
    <row r="501" spans="2:26" s="86" customFormat="1" ht="15" customHeight="1" x14ac:dyDescent="0.25">
      <c r="B501" s="86" t="s">
        <v>267</v>
      </c>
      <c r="C501" s="86" t="s">
        <v>407</v>
      </c>
      <c r="D501" s="86">
        <v>2414</v>
      </c>
      <c r="E501" s="86">
        <v>478</v>
      </c>
      <c r="F501" s="86">
        <v>16</v>
      </c>
      <c r="G501" s="86">
        <v>4</v>
      </c>
      <c r="H501" s="86">
        <v>10</v>
      </c>
      <c r="I501" s="86">
        <v>444</v>
      </c>
      <c r="J501" s="86">
        <v>196</v>
      </c>
      <c r="K501" s="86">
        <v>60</v>
      </c>
      <c r="L501" s="88" t="s">
        <v>649</v>
      </c>
      <c r="M501" s="89">
        <f>HLOOKUP(L501,FT_H!$B$1:$AS$25,2+F501,FALSE)</f>
        <v>1.5344023988084332</v>
      </c>
      <c r="N501" s="89">
        <f>HLOOKUP(L501,FT_D!$B$1:$AS$8,1+G501,FALSE)</f>
        <v>1.0964980553638661</v>
      </c>
      <c r="O501" s="89">
        <f>HLOOKUP(L501,FT_M!$B$1:$AS$13,1+H501,FALSE)</f>
        <v>1.040643020787243</v>
      </c>
      <c r="P501" s="90">
        <f t="shared" si="57"/>
        <v>253.59113041410521</v>
      </c>
      <c r="Q501" s="90">
        <f t="shared" si="58"/>
        <v>111.94563414676716</v>
      </c>
      <c r="R501" s="90">
        <f t="shared" si="59"/>
        <v>34.269071677581785</v>
      </c>
      <c r="S501" s="91">
        <f t="shared" si="60"/>
        <v>612.16898881965005</v>
      </c>
      <c r="T501" s="91">
        <f t="shared" si="61"/>
        <v>270.23676083029591</v>
      </c>
      <c r="U501" s="91">
        <f t="shared" si="62"/>
        <v>82.725539029682437</v>
      </c>
      <c r="V501" s="92">
        <f t="shared" si="63"/>
        <v>9595.3400697229008</v>
      </c>
      <c r="W501" s="86" t="str">
        <f t="shared" si="64"/>
        <v>Collector</v>
      </c>
      <c r="Z501" s="92"/>
    </row>
    <row r="502" spans="2:26" s="86" customFormat="1" ht="15" customHeight="1" x14ac:dyDescent="0.25">
      <c r="B502" s="86" t="s">
        <v>267</v>
      </c>
      <c r="C502" s="86" t="s">
        <v>122</v>
      </c>
      <c r="D502" s="86">
        <v>1474</v>
      </c>
      <c r="E502" s="86">
        <v>479</v>
      </c>
      <c r="F502" s="86">
        <v>9</v>
      </c>
      <c r="G502" s="86">
        <v>4</v>
      </c>
      <c r="H502" s="86">
        <v>10</v>
      </c>
      <c r="I502" s="86">
        <v>404</v>
      </c>
      <c r="J502" s="86">
        <v>24</v>
      </c>
      <c r="K502" s="86">
        <v>16</v>
      </c>
      <c r="L502" s="88" t="s">
        <v>649</v>
      </c>
      <c r="M502" s="89">
        <f>HLOOKUP(L502,FT_H!$B$1:$AS$25,2+F502,FALSE)</f>
        <v>1.4027549517100684</v>
      </c>
      <c r="N502" s="89">
        <f>HLOOKUP(L502,FT_D!$B$1:$AS$8,1+G502,FALSE)</f>
        <v>1.0964980553638661</v>
      </c>
      <c r="O502" s="89">
        <f>HLOOKUP(L502,FT_M!$B$1:$AS$13,1+H502,FALSE)</f>
        <v>1.040643020787243</v>
      </c>
      <c r="P502" s="90">
        <f t="shared" si="57"/>
        <v>252.40032684799559</v>
      </c>
      <c r="Q502" s="90">
        <f t="shared" si="58"/>
        <v>14.994078822653202</v>
      </c>
      <c r="R502" s="90">
        <f t="shared" si="59"/>
        <v>9.9960525484354683</v>
      </c>
      <c r="S502" s="91">
        <f t="shared" si="60"/>
        <v>372.03808177394546</v>
      </c>
      <c r="T502" s="91">
        <f t="shared" si="61"/>
        <v>22.101272184590819</v>
      </c>
      <c r="U502" s="91">
        <f t="shared" si="62"/>
        <v>14.73418145639388</v>
      </c>
      <c r="V502" s="92">
        <f t="shared" si="63"/>
        <v>6657.3709972580218</v>
      </c>
      <c r="W502" s="86" t="str">
        <f t="shared" si="64"/>
        <v>Collector</v>
      </c>
      <c r="Z502" s="92"/>
    </row>
    <row r="503" spans="2:26" s="86" customFormat="1" ht="15" customHeight="1" x14ac:dyDescent="0.25">
      <c r="B503" s="86" t="s">
        <v>267</v>
      </c>
      <c r="C503" s="86" t="s">
        <v>408</v>
      </c>
      <c r="D503" s="86">
        <v>664</v>
      </c>
      <c r="E503" s="86">
        <v>480</v>
      </c>
      <c r="F503" s="86">
        <v>14</v>
      </c>
      <c r="G503" s="86">
        <v>2</v>
      </c>
      <c r="H503" s="86">
        <v>10</v>
      </c>
      <c r="I503" s="86">
        <v>436</v>
      </c>
      <c r="J503" s="86">
        <v>68</v>
      </c>
      <c r="K503" s="86">
        <v>4</v>
      </c>
      <c r="L503" s="88" t="s">
        <v>649</v>
      </c>
      <c r="M503" s="89">
        <f>HLOOKUP(L503,FT_H!$B$1:$AS$25,2+F503,FALSE)</f>
        <v>1.4139103726546229</v>
      </c>
      <c r="N503" s="89">
        <f>HLOOKUP(L503,FT_D!$B$1:$AS$8,1+G503,FALSE)</f>
        <v>1.077078268692844</v>
      </c>
      <c r="O503" s="89">
        <f>HLOOKUP(L503,FT_M!$B$1:$AS$13,1+H503,FALSE)</f>
        <v>1.040643020787243</v>
      </c>
      <c r="P503" s="90">
        <f t="shared" si="57"/>
        <v>275.11582308029949</v>
      </c>
      <c r="Q503" s="90">
        <f t="shared" si="58"/>
        <v>42.90797240701918</v>
      </c>
      <c r="R503" s="90">
        <f t="shared" si="59"/>
        <v>2.5239983768834815</v>
      </c>
      <c r="S503" s="91">
        <f t="shared" si="60"/>
        <v>182.67690652531886</v>
      </c>
      <c r="T503" s="91">
        <f t="shared" si="61"/>
        <v>28.490893678260733</v>
      </c>
      <c r="U503" s="91">
        <f t="shared" si="62"/>
        <v>1.6759349222506317</v>
      </c>
      <c r="V503" s="92">
        <f t="shared" si="63"/>
        <v>7693.1470527408519</v>
      </c>
      <c r="W503" s="86" t="str">
        <f t="shared" si="64"/>
        <v>Collector</v>
      </c>
      <c r="Z503" s="92"/>
    </row>
    <row r="504" spans="2:26" s="86" customFormat="1" ht="15" customHeight="1" x14ac:dyDescent="0.25">
      <c r="B504" s="86" t="s">
        <v>267</v>
      </c>
      <c r="C504" s="86" t="s">
        <v>409</v>
      </c>
      <c r="D504" s="86">
        <v>613</v>
      </c>
      <c r="E504" s="86">
        <v>481</v>
      </c>
      <c r="F504" s="86">
        <v>10</v>
      </c>
      <c r="G504" s="86">
        <v>3</v>
      </c>
      <c r="H504" s="86">
        <v>10</v>
      </c>
      <c r="I504" s="86">
        <v>336</v>
      </c>
      <c r="J504" s="86">
        <v>16</v>
      </c>
      <c r="K504" s="86">
        <v>32</v>
      </c>
      <c r="L504" s="88" t="s">
        <v>649</v>
      </c>
      <c r="M504" s="89">
        <f>HLOOKUP(L504,FT_H!$B$1:$AS$25,2+F504,FALSE)</f>
        <v>1.3269815703972134</v>
      </c>
      <c r="N504" s="89">
        <f>HLOOKUP(L504,FT_D!$B$1:$AS$8,1+G504,FALSE)</f>
        <v>1.1062082689467894</v>
      </c>
      <c r="O504" s="89">
        <f>HLOOKUP(L504,FT_M!$B$1:$AS$13,1+H504,FALSE)</f>
        <v>1.040643020787243</v>
      </c>
      <c r="P504" s="90">
        <f t="shared" si="57"/>
        <v>219.95594755776844</v>
      </c>
      <c r="Q504" s="90">
        <f t="shared" si="58"/>
        <v>10.474092740846116</v>
      </c>
      <c r="R504" s="90">
        <f t="shared" si="59"/>
        <v>20.948185481692231</v>
      </c>
      <c r="S504" s="91">
        <f t="shared" si="60"/>
        <v>134.83299585291203</v>
      </c>
      <c r="T504" s="91">
        <f t="shared" si="61"/>
        <v>6.420618850138669</v>
      </c>
      <c r="U504" s="91">
        <f t="shared" si="62"/>
        <v>12.841237700277338</v>
      </c>
      <c r="V504" s="92">
        <f t="shared" si="63"/>
        <v>6033.0774187273628</v>
      </c>
      <c r="W504" s="86" t="str">
        <f t="shared" si="64"/>
        <v>Collector</v>
      </c>
      <c r="Z504" s="92"/>
    </row>
    <row r="505" spans="2:26" s="86" customFormat="1" ht="15" customHeight="1" x14ac:dyDescent="0.25">
      <c r="B505" s="86" t="s">
        <v>267</v>
      </c>
      <c r="C505" s="86" t="s">
        <v>410</v>
      </c>
      <c r="D505" s="86">
        <v>1349</v>
      </c>
      <c r="E505" s="86">
        <v>482</v>
      </c>
      <c r="F505" s="86">
        <v>14</v>
      </c>
      <c r="G505" s="86">
        <v>2</v>
      </c>
      <c r="H505" s="86">
        <v>10</v>
      </c>
      <c r="I505" s="86">
        <v>216</v>
      </c>
      <c r="J505" s="86">
        <v>32</v>
      </c>
      <c r="K505" s="86">
        <v>4</v>
      </c>
      <c r="L505" s="88" t="s">
        <v>649</v>
      </c>
      <c r="M505" s="89">
        <f>HLOOKUP(L505,FT_H!$B$1:$AS$25,2+F505,FALSE)</f>
        <v>1.4139103726546229</v>
      </c>
      <c r="N505" s="89">
        <f>HLOOKUP(L505,FT_D!$B$1:$AS$8,1+G505,FALSE)</f>
        <v>1.077078268692844</v>
      </c>
      <c r="O505" s="89">
        <f>HLOOKUP(L505,FT_M!$B$1:$AS$13,1+H505,FALSE)</f>
        <v>1.040643020787243</v>
      </c>
      <c r="P505" s="90">
        <f t="shared" si="57"/>
        <v>136.29591235170798</v>
      </c>
      <c r="Q505" s="90">
        <f t="shared" si="58"/>
        <v>20.191987015067852</v>
      </c>
      <c r="R505" s="90">
        <f t="shared" si="59"/>
        <v>2.5239983768834815</v>
      </c>
      <c r="S505" s="91">
        <f t="shared" si="60"/>
        <v>183.86318576245407</v>
      </c>
      <c r="T505" s="91">
        <f t="shared" si="61"/>
        <v>27.238990483326532</v>
      </c>
      <c r="U505" s="91">
        <f t="shared" si="62"/>
        <v>3.4048738104158165</v>
      </c>
      <c r="V505" s="92">
        <f t="shared" si="63"/>
        <v>3816.285545847823</v>
      </c>
      <c r="W505" s="86" t="str">
        <f t="shared" si="64"/>
        <v>Collector</v>
      </c>
      <c r="Z505" s="92"/>
    </row>
    <row r="506" spans="2:26" s="86" customFormat="1" ht="15" customHeight="1" x14ac:dyDescent="0.25">
      <c r="B506" s="86" t="s">
        <v>267</v>
      </c>
      <c r="C506" s="86" t="s">
        <v>411</v>
      </c>
      <c r="D506" s="86">
        <v>335</v>
      </c>
      <c r="E506" s="86">
        <v>483</v>
      </c>
      <c r="F506" s="86">
        <v>10</v>
      </c>
      <c r="G506" s="86">
        <v>2</v>
      </c>
      <c r="H506" s="86">
        <v>10</v>
      </c>
      <c r="I506" s="86">
        <v>452</v>
      </c>
      <c r="J506" s="86">
        <v>60</v>
      </c>
      <c r="K506" s="86">
        <v>4</v>
      </c>
      <c r="L506" s="88" t="s">
        <v>649</v>
      </c>
      <c r="M506" s="89">
        <f>HLOOKUP(L506,FT_H!$B$1:$AS$25,2+F506,FALSE)</f>
        <v>1.3269815703972134</v>
      </c>
      <c r="N506" s="89">
        <f>HLOOKUP(L506,FT_D!$B$1:$AS$8,1+G506,FALSE)</f>
        <v>1.077078268692844</v>
      </c>
      <c r="O506" s="89">
        <f>HLOOKUP(L506,FT_M!$B$1:$AS$13,1+H506,FALSE)</f>
        <v>1.040643020787243</v>
      </c>
      <c r="P506" s="90">
        <f t="shared" si="57"/>
        <v>303.89566432071393</v>
      </c>
      <c r="Q506" s="90">
        <f t="shared" si="58"/>
        <v>40.34013243195318</v>
      </c>
      <c r="R506" s="90">
        <f t="shared" si="59"/>
        <v>2.6893421621302118</v>
      </c>
      <c r="S506" s="91">
        <f t="shared" si="60"/>
        <v>101.80504754743917</v>
      </c>
      <c r="T506" s="91">
        <f t="shared" si="61"/>
        <v>13.513944364704315</v>
      </c>
      <c r="U506" s="91">
        <f t="shared" si="62"/>
        <v>0.90092962431362089</v>
      </c>
      <c r="V506" s="92">
        <f t="shared" si="63"/>
        <v>8326.2033339551363</v>
      </c>
      <c r="W506" s="86" t="str">
        <f t="shared" si="64"/>
        <v>Collector</v>
      </c>
      <c r="Z506" s="92"/>
    </row>
    <row r="507" spans="2:26" s="86" customFormat="1" ht="15" customHeight="1" x14ac:dyDescent="0.25">
      <c r="B507" s="86" t="s">
        <v>412</v>
      </c>
      <c r="C507" s="86" t="s">
        <v>413</v>
      </c>
      <c r="D507" s="86">
        <v>629</v>
      </c>
      <c r="E507" s="86">
        <v>484</v>
      </c>
      <c r="F507" s="86">
        <v>14</v>
      </c>
      <c r="G507" s="86">
        <v>5</v>
      </c>
      <c r="H507" s="86">
        <v>9</v>
      </c>
      <c r="I507" s="86">
        <v>1680</v>
      </c>
      <c r="J507" s="86">
        <v>180</v>
      </c>
      <c r="K507" s="86">
        <v>148</v>
      </c>
      <c r="L507" s="88" t="s">
        <v>649</v>
      </c>
      <c r="M507" s="89">
        <f>HLOOKUP(L507,FT_H!$B$1:$AS$25,2+F507,FALSE)</f>
        <v>1.4139103726546229</v>
      </c>
      <c r="N507" s="89">
        <f>HLOOKUP(L507,FT_D!$B$1:$AS$8,1+G507,FALSE)</f>
        <v>1.1379267551327192</v>
      </c>
      <c r="O507" s="89">
        <f>HLOOKUP(L507,FT_M!$B$1:$AS$13,1+H507,FALSE)</f>
        <v>0.98879492857132445</v>
      </c>
      <c r="P507" s="90">
        <f t="shared" si="57"/>
        <v>1056.0071583032075</v>
      </c>
      <c r="Q507" s="90">
        <f t="shared" si="58"/>
        <v>113.14362410391509</v>
      </c>
      <c r="R507" s="90">
        <f t="shared" si="59"/>
        <v>93.02920204099685</v>
      </c>
      <c r="S507" s="91">
        <f t="shared" si="60"/>
        <v>664.2285025727175</v>
      </c>
      <c r="T507" s="91">
        <f t="shared" si="61"/>
        <v>71.167339561362596</v>
      </c>
      <c r="U507" s="91">
        <f t="shared" si="62"/>
        <v>58.515368083787017</v>
      </c>
      <c r="V507" s="92">
        <f t="shared" si="63"/>
        <v>30292.319626754863</v>
      </c>
      <c r="W507" s="86" t="str">
        <f t="shared" si="64"/>
        <v>Highway</v>
      </c>
      <c r="Z507" s="92"/>
    </row>
    <row r="508" spans="2:26" s="86" customFormat="1" ht="15" customHeight="1" x14ac:dyDescent="0.25">
      <c r="B508" s="86" t="s">
        <v>412</v>
      </c>
      <c r="C508" s="86" t="s">
        <v>414</v>
      </c>
      <c r="D508" s="86">
        <v>748</v>
      </c>
      <c r="E508" s="86">
        <v>485</v>
      </c>
      <c r="F508" s="86">
        <v>15</v>
      </c>
      <c r="G508" s="86">
        <v>5</v>
      </c>
      <c r="H508" s="86">
        <v>9</v>
      </c>
      <c r="I508" s="86">
        <v>1480</v>
      </c>
      <c r="J508" s="86">
        <v>192</v>
      </c>
      <c r="K508" s="86">
        <v>108</v>
      </c>
      <c r="L508" s="88" t="s">
        <v>649</v>
      </c>
      <c r="M508" s="89">
        <f>HLOOKUP(L508,FT_H!$B$1:$AS$25,2+F508,FALSE)</f>
        <v>1.4316370171210975</v>
      </c>
      <c r="N508" s="89">
        <f>HLOOKUP(L508,FT_D!$B$1:$AS$8,1+G508,FALSE)</f>
        <v>1.1379267551327192</v>
      </c>
      <c r="O508" s="89">
        <f>HLOOKUP(L508,FT_M!$B$1:$AS$13,1+H508,FALSE)</f>
        <v>0.98879492857132445</v>
      </c>
      <c r="P508" s="90">
        <f t="shared" si="57"/>
        <v>918.77306993677678</v>
      </c>
      <c r="Q508" s="90">
        <f t="shared" si="58"/>
        <v>119.19218204585212</v>
      </c>
      <c r="R508" s="90">
        <f t="shared" si="59"/>
        <v>67.045602400791822</v>
      </c>
      <c r="S508" s="91">
        <f t="shared" si="60"/>
        <v>687.24225631270906</v>
      </c>
      <c r="T508" s="91">
        <f t="shared" si="61"/>
        <v>89.15575217029739</v>
      </c>
      <c r="U508" s="91">
        <f t="shared" si="62"/>
        <v>50.150110595792285</v>
      </c>
      <c r="V508" s="92">
        <f t="shared" si="63"/>
        <v>26520.260505202095</v>
      </c>
      <c r="W508" s="86" t="str">
        <f t="shared" si="64"/>
        <v>Highway</v>
      </c>
      <c r="Z508" s="92"/>
    </row>
    <row r="509" spans="2:26" s="86" customFormat="1" ht="15" customHeight="1" x14ac:dyDescent="0.25">
      <c r="B509" s="86" t="s">
        <v>412</v>
      </c>
      <c r="C509" s="86" t="s">
        <v>415</v>
      </c>
      <c r="D509" s="86">
        <v>467</v>
      </c>
      <c r="E509" s="86">
        <v>486</v>
      </c>
      <c r="F509" s="86">
        <v>16</v>
      </c>
      <c r="G509" s="86">
        <v>5</v>
      </c>
      <c r="H509" s="86">
        <v>9</v>
      </c>
      <c r="I509" s="86">
        <v>1807</v>
      </c>
      <c r="J509" s="86">
        <v>214</v>
      </c>
      <c r="K509" s="86">
        <v>127</v>
      </c>
      <c r="L509" s="88" t="s">
        <v>649</v>
      </c>
      <c r="M509" s="89">
        <f>HLOOKUP(L509,FT_H!$B$1:$AS$25,2+F509,FALSE)</f>
        <v>1.5344023988084332</v>
      </c>
      <c r="N509" s="89">
        <f>HLOOKUP(L509,FT_D!$B$1:$AS$8,1+G509,FALSE)</f>
        <v>1.1379267551327192</v>
      </c>
      <c r="O509" s="89">
        <f>HLOOKUP(L509,FT_M!$B$1:$AS$13,1+H509,FALSE)</f>
        <v>0.98879492857132445</v>
      </c>
      <c r="P509" s="90">
        <f t="shared" si="57"/>
        <v>1046.6424493738405</v>
      </c>
      <c r="Q509" s="90">
        <f t="shared" si="58"/>
        <v>123.95212184062085</v>
      </c>
      <c r="R509" s="90">
        <f t="shared" si="59"/>
        <v>73.560371372704893</v>
      </c>
      <c r="S509" s="91">
        <f t="shared" si="60"/>
        <v>488.78202385758351</v>
      </c>
      <c r="T509" s="91">
        <f t="shared" si="61"/>
        <v>57.885640899569935</v>
      </c>
      <c r="U509" s="91">
        <f t="shared" si="62"/>
        <v>34.35269343105319</v>
      </c>
      <c r="V509" s="92">
        <f t="shared" si="63"/>
        <v>29859.718622091983</v>
      </c>
      <c r="W509" s="86" t="str">
        <f t="shared" si="64"/>
        <v>Highway</v>
      </c>
      <c r="Z509" s="92"/>
    </row>
    <row r="510" spans="2:26" s="86" customFormat="1" ht="15" customHeight="1" x14ac:dyDescent="0.25">
      <c r="B510" s="86" t="s">
        <v>412</v>
      </c>
      <c r="C510" s="86" t="s">
        <v>416</v>
      </c>
      <c r="D510" s="86">
        <v>313</v>
      </c>
      <c r="E510" s="86">
        <v>487</v>
      </c>
      <c r="F510" s="86">
        <v>13</v>
      </c>
      <c r="G510" s="86">
        <v>3</v>
      </c>
      <c r="H510" s="86">
        <v>10</v>
      </c>
      <c r="I510" s="86">
        <v>2052</v>
      </c>
      <c r="J510" s="86">
        <v>524</v>
      </c>
      <c r="K510" s="86">
        <v>324</v>
      </c>
      <c r="L510" s="88" t="s">
        <v>600</v>
      </c>
      <c r="M510" s="89">
        <f>HLOOKUP(L510,FT_H!$B$1:$AS$25,2+F510,FALSE)</f>
        <v>1.3760803534698032</v>
      </c>
      <c r="N510" s="89">
        <f>HLOOKUP(L510,FT_D!$B$1:$AS$8,1+G510,FALSE)</f>
        <v>1.1023982984618517</v>
      </c>
      <c r="O510" s="89">
        <f>HLOOKUP(L510,FT_M!$B$1:$AS$13,1+H510,FALSE)</f>
        <v>1.0689030344489063</v>
      </c>
      <c r="P510" s="90">
        <f t="shared" si="57"/>
        <v>1265.4841726749612</v>
      </c>
      <c r="Q510" s="90">
        <f t="shared" si="58"/>
        <v>323.15482772011677</v>
      </c>
      <c r="R510" s="90">
        <f t="shared" si="59"/>
        <v>199.81329042236229</v>
      </c>
      <c r="S510" s="91">
        <f t="shared" si="60"/>
        <v>396.09654604726285</v>
      </c>
      <c r="T510" s="91">
        <f t="shared" si="61"/>
        <v>101.14746107639655</v>
      </c>
      <c r="U510" s="91">
        <f t="shared" si="62"/>
        <v>62.541559902199396</v>
      </c>
      <c r="V510" s="92">
        <f t="shared" si="63"/>
        <v>42922.854979618569</v>
      </c>
      <c r="W510" s="86" t="str">
        <f t="shared" si="64"/>
        <v>Highway</v>
      </c>
      <c r="Z510" s="92"/>
    </row>
    <row r="511" spans="2:26" s="86" customFormat="1" ht="15" customHeight="1" x14ac:dyDescent="0.25">
      <c r="B511" s="86" t="s">
        <v>412</v>
      </c>
      <c r="C511" s="86" t="s">
        <v>417</v>
      </c>
      <c r="D511" s="86">
        <v>1914</v>
      </c>
      <c r="E511" s="86">
        <v>488</v>
      </c>
      <c r="F511" s="86">
        <v>14</v>
      </c>
      <c r="G511" s="86">
        <v>5</v>
      </c>
      <c r="H511" s="86">
        <v>9</v>
      </c>
      <c r="I511" s="93">
        <v>1216</v>
      </c>
      <c r="J511" s="93">
        <v>116</v>
      </c>
      <c r="K511" s="93">
        <v>44</v>
      </c>
      <c r="L511" s="88" t="s">
        <v>649</v>
      </c>
      <c r="M511" s="89">
        <f>HLOOKUP(L511,FT_H!$B$1:$AS$25,2+F511,FALSE)</f>
        <v>1.4139103726546229</v>
      </c>
      <c r="N511" s="89">
        <f>HLOOKUP(L511,FT_D!$B$1:$AS$8,1+G511,FALSE)</f>
        <v>1.1379267551327192</v>
      </c>
      <c r="O511" s="89">
        <f>HLOOKUP(L511,FT_M!$B$1:$AS$13,1+H511,FALSE)</f>
        <v>0.98879492857132445</v>
      </c>
      <c r="P511" s="90">
        <f t="shared" si="57"/>
        <v>764.34803839089307</v>
      </c>
      <c r="Q511" s="90">
        <f t="shared" si="58"/>
        <v>72.914779978078613</v>
      </c>
      <c r="R511" s="90">
        <f t="shared" si="59"/>
        <v>27.657330336512576</v>
      </c>
      <c r="S511" s="91">
        <f t="shared" si="60"/>
        <v>1462.9621454801693</v>
      </c>
      <c r="T511" s="91">
        <f t="shared" si="61"/>
        <v>139.55888887804247</v>
      </c>
      <c r="U511" s="91">
        <f t="shared" si="62"/>
        <v>52.936130264085072</v>
      </c>
      <c r="V511" s="92">
        <f t="shared" si="63"/>
        <v>20758.083568931623</v>
      </c>
      <c r="W511" s="86" t="str">
        <f t="shared" si="64"/>
        <v>Highway</v>
      </c>
      <c r="Z511" s="92"/>
    </row>
    <row r="512" spans="2:26" s="86" customFormat="1" ht="15" customHeight="1" x14ac:dyDescent="0.25">
      <c r="B512" s="86" t="s">
        <v>412</v>
      </c>
      <c r="C512" s="86" t="s">
        <v>418</v>
      </c>
      <c r="D512" s="86">
        <v>612</v>
      </c>
      <c r="E512" s="86">
        <v>489</v>
      </c>
      <c r="F512" s="86">
        <v>15</v>
      </c>
      <c r="G512" s="86">
        <v>1</v>
      </c>
      <c r="H512" s="86">
        <v>9</v>
      </c>
      <c r="I512" s="86">
        <v>744</v>
      </c>
      <c r="J512" s="86">
        <v>64</v>
      </c>
      <c r="K512" s="86">
        <v>80</v>
      </c>
      <c r="L512" s="88" t="s">
        <v>649</v>
      </c>
      <c r="M512" s="89">
        <f>HLOOKUP(L512,FT_H!$B$1:$AS$25,2+F512,FALSE)</f>
        <v>1.4316370171210975</v>
      </c>
      <c r="N512" s="89">
        <f>HLOOKUP(L512,FT_D!$B$1:$AS$8,1+G512,FALSE)</f>
        <v>1.0416670342277996</v>
      </c>
      <c r="O512" s="89">
        <f>HLOOKUP(L512,FT_M!$B$1:$AS$13,1+H512,FALSE)</f>
        <v>0.98879492857132445</v>
      </c>
      <c r="P512" s="90">
        <f t="shared" si="57"/>
        <v>504.55076134864493</v>
      </c>
      <c r="Q512" s="90">
        <f t="shared" si="58"/>
        <v>43.40221602999096</v>
      </c>
      <c r="R512" s="90">
        <f t="shared" si="59"/>
        <v>54.252770037488702</v>
      </c>
      <c r="S512" s="91">
        <f t="shared" si="60"/>
        <v>308.78506594537072</v>
      </c>
      <c r="T512" s="91">
        <f t="shared" si="61"/>
        <v>26.562156210354466</v>
      </c>
      <c r="U512" s="91">
        <f t="shared" si="62"/>
        <v>33.202695262943088</v>
      </c>
      <c r="V512" s="92">
        <f t="shared" si="63"/>
        <v>14452.93793798699</v>
      </c>
      <c r="W512" s="86" t="str">
        <f t="shared" si="64"/>
        <v>Highway</v>
      </c>
      <c r="Z512" s="92"/>
    </row>
    <row r="513" spans="2:26" s="86" customFormat="1" ht="15" customHeight="1" x14ac:dyDescent="0.25">
      <c r="B513" s="86" t="s">
        <v>412</v>
      </c>
      <c r="C513" s="86" t="s">
        <v>419</v>
      </c>
      <c r="D513" s="86">
        <v>715</v>
      </c>
      <c r="E513" s="86">
        <v>490</v>
      </c>
      <c r="F513" s="86">
        <v>10</v>
      </c>
      <c r="G513" s="86">
        <v>1</v>
      </c>
      <c r="H513" s="86">
        <v>9</v>
      </c>
      <c r="I513" s="86">
        <v>576</v>
      </c>
      <c r="J513" s="86">
        <v>76</v>
      </c>
      <c r="K513" s="86">
        <v>24</v>
      </c>
      <c r="L513" s="88" t="s">
        <v>649</v>
      </c>
      <c r="M513" s="89">
        <f>HLOOKUP(L513,FT_H!$B$1:$AS$25,2+F513,FALSE)</f>
        <v>1.3269815703972134</v>
      </c>
      <c r="N513" s="89">
        <f>HLOOKUP(L513,FT_D!$B$1:$AS$8,1+G513,FALSE)</f>
        <v>1.0416670342277996</v>
      </c>
      <c r="O513" s="89">
        <f>HLOOKUP(L513,FT_M!$B$1:$AS$13,1+H513,FALSE)</f>
        <v>0.98879492857132445</v>
      </c>
      <c r="P513" s="90">
        <f t="shared" si="57"/>
        <v>421.42708257447708</v>
      </c>
      <c r="Q513" s="90">
        <f t="shared" si="58"/>
        <v>55.604962284132391</v>
      </c>
      <c r="R513" s="90">
        <f t="shared" si="59"/>
        <v>17.559461773936544</v>
      </c>
      <c r="S513" s="91">
        <f t="shared" si="60"/>
        <v>301.32036404075114</v>
      </c>
      <c r="T513" s="91">
        <f t="shared" si="61"/>
        <v>39.757548033154656</v>
      </c>
      <c r="U513" s="91">
        <f t="shared" si="62"/>
        <v>12.55501516836463</v>
      </c>
      <c r="V513" s="92">
        <f t="shared" si="63"/>
        <v>11870.196159181105</v>
      </c>
      <c r="W513" s="86" t="str">
        <f t="shared" si="64"/>
        <v>Highway</v>
      </c>
      <c r="Z513" s="92"/>
    </row>
    <row r="514" spans="2:26" s="86" customFormat="1" ht="15" customHeight="1" x14ac:dyDescent="0.25">
      <c r="B514" s="86" t="s">
        <v>412</v>
      </c>
      <c r="C514" s="86" t="s">
        <v>420</v>
      </c>
      <c r="D514" s="86">
        <v>1640</v>
      </c>
      <c r="E514" s="86">
        <v>491</v>
      </c>
      <c r="F514" s="86">
        <v>16</v>
      </c>
      <c r="G514" s="86">
        <v>1</v>
      </c>
      <c r="H514" s="86">
        <v>9</v>
      </c>
      <c r="I514" s="86">
        <v>885</v>
      </c>
      <c r="J514" s="86">
        <v>128</v>
      </c>
      <c r="K514" s="86">
        <v>4</v>
      </c>
      <c r="L514" s="88" t="s">
        <v>649</v>
      </c>
      <c r="M514" s="89">
        <f>HLOOKUP(L514,FT_H!$B$1:$AS$25,2+F514,FALSE)</f>
        <v>1.5344023988084332</v>
      </c>
      <c r="N514" s="89">
        <f>HLOOKUP(L514,FT_D!$B$1:$AS$8,1+G514,FALSE)</f>
        <v>1.0416670342277996</v>
      </c>
      <c r="O514" s="89">
        <f>HLOOKUP(L514,FT_M!$B$1:$AS$13,1+H514,FALSE)</f>
        <v>0.98879492857132445</v>
      </c>
      <c r="P514" s="90">
        <f t="shared" si="57"/>
        <v>559.97527462237815</v>
      </c>
      <c r="Q514" s="90">
        <f t="shared" si="58"/>
        <v>80.990774182671643</v>
      </c>
      <c r="R514" s="90">
        <f t="shared" si="59"/>
        <v>2.5309616932084888</v>
      </c>
      <c r="S514" s="91">
        <f t="shared" si="60"/>
        <v>918.3594503807002</v>
      </c>
      <c r="T514" s="91">
        <f t="shared" si="61"/>
        <v>132.82486965958148</v>
      </c>
      <c r="U514" s="91">
        <f t="shared" si="62"/>
        <v>4.1507771768619213</v>
      </c>
      <c r="V514" s="92">
        <f t="shared" si="63"/>
        <v>15443.928251958199</v>
      </c>
      <c r="W514" s="86" t="str">
        <f t="shared" si="64"/>
        <v>Highway</v>
      </c>
      <c r="Z514" s="92"/>
    </row>
    <row r="515" spans="2:26" s="86" customFormat="1" ht="15" customHeight="1" x14ac:dyDescent="0.25">
      <c r="B515" s="86" t="s">
        <v>412</v>
      </c>
      <c r="C515" s="86" t="s">
        <v>421</v>
      </c>
      <c r="D515" s="86">
        <v>797</v>
      </c>
      <c r="E515" s="86">
        <v>492</v>
      </c>
      <c r="F515" s="86">
        <v>14</v>
      </c>
      <c r="G515" s="86">
        <v>4</v>
      </c>
      <c r="H515" s="86">
        <v>9</v>
      </c>
      <c r="I515" s="86">
        <v>1272</v>
      </c>
      <c r="J515" s="86">
        <v>192</v>
      </c>
      <c r="K515" s="86">
        <v>100</v>
      </c>
      <c r="L515" s="88" t="s">
        <v>649</v>
      </c>
      <c r="M515" s="89">
        <f>HLOOKUP(L515,FT_H!$B$1:$AS$25,2+F515,FALSE)</f>
        <v>1.4139103726546229</v>
      </c>
      <c r="N515" s="89">
        <f>HLOOKUP(L515,FT_D!$B$1:$AS$8,1+G515,FALSE)</f>
        <v>1.0964980553638661</v>
      </c>
      <c r="O515" s="89">
        <f>HLOOKUP(L515,FT_M!$B$1:$AS$13,1+H515,FALSE)</f>
        <v>0.98879492857132445</v>
      </c>
      <c r="P515" s="90">
        <f t="shared" si="57"/>
        <v>829.75740081708011</v>
      </c>
      <c r="Q515" s="90">
        <f t="shared" si="58"/>
        <v>125.24640012333285</v>
      </c>
      <c r="R515" s="90">
        <f t="shared" si="59"/>
        <v>65.232500064235865</v>
      </c>
      <c r="S515" s="91">
        <f t="shared" si="60"/>
        <v>661.31664845121281</v>
      </c>
      <c r="T515" s="91">
        <f t="shared" si="61"/>
        <v>99.821380898296283</v>
      </c>
      <c r="U515" s="91">
        <f t="shared" si="62"/>
        <v>51.990302551195988</v>
      </c>
      <c r="V515" s="92">
        <f t="shared" si="63"/>
        <v>24485.671224111571</v>
      </c>
      <c r="W515" s="86" t="str">
        <f t="shared" si="64"/>
        <v>Highway</v>
      </c>
      <c r="Z515" s="92"/>
    </row>
    <row r="516" spans="2:26" s="86" customFormat="1" ht="15" customHeight="1" x14ac:dyDescent="0.25">
      <c r="B516" s="86" t="s">
        <v>412</v>
      </c>
      <c r="C516" s="86" t="s">
        <v>422</v>
      </c>
      <c r="D516" s="86">
        <v>760</v>
      </c>
      <c r="E516" s="86">
        <v>493</v>
      </c>
      <c r="F516" s="86">
        <v>9</v>
      </c>
      <c r="G516" s="86">
        <v>5</v>
      </c>
      <c r="H516" s="86">
        <v>9</v>
      </c>
      <c r="I516" s="93">
        <v>196</v>
      </c>
      <c r="J516" s="93">
        <v>36</v>
      </c>
      <c r="K516" s="93">
        <v>4</v>
      </c>
      <c r="L516" s="88" t="s">
        <v>649</v>
      </c>
      <c r="M516" s="89">
        <f>HLOOKUP(L516,FT_H!$B$1:$AS$25,2+F516,FALSE)</f>
        <v>1.4027549517100684</v>
      </c>
      <c r="N516" s="89">
        <f>HLOOKUP(L516,FT_D!$B$1:$AS$8,1+G516,FALSE)</f>
        <v>1.1379267551327192</v>
      </c>
      <c r="O516" s="89">
        <f>HLOOKUP(L516,FT_M!$B$1:$AS$13,1+H516,FALSE)</f>
        <v>0.98879492857132445</v>
      </c>
      <c r="P516" s="90">
        <f t="shared" si="57"/>
        <v>124.18059084750361</v>
      </c>
      <c r="Q516" s="90">
        <f t="shared" si="58"/>
        <v>22.808679951582295</v>
      </c>
      <c r="R516" s="90">
        <f t="shared" si="59"/>
        <v>2.5342977723980331</v>
      </c>
      <c r="S516" s="91">
        <f t="shared" si="60"/>
        <v>94.377249044102754</v>
      </c>
      <c r="T516" s="91">
        <f t="shared" si="61"/>
        <v>17.334596763202544</v>
      </c>
      <c r="U516" s="91">
        <f t="shared" si="62"/>
        <v>1.9260663070225053</v>
      </c>
      <c r="V516" s="92">
        <f t="shared" si="63"/>
        <v>3588.5656457156147</v>
      </c>
      <c r="W516" s="86" t="str">
        <f t="shared" si="64"/>
        <v>Collector</v>
      </c>
      <c r="Z516" s="92"/>
    </row>
    <row r="517" spans="2:26" s="86" customFormat="1" ht="15" customHeight="1" x14ac:dyDescent="0.25">
      <c r="B517" s="86" t="s">
        <v>412</v>
      </c>
      <c r="C517" s="86" t="s">
        <v>423</v>
      </c>
      <c r="D517" s="86">
        <v>395</v>
      </c>
      <c r="E517" s="86">
        <v>494</v>
      </c>
      <c r="F517" s="86">
        <v>13</v>
      </c>
      <c r="G517" s="86">
        <v>3</v>
      </c>
      <c r="H517" s="86">
        <v>10</v>
      </c>
      <c r="I517" s="86">
        <v>1017</v>
      </c>
      <c r="J517" s="86">
        <v>177</v>
      </c>
      <c r="K517" s="86">
        <v>105</v>
      </c>
      <c r="L517" s="88" t="s">
        <v>600</v>
      </c>
      <c r="M517" s="89">
        <f>HLOOKUP(L517,FT_H!$B$1:$AS$25,2+F517,FALSE)</f>
        <v>1.3760803534698032</v>
      </c>
      <c r="N517" s="89">
        <f>HLOOKUP(L517,FT_D!$B$1:$AS$8,1+G517,FALSE)</f>
        <v>1.1023982984618517</v>
      </c>
      <c r="O517" s="89">
        <f>HLOOKUP(L517,FT_M!$B$1:$AS$13,1+H517,FALSE)</f>
        <v>1.0689030344489063</v>
      </c>
      <c r="P517" s="90">
        <f t="shared" ref="P517:P580" si="65">I517/($M517*$N517*$O517)</f>
        <v>627.19171715908169</v>
      </c>
      <c r="Q517" s="90">
        <f t="shared" ref="Q517:Q580" si="66">J517/($M517*$N517*$O517)</f>
        <v>109.15726050851273</v>
      </c>
      <c r="R517" s="90">
        <f t="shared" ref="R517:R580" si="67">K517/($M517*$N517*$O517)</f>
        <v>64.754307081321116</v>
      </c>
      <c r="S517" s="91">
        <f t="shared" ref="S517:S580" si="68">P517*$D517/1000</f>
        <v>247.74072827783726</v>
      </c>
      <c r="T517" s="91">
        <f t="shared" ref="T517:T580" si="69">Q517*$D517/1000</f>
        <v>43.117117900862532</v>
      </c>
      <c r="U517" s="91">
        <f t="shared" ref="U517:U580" si="70">R517*$D517/1000</f>
        <v>25.577951297121839</v>
      </c>
      <c r="V517" s="92">
        <f t="shared" ref="V517:V580" si="71">SUM(P517:R517)*24</f>
        <v>19226.478833973975</v>
      </c>
      <c r="W517" s="86" t="str">
        <f t="shared" ref="W517:W580" si="72">IF(V517&gt;50000,"Freeway",IF(V517&gt;10000,"Highway",IF(V517&gt;500,"Collector","Local")))</f>
        <v>Highway</v>
      </c>
      <c r="Z517" s="92"/>
    </row>
    <row r="518" spans="2:26" s="86" customFormat="1" ht="15" customHeight="1" x14ac:dyDescent="0.25">
      <c r="B518" s="86" t="s">
        <v>412</v>
      </c>
      <c r="C518" s="86" t="s">
        <v>424</v>
      </c>
      <c r="D518" s="86">
        <v>1069</v>
      </c>
      <c r="E518" s="86">
        <v>495</v>
      </c>
      <c r="F518" s="86">
        <v>13</v>
      </c>
      <c r="G518" s="86">
        <v>5</v>
      </c>
      <c r="H518" s="86">
        <v>9</v>
      </c>
      <c r="I518" s="93">
        <v>4588</v>
      </c>
      <c r="J518" s="93">
        <v>516</v>
      </c>
      <c r="K518" s="93">
        <v>192</v>
      </c>
      <c r="L518" s="88">
        <v>625</v>
      </c>
      <c r="M518" s="89">
        <f>HLOOKUP(L518,FT_H!$B$1:$AS$25,2+F518,FALSE)</f>
        <v>1.4490594159816357</v>
      </c>
      <c r="N518" s="89">
        <f>HLOOKUP(L518,FT_D!$B$1:$AS$8,1+G518,FALSE)</f>
        <v>1.1198201993303196</v>
      </c>
      <c r="O518" s="89">
        <f>HLOOKUP(L518,FT_M!$B$1:$AS$13,1+H518,FALSE)</f>
        <v>0.95189526754807396</v>
      </c>
      <c r="P518" s="90">
        <f t="shared" si="65"/>
        <v>2970.2961426269276</v>
      </c>
      <c r="Q518" s="90">
        <f t="shared" si="66"/>
        <v>334.06120523005552</v>
      </c>
      <c r="R518" s="90">
        <f t="shared" si="67"/>
        <v>124.30184380653228</v>
      </c>
      <c r="S518" s="91">
        <f t="shared" si="68"/>
        <v>3175.2465764681856</v>
      </c>
      <c r="T518" s="91">
        <f t="shared" si="69"/>
        <v>357.11142839092935</v>
      </c>
      <c r="U518" s="91">
        <f t="shared" si="70"/>
        <v>132.87867102918298</v>
      </c>
      <c r="V518" s="92">
        <f t="shared" si="71"/>
        <v>82287.82059992438</v>
      </c>
      <c r="W518" s="86" t="str">
        <f t="shared" si="72"/>
        <v>Freeway</v>
      </c>
      <c r="Z518" s="92"/>
    </row>
    <row r="519" spans="2:26" s="86" customFormat="1" ht="15" customHeight="1" x14ac:dyDescent="0.25">
      <c r="B519" s="86" t="s">
        <v>412</v>
      </c>
      <c r="C519" s="86" t="s">
        <v>425</v>
      </c>
      <c r="D519" s="86">
        <v>1344</v>
      </c>
      <c r="E519" s="86">
        <v>496</v>
      </c>
      <c r="F519" s="86">
        <v>12</v>
      </c>
      <c r="G519" s="86">
        <v>5</v>
      </c>
      <c r="H519" s="86">
        <v>9</v>
      </c>
      <c r="I519" s="93">
        <v>7068.75</v>
      </c>
      <c r="J519" s="93">
        <v>705</v>
      </c>
      <c r="K519" s="93">
        <v>277.5</v>
      </c>
      <c r="L519" s="88">
        <v>625</v>
      </c>
      <c r="M519" s="89">
        <f>HLOOKUP(L519,FT_H!$B$1:$AS$25,2+F519,FALSE)</f>
        <v>1.5078064699518963</v>
      </c>
      <c r="N519" s="89">
        <f>HLOOKUP(L519,FT_D!$B$1:$AS$8,1+G519,FALSE)</f>
        <v>1.1198201993303196</v>
      </c>
      <c r="O519" s="89">
        <f>HLOOKUP(L519,FT_M!$B$1:$AS$13,1+H519,FALSE)</f>
        <v>0.95189526754807396</v>
      </c>
      <c r="P519" s="90">
        <f t="shared" si="65"/>
        <v>4398.043849115501</v>
      </c>
      <c r="Q519" s="90">
        <f t="shared" si="66"/>
        <v>438.63779503114813</v>
      </c>
      <c r="R519" s="90">
        <f t="shared" si="67"/>
        <v>172.65530229949448</v>
      </c>
      <c r="S519" s="91">
        <f t="shared" si="68"/>
        <v>5910.9709332112334</v>
      </c>
      <c r="T519" s="91">
        <f t="shared" si="69"/>
        <v>589.52919652186313</v>
      </c>
      <c r="U519" s="91">
        <f t="shared" si="70"/>
        <v>232.04872629052056</v>
      </c>
      <c r="V519" s="92">
        <f t="shared" si="71"/>
        <v>120224.08671470746</v>
      </c>
      <c r="W519" s="86" t="str">
        <f t="shared" si="72"/>
        <v>Freeway</v>
      </c>
      <c r="Z519" s="92"/>
    </row>
    <row r="520" spans="2:26" s="86" customFormat="1" ht="15" customHeight="1" x14ac:dyDescent="0.25">
      <c r="B520" s="86" t="s">
        <v>412</v>
      </c>
      <c r="C520" s="86" t="s">
        <v>426</v>
      </c>
      <c r="D520" s="86">
        <v>654</v>
      </c>
      <c r="E520" s="86">
        <v>497</v>
      </c>
      <c r="F520" s="86">
        <v>14</v>
      </c>
      <c r="G520" s="86">
        <v>1</v>
      </c>
      <c r="H520" s="86">
        <v>9</v>
      </c>
      <c r="I520" s="86">
        <v>3492</v>
      </c>
      <c r="J520" s="86">
        <v>529</v>
      </c>
      <c r="K520" s="86">
        <v>237</v>
      </c>
      <c r="L520" s="88">
        <v>625</v>
      </c>
      <c r="M520" s="89">
        <f>HLOOKUP(L520,FT_H!$B$1:$AS$25,2+F520,FALSE)</f>
        <v>1.4275981569489538</v>
      </c>
      <c r="N520" s="89">
        <f>HLOOKUP(L520,FT_D!$B$1:$AS$8,1+G520,FALSE)</f>
        <v>1.0064156695851005</v>
      </c>
      <c r="O520" s="89">
        <f>HLOOKUP(L520,FT_M!$B$1:$AS$13,1+H520,FALSE)</f>
        <v>0.95189526754807396</v>
      </c>
      <c r="P520" s="90">
        <f t="shared" si="65"/>
        <v>2553.2991388515488</v>
      </c>
      <c r="Q520" s="90">
        <f t="shared" si="66"/>
        <v>386.7970344938343</v>
      </c>
      <c r="R520" s="90">
        <f t="shared" si="67"/>
        <v>173.29092093580101</v>
      </c>
      <c r="S520" s="91">
        <f t="shared" si="68"/>
        <v>1669.857636808913</v>
      </c>
      <c r="T520" s="91">
        <f t="shared" si="69"/>
        <v>252.96526055896763</v>
      </c>
      <c r="U520" s="91">
        <f t="shared" si="70"/>
        <v>113.33226229201387</v>
      </c>
      <c r="V520" s="92">
        <f t="shared" si="71"/>
        <v>74721.290262748415</v>
      </c>
      <c r="W520" s="86" t="str">
        <f t="shared" si="72"/>
        <v>Freeway</v>
      </c>
      <c r="Z520" s="92"/>
    </row>
    <row r="521" spans="2:26" s="86" customFormat="1" ht="15" customHeight="1" x14ac:dyDescent="0.25">
      <c r="B521" s="86" t="s">
        <v>412</v>
      </c>
      <c r="C521" s="86" t="s">
        <v>427</v>
      </c>
      <c r="D521" s="86">
        <v>319</v>
      </c>
      <c r="E521" s="86">
        <v>498</v>
      </c>
      <c r="F521" s="86">
        <v>14</v>
      </c>
      <c r="G521" s="86">
        <v>1</v>
      </c>
      <c r="H521" s="86">
        <v>9</v>
      </c>
      <c r="I521" s="86">
        <v>2228</v>
      </c>
      <c r="J521" s="86">
        <v>259</v>
      </c>
      <c r="K521" s="86">
        <v>150</v>
      </c>
      <c r="L521" s="88">
        <v>625</v>
      </c>
      <c r="M521" s="89">
        <f>HLOOKUP(L521,FT_H!$B$1:$AS$25,2+F521,FALSE)</f>
        <v>1.4275981569489538</v>
      </c>
      <c r="N521" s="89">
        <f>HLOOKUP(L521,FT_D!$B$1:$AS$8,1+G521,FALSE)</f>
        <v>1.0064156695851005</v>
      </c>
      <c r="O521" s="89">
        <f>HLOOKUP(L521,FT_M!$B$1:$AS$13,1+H521,FALSE)</f>
        <v>0.95189526754807396</v>
      </c>
      <c r="P521" s="90">
        <f t="shared" si="65"/>
        <v>1629.0808938606103</v>
      </c>
      <c r="Q521" s="90">
        <f t="shared" si="66"/>
        <v>189.37699798469393</v>
      </c>
      <c r="R521" s="90">
        <f t="shared" si="67"/>
        <v>109.67779806063355</v>
      </c>
      <c r="S521" s="91">
        <f t="shared" si="68"/>
        <v>519.67680514153471</v>
      </c>
      <c r="T521" s="91">
        <f t="shared" si="69"/>
        <v>60.411262357117359</v>
      </c>
      <c r="U521" s="91">
        <f t="shared" si="70"/>
        <v>34.987217581342108</v>
      </c>
      <c r="V521" s="92">
        <f t="shared" si="71"/>
        <v>46275.256557742505</v>
      </c>
      <c r="W521" s="86" t="str">
        <f t="shared" si="72"/>
        <v>Highway</v>
      </c>
      <c r="Z521" s="92"/>
    </row>
    <row r="522" spans="2:26" s="86" customFormat="1" ht="15" customHeight="1" x14ac:dyDescent="0.25">
      <c r="B522" s="86" t="s">
        <v>412</v>
      </c>
      <c r="C522" s="86" t="s">
        <v>428</v>
      </c>
      <c r="D522" s="86">
        <v>1024</v>
      </c>
      <c r="E522" s="86">
        <v>499</v>
      </c>
      <c r="F522" s="86">
        <v>13</v>
      </c>
      <c r="G522" s="86">
        <v>1</v>
      </c>
      <c r="H522" s="86">
        <v>9</v>
      </c>
      <c r="I522" s="86">
        <v>1183</v>
      </c>
      <c r="J522" s="86">
        <v>113</v>
      </c>
      <c r="K522" s="86">
        <v>64</v>
      </c>
      <c r="L522" s="88">
        <v>625</v>
      </c>
      <c r="M522" s="89">
        <f>HLOOKUP(L522,FT_H!$B$1:$AS$25,2+F522,FALSE)</f>
        <v>1.4490594159816357</v>
      </c>
      <c r="N522" s="89">
        <f>HLOOKUP(L522,FT_D!$B$1:$AS$8,1+G522,FALSE)</f>
        <v>1.0064156695851005</v>
      </c>
      <c r="O522" s="89">
        <f>HLOOKUP(L522,FT_M!$B$1:$AS$13,1+H522,FALSE)</f>
        <v>0.95189526754807396</v>
      </c>
      <c r="P522" s="90">
        <f t="shared" si="65"/>
        <v>852.18128771590523</v>
      </c>
      <c r="Q522" s="90">
        <f t="shared" si="66"/>
        <v>81.400241345644361</v>
      </c>
      <c r="R522" s="90">
        <f t="shared" si="67"/>
        <v>46.102791558595037</v>
      </c>
      <c r="S522" s="91">
        <f t="shared" si="68"/>
        <v>872.6336386210869</v>
      </c>
      <c r="T522" s="91">
        <f t="shared" si="69"/>
        <v>83.353847137939823</v>
      </c>
      <c r="U522" s="91">
        <f t="shared" si="70"/>
        <v>47.209258556001316</v>
      </c>
      <c r="V522" s="92">
        <f t="shared" si="71"/>
        <v>23512.423694883473</v>
      </c>
      <c r="W522" s="86" t="str">
        <f t="shared" si="72"/>
        <v>Highway</v>
      </c>
      <c r="Z522" s="92"/>
    </row>
    <row r="523" spans="2:26" s="86" customFormat="1" ht="15" customHeight="1" x14ac:dyDescent="0.25">
      <c r="B523" s="86" t="s">
        <v>412</v>
      </c>
      <c r="C523" s="86" t="s">
        <v>429</v>
      </c>
      <c r="D523" s="86">
        <v>840</v>
      </c>
      <c r="E523" s="86">
        <v>500</v>
      </c>
      <c r="F523" s="86">
        <v>13</v>
      </c>
      <c r="G523" s="86">
        <v>5</v>
      </c>
      <c r="H523" s="86">
        <v>9</v>
      </c>
      <c r="I523" s="93">
        <v>4824</v>
      </c>
      <c r="J523" s="93">
        <v>604</v>
      </c>
      <c r="K523" s="93">
        <v>280</v>
      </c>
      <c r="L523" s="88">
        <v>625</v>
      </c>
      <c r="M523" s="89">
        <f>HLOOKUP(L523,FT_H!$B$1:$AS$25,2+F523,FALSE)</f>
        <v>1.4490594159816357</v>
      </c>
      <c r="N523" s="89">
        <f>HLOOKUP(L523,FT_D!$B$1:$AS$8,1+G523,FALSE)</f>
        <v>1.1198201993303196</v>
      </c>
      <c r="O523" s="89">
        <f>HLOOKUP(L523,FT_M!$B$1:$AS$13,1+H523,FALSE)</f>
        <v>0.95189526754807396</v>
      </c>
      <c r="P523" s="90">
        <f t="shared" si="65"/>
        <v>3123.0838256391235</v>
      </c>
      <c r="Q523" s="90">
        <f t="shared" si="66"/>
        <v>391.0328836413828</v>
      </c>
      <c r="R523" s="90">
        <f t="shared" si="67"/>
        <v>181.27352221785958</v>
      </c>
      <c r="S523" s="91">
        <f t="shared" si="68"/>
        <v>2623.3904135368639</v>
      </c>
      <c r="T523" s="91">
        <f t="shared" si="69"/>
        <v>328.46762225876154</v>
      </c>
      <c r="U523" s="91">
        <f t="shared" si="70"/>
        <v>152.26975866300205</v>
      </c>
      <c r="V523" s="92">
        <f t="shared" si="71"/>
        <v>88689.365555960772</v>
      </c>
      <c r="W523" s="86" t="str">
        <f t="shared" si="72"/>
        <v>Freeway</v>
      </c>
      <c r="Z523" s="92"/>
    </row>
    <row r="524" spans="2:26" s="86" customFormat="1" ht="15" customHeight="1" x14ac:dyDescent="0.25">
      <c r="B524" s="86" t="s">
        <v>412</v>
      </c>
      <c r="C524" s="86" t="s">
        <v>430</v>
      </c>
      <c r="D524" s="86">
        <v>653</v>
      </c>
      <c r="E524" s="86">
        <v>501</v>
      </c>
      <c r="F524" s="86">
        <v>14</v>
      </c>
      <c r="G524" s="86">
        <v>5</v>
      </c>
      <c r="H524" s="86">
        <v>9</v>
      </c>
      <c r="I524" s="86">
        <v>1468</v>
      </c>
      <c r="J524" s="86">
        <v>56</v>
      </c>
      <c r="K524" s="86">
        <v>152</v>
      </c>
      <c r="L524" s="88" t="s">
        <v>649</v>
      </c>
      <c r="M524" s="89">
        <f>HLOOKUP(L524,FT_H!$B$1:$AS$25,2+F524,FALSE)</f>
        <v>1.4139103726546229</v>
      </c>
      <c r="N524" s="89">
        <f>HLOOKUP(L524,FT_D!$B$1:$AS$8,1+G524,FALSE)</f>
        <v>1.1379267551327192</v>
      </c>
      <c r="O524" s="89">
        <f>HLOOKUP(L524,FT_M!$B$1:$AS$13,1+H524,FALSE)</f>
        <v>0.98879492857132445</v>
      </c>
      <c r="P524" s="90">
        <f t="shared" si="65"/>
        <v>922.74911213637415</v>
      </c>
      <c r="Q524" s="90">
        <f t="shared" si="66"/>
        <v>35.200238610106915</v>
      </c>
      <c r="R524" s="90">
        <f t="shared" si="67"/>
        <v>95.543504798861633</v>
      </c>
      <c r="S524" s="91">
        <f t="shared" si="68"/>
        <v>602.55517022505228</v>
      </c>
      <c r="T524" s="91">
        <f t="shared" si="69"/>
        <v>22.985755812399816</v>
      </c>
      <c r="U524" s="91">
        <f t="shared" si="70"/>
        <v>62.389908633656646</v>
      </c>
      <c r="V524" s="92">
        <f t="shared" si="71"/>
        <v>25283.828533088228</v>
      </c>
      <c r="W524" s="86" t="str">
        <f t="shared" si="72"/>
        <v>Highway</v>
      </c>
      <c r="Z524" s="92"/>
    </row>
    <row r="525" spans="2:26" s="86" customFormat="1" ht="15" customHeight="1" x14ac:dyDescent="0.25">
      <c r="B525" s="86" t="s">
        <v>412</v>
      </c>
      <c r="C525" s="86" t="s">
        <v>431</v>
      </c>
      <c r="D525" s="86">
        <v>577</v>
      </c>
      <c r="E525" s="86">
        <v>502</v>
      </c>
      <c r="F525" s="86">
        <v>10</v>
      </c>
      <c r="G525" s="86">
        <v>4</v>
      </c>
      <c r="H525" s="86">
        <v>9</v>
      </c>
      <c r="I525" s="93">
        <v>2384</v>
      </c>
      <c r="J525" s="93">
        <v>224</v>
      </c>
      <c r="K525" s="93">
        <v>84</v>
      </c>
      <c r="L525" s="88" t="s">
        <v>649</v>
      </c>
      <c r="M525" s="89">
        <f>HLOOKUP(L525,FT_H!$B$1:$AS$25,2+F525,FALSE)</f>
        <v>1.3269815703972134</v>
      </c>
      <c r="N525" s="89">
        <f>HLOOKUP(L525,FT_D!$B$1:$AS$8,1+G525,FALSE)</f>
        <v>1.0964980553638661</v>
      </c>
      <c r="O525" s="89">
        <f>HLOOKUP(L525,FT_M!$B$1:$AS$13,1+H525,FALSE)</f>
        <v>0.98879492857132445</v>
      </c>
      <c r="P525" s="90">
        <f t="shared" si="65"/>
        <v>1657.0181433538687</v>
      </c>
      <c r="Q525" s="90">
        <f t="shared" si="66"/>
        <v>155.69297991244406</v>
      </c>
      <c r="R525" s="90">
        <f t="shared" si="67"/>
        <v>58.384867467166515</v>
      </c>
      <c r="S525" s="91">
        <f t="shared" si="68"/>
        <v>956.0994687151823</v>
      </c>
      <c r="T525" s="91">
        <f t="shared" si="69"/>
        <v>89.834849409480213</v>
      </c>
      <c r="U525" s="91">
        <f t="shared" si="70"/>
        <v>33.688068528555078</v>
      </c>
      <c r="V525" s="92">
        <f t="shared" si="71"/>
        <v>44906.303777603505</v>
      </c>
      <c r="W525" s="86" t="str">
        <f t="shared" si="72"/>
        <v>Highway</v>
      </c>
      <c r="Z525" s="92"/>
    </row>
    <row r="526" spans="2:26" s="86" customFormat="1" ht="15" customHeight="1" x14ac:dyDescent="0.25">
      <c r="B526" s="86" t="s">
        <v>412</v>
      </c>
      <c r="C526" s="86" t="s">
        <v>432</v>
      </c>
      <c r="D526" s="86">
        <v>248</v>
      </c>
      <c r="E526" s="86">
        <v>503</v>
      </c>
      <c r="F526" s="86">
        <v>10</v>
      </c>
      <c r="G526" s="86">
        <v>4</v>
      </c>
      <c r="H526" s="86">
        <v>9</v>
      </c>
      <c r="I526" s="93">
        <v>2764</v>
      </c>
      <c r="J526" s="93">
        <v>300</v>
      </c>
      <c r="K526" s="93">
        <v>140</v>
      </c>
      <c r="L526" s="88" t="s">
        <v>649</v>
      </c>
      <c r="M526" s="89">
        <f>HLOOKUP(L526,FT_H!$B$1:$AS$25,2+F526,FALSE)</f>
        <v>1.3269815703972134</v>
      </c>
      <c r="N526" s="89">
        <f>HLOOKUP(L526,FT_D!$B$1:$AS$8,1+G526,FALSE)</f>
        <v>1.0964980553638661</v>
      </c>
      <c r="O526" s="89">
        <f>HLOOKUP(L526,FT_M!$B$1:$AS$13,1+H526,FALSE)</f>
        <v>0.98879492857132445</v>
      </c>
      <c r="P526" s="90">
        <f t="shared" si="65"/>
        <v>1921.1401628481935</v>
      </c>
      <c r="Q526" s="90">
        <f t="shared" si="66"/>
        <v>208.517383811309</v>
      </c>
      <c r="R526" s="90">
        <f t="shared" si="67"/>
        <v>97.30811244527753</v>
      </c>
      <c r="S526" s="91">
        <f t="shared" si="68"/>
        <v>476.44276038635201</v>
      </c>
      <c r="T526" s="91">
        <f t="shared" si="69"/>
        <v>51.712311185204634</v>
      </c>
      <c r="U526" s="91">
        <f t="shared" si="70"/>
        <v>24.13241188642883</v>
      </c>
      <c r="V526" s="92">
        <f t="shared" si="71"/>
        <v>53447.175818514719</v>
      </c>
      <c r="W526" s="86" t="str">
        <f t="shared" si="72"/>
        <v>Freeway</v>
      </c>
      <c r="Z526" s="92"/>
    </row>
    <row r="527" spans="2:26" s="86" customFormat="1" ht="15" customHeight="1" x14ac:dyDescent="0.25">
      <c r="B527" s="86" t="s">
        <v>412</v>
      </c>
      <c r="C527" s="86" t="s">
        <v>433</v>
      </c>
      <c r="D527" s="86">
        <v>1319</v>
      </c>
      <c r="E527" s="86">
        <v>504</v>
      </c>
      <c r="F527" s="86">
        <v>15</v>
      </c>
      <c r="G527" s="86">
        <v>3</v>
      </c>
      <c r="H527" s="86">
        <v>10</v>
      </c>
      <c r="I527" s="86">
        <v>244</v>
      </c>
      <c r="J527" s="86">
        <v>40</v>
      </c>
      <c r="K527" s="86">
        <v>64</v>
      </c>
      <c r="L527" s="88" t="s">
        <v>600</v>
      </c>
      <c r="M527" s="89">
        <f>HLOOKUP(L527,FT_H!$B$1:$AS$25,2+F527,FALSE)</f>
        <v>1.4642030027851758</v>
      </c>
      <c r="N527" s="89">
        <f>HLOOKUP(L527,FT_D!$B$1:$AS$8,1+G527,FALSE)</f>
        <v>1.1023982984618517</v>
      </c>
      <c r="O527" s="89">
        <f>HLOOKUP(L527,FT_M!$B$1:$AS$13,1+H527,FALSE)</f>
        <v>1.0689030344489063</v>
      </c>
      <c r="P527" s="90">
        <f t="shared" si="65"/>
        <v>141.42027876025881</v>
      </c>
      <c r="Q527" s="90">
        <f t="shared" si="66"/>
        <v>23.183652255780132</v>
      </c>
      <c r="R527" s="90">
        <f t="shared" si="67"/>
        <v>37.093843609248211</v>
      </c>
      <c r="S527" s="91">
        <f t="shared" si="68"/>
        <v>186.53334768478135</v>
      </c>
      <c r="T527" s="91">
        <f t="shared" si="69"/>
        <v>30.579237325373992</v>
      </c>
      <c r="U527" s="91">
        <f t="shared" si="70"/>
        <v>48.92677972059839</v>
      </c>
      <c r="V527" s="92">
        <f t="shared" si="71"/>
        <v>4840.7465910068913</v>
      </c>
      <c r="W527" s="86" t="str">
        <f t="shared" si="72"/>
        <v>Collector</v>
      </c>
      <c r="Z527" s="92"/>
    </row>
    <row r="528" spans="2:26" s="86" customFormat="1" ht="15" customHeight="1" x14ac:dyDescent="0.25">
      <c r="B528" s="86" t="s">
        <v>412</v>
      </c>
      <c r="C528" s="86" t="s">
        <v>434</v>
      </c>
      <c r="D528" s="86">
        <v>710</v>
      </c>
      <c r="E528" s="86">
        <v>505</v>
      </c>
      <c r="F528" s="86">
        <v>13</v>
      </c>
      <c r="G528" s="86">
        <v>3</v>
      </c>
      <c r="H528" s="86">
        <v>10</v>
      </c>
      <c r="I528" s="86">
        <v>3552</v>
      </c>
      <c r="J528" s="86">
        <v>724</v>
      </c>
      <c r="K528" s="86">
        <v>400</v>
      </c>
      <c r="L528" s="88" t="s">
        <v>600</v>
      </c>
      <c r="M528" s="89">
        <f>HLOOKUP(L528,FT_H!$B$1:$AS$25,2+F528,FALSE)</f>
        <v>1.3760803534698032</v>
      </c>
      <c r="N528" s="89">
        <f>HLOOKUP(L528,FT_D!$B$1:$AS$8,1+G528,FALSE)</f>
        <v>1.1023982984618517</v>
      </c>
      <c r="O528" s="89">
        <f>HLOOKUP(L528,FT_M!$B$1:$AS$13,1+H528,FALSE)</f>
        <v>1.0689030344489063</v>
      </c>
      <c r="P528" s="90">
        <f t="shared" si="65"/>
        <v>2190.5457024081197</v>
      </c>
      <c r="Q528" s="90">
        <f t="shared" si="66"/>
        <v>446.49636501787131</v>
      </c>
      <c r="R528" s="90">
        <f t="shared" si="67"/>
        <v>246.683074595509</v>
      </c>
      <c r="S528" s="91">
        <f t="shared" si="68"/>
        <v>1555.2874487097649</v>
      </c>
      <c r="T528" s="91">
        <f t="shared" si="69"/>
        <v>317.01241916268867</v>
      </c>
      <c r="U528" s="91">
        <f t="shared" si="70"/>
        <v>175.14498296281138</v>
      </c>
      <c r="V528" s="92">
        <f t="shared" si="71"/>
        <v>69209.403408516009</v>
      </c>
      <c r="W528" s="86" t="str">
        <f t="shared" si="72"/>
        <v>Freeway</v>
      </c>
      <c r="Z528" s="92"/>
    </row>
    <row r="529" spans="2:26" s="86" customFormat="1" ht="15" customHeight="1" x14ac:dyDescent="0.25">
      <c r="B529" s="86" t="s">
        <v>412</v>
      </c>
      <c r="C529" s="86" t="s">
        <v>435</v>
      </c>
      <c r="D529" s="86">
        <v>1068</v>
      </c>
      <c r="E529" s="86">
        <v>506</v>
      </c>
      <c r="F529" s="86">
        <v>10</v>
      </c>
      <c r="G529" s="86">
        <v>1</v>
      </c>
      <c r="H529" s="86">
        <v>9</v>
      </c>
      <c r="I529" s="86">
        <v>328</v>
      </c>
      <c r="J529" s="86">
        <v>56</v>
      </c>
      <c r="K529" s="86">
        <v>52</v>
      </c>
      <c r="L529" s="88" t="s">
        <v>649</v>
      </c>
      <c r="M529" s="89">
        <f>HLOOKUP(L529,FT_H!$B$1:$AS$25,2+F529,FALSE)</f>
        <v>1.3269815703972134</v>
      </c>
      <c r="N529" s="89">
        <f>HLOOKUP(L529,FT_D!$B$1:$AS$8,1+G529,FALSE)</f>
        <v>1.0416670342277996</v>
      </c>
      <c r="O529" s="89">
        <f>HLOOKUP(L529,FT_M!$B$1:$AS$13,1+H529,FALSE)</f>
        <v>0.98879492857132445</v>
      </c>
      <c r="P529" s="90">
        <f t="shared" si="65"/>
        <v>239.97931091046613</v>
      </c>
      <c r="Q529" s="90">
        <f t="shared" si="66"/>
        <v>40.972077472518606</v>
      </c>
      <c r="R529" s="90">
        <f t="shared" si="67"/>
        <v>38.045500510195851</v>
      </c>
      <c r="S529" s="91">
        <f t="shared" si="68"/>
        <v>256.29790405237782</v>
      </c>
      <c r="T529" s="91">
        <f t="shared" si="69"/>
        <v>43.758178740649868</v>
      </c>
      <c r="U529" s="91">
        <f t="shared" si="70"/>
        <v>40.632594544889166</v>
      </c>
      <c r="V529" s="92">
        <f t="shared" si="71"/>
        <v>7655.9253334363348</v>
      </c>
      <c r="W529" s="86" t="str">
        <f t="shared" si="72"/>
        <v>Collector</v>
      </c>
      <c r="Z529" s="92"/>
    </row>
    <row r="530" spans="2:26" s="86" customFormat="1" ht="15" customHeight="1" x14ac:dyDescent="0.25">
      <c r="B530" s="86" t="s">
        <v>412</v>
      </c>
      <c r="C530" s="86" t="s">
        <v>436</v>
      </c>
      <c r="D530" s="86">
        <v>2851</v>
      </c>
      <c r="E530" s="86">
        <v>507</v>
      </c>
      <c r="F530" s="86">
        <v>10</v>
      </c>
      <c r="G530" s="86">
        <v>1</v>
      </c>
      <c r="H530" s="86">
        <v>9</v>
      </c>
      <c r="I530" s="93">
        <v>3480</v>
      </c>
      <c r="J530" s="93">
        <v>560</v>
      </c>
      <c r="K530" s="93">
        <v>396</v>
      </c>
      <c r="L530" s="88" t="s">
        <v>649</v>
      </c>
      <c r="M530" s="89">
        <f>HLOOKUP(L530,FT_H!$B$1:$AS$25,2+F530,FALSE)</f>
        <v>1.3269815703972134</v>
      </c>
      <c r="N530" s="89">
        <f>HLOOKUP(L530,FT_D!$B$1:$AS$8,1+G530,FALSE)</f>
        <v>1.0416670342277996</v>
      </c>
      <c r="O530" s="89">
        <f>HLOOKUP(L530,FT_M!$B$1:$AS$13,1+H530,FALSE)</f>
        <v>0.98879492857132445</v>
      </c>
      <c r="P530" s="90">
        <f t="shared" si="65"/>
        <v>2546.1219572207992</v>
      </c>
      <c r="Q530" s="90">
        <f t="shared" si="66"/>
        <v>409.72077472518606</v>
      </c>
      <c r="R530" s="90">
        <f t="shared" si="67"/>
        <v>289.73111926995301</v>
      </c>
      <c r="S530" s="91">
        <f t="shared" si="68"/>
        <v>7258.9937000364989</v>
      </c>
      <c r="T530" s="91">
        <f t="shared" si="69"/>
        <v>1168.1139287415053</v>
      </c>
      <c r="U530" s="91">
        <f t="shared" si="70"/>
        <v>826.023421038636</v>
      </c>
      <c r="V530" s="92">
        <f t="shared" si="71"/>
        <v>77893.772429182514</v>
      </c>
      <c r="W530" s="86" t="str">
        <f t="shared" si="72"/>
        <v>Freeway</v>
      </c>
      <c r="Z530" s="92"/>
    </row>
    <row r="531" spans="2:26" s="86" customFormat="1" ht="15" customHeight="1" x14ac:dyDescent="0.25">
      <c r="B531" s="86" t="s">
        <v>412</v>
      </c>
      <c r="C531" s="86" t="s">
        <v>437</v>
      </c>
      <c r="D531" s="86">
        <v>1609</v>
      </c>
      <c r="E531" s="86">
        <v>508</v>
      </c>
      <c r="F531" s="86">
        <v>9</v>
      </c>
      <c r="G531" s="86">
        <v>1</v>
      </c>
      <c r="H531" s="86">
        <v>9</v>
      </c>
      <c r="I531" s="93">
        <v>3547.5</v>
      </c>
      <c r="J531" s="93">
        <v>551.25</v>
      </c>
      <c r="K531" s="93">
        <v>476.25</v>
      </c>
      <c r="L531" s="88" t="s">
        <v>649</v>
      </c>
      <c r="M531" s="89">
        <f>HLOOKUP(L531,FT_H!$B$1:$AS$25,2+F531,FALSE)</f>
        <v>1.4027549517100684</v>
      </c>
      <c r="N531" s="89">
        <f>HLOOKUP(L531,FT_D!$B$1:$AS$8,1+G531,FALSE)</f>
        <v>1.0416670342277996</v>
      </c>
      <c r="O531" s="89">
        <f>HLOOKUP(L531,FT_M!$B$1:$AS$13,1+H531,FALSE)</f>
        <v>0.98879492857132445</v>
      </c>
      <c r="P531" s="90">
        <f t="shared" si="65"/>
        <v>2455.3049715434959</v>
      </c>
      <c r="Q531" s="90">
        <f t="shared" si="66"/>
        <v>381.53259071553265</v>
      </c>
      <c r="R531" s="90">
        <f t="shared" si="67"/>
        <v>329.6233946998139</v>
      </c>
      <c r="S531" s="91">
        <f t="shared" si="68"/>
        <v>3950.585699213485</v>
      </c>
      <c r="T531" s="91">
        <f t="shared" si="69"/>
        <v>613.88593846129208</v>
      </c>
      <c r="U531" s="91">
        <f t="shared" si="70"/>
        <v>530.36404207200053</v>
      </c>
      <c r="V531" s="92">
        <f t="shared" si="71"/>
        <v>75995.062967012214</v>
      </c>
      <c r="W531" s="86" t="str">
        <f t="shared" si="72"/>
        <v>Freeway</v>
      </c>
      <c r="Z531" s="92"/>
    </row>
    <row r="532" spans="2:26" s="86" customFormat="1" ht="15" customHeight="1" x14ac:dyDescent="0.25">
      <c r="B532" s="86" t="s">
        <v>412</v>
      </c>
      <c r="C532" s="86" t="s">
        <v>438</v>
      </c>
      <c r="D532" s="86">
        <v>294</v>
      </c>
      <c r="E532" s="86">
        <v>509</v>
      </c>
      <c r="F532" s="86">
        <v>9</v>
      </c>
      <c r="G532" s="86">
        <v>1</v>
      </c>
      <c r="H532" s="86">
        <v>9</v>
      </c>
      <c r="I532" s="93">
        <v>4044</v>
      </c>
      <c r="J532" s="93">
        <v>756</v>
      </c>
      <c r="K532" s="93">
        <v>456</v>
      </c>
      <c r="L532" s="88" t="s">
        <v>649</v>
      </c>
      <c r="M532" s="89">
        <f>HLOOKUP(L532,FT_H!$B$1:$AS$25,2+F532,FALSE)</f>
        <v>1.4027549517100684</v>
      </c>
      <c r="N532" s="89">
        <f>HLOOKUP(L532,FT_D!$B$1:$AS$8,1+G532,FALSE)</f>
        <v>1.0416670342277996</v>
      </c>
      <c r="O532" s="89">
        <f>HLOOKUP(L532,FT_M!$B$1:$AS$13,1+H532,FALSE)</f>
        <v>0.98879492857132445</v>
      </c>
      <c r="P532" s="90">
        <f t="shared" si="65"/>
        <v>2798.9438491675537</v>
      </c>
      <c r="Q532" s="90">
        <f t="shared" si="66"/>
        <v>523.24469583844473</v>
      </c>
      <c r="R532" s="90">
        <f t="shared" si="67"/>
        <v>315.60791177556985</v>
      </c>
      <c r="S532" s="91">
        <f t="shared" si="68"/>
        <v>822.88949165526083</v>
      </c>
      <c r="T532" s="91">
        <f t="shared" si="69"/>
        <v>153.83394057650275</v>
      </c>
      <c r="U532" s="91">
        <f t="shared" si="70"/>
        <v>92.788726062017531</v>
      </c>
      <c r="V532" s="92">
        <f t="shared" si="71"/>
        <v>87307.114962757638</v>
      </c>
      <c r="W532" s="86" t="str">
        <f t="shared" si="72"/>
        <v>Freeway</v>
      </c>
      <c r="Z532" s="92"/>
    </row>
    <row r="533" spans="2:26" s="86" customFormat="1" ht="15" customHeight="1" x14ac:dyDescent="0.25">
      <c r="B533" s="86" t="s">
        <v>412</v>
      </c>
      <c r="C533" s="86" t="s">
        <v>439</v>
      </c>
      <c r="D533" s="86">
        <v>754</v>
      </c>
      <c r="E533" s="86">
        <v>510</v>
      </c>
      <c r="F533" s="86">
        <v>9</v>
      </c>
      <c r="G533" s="86">
        <v>1</v>
      </c>
      <c r="H533" s="86">
        <v>9</v>
      </c>
      <c r="I533" s="93">
        <v>3980</v>
      </c>
      <c r="J533" s="93">
        <v>748</v>
      </c>
      <c r="K533" s="93">
        <v>460</v>
      </c>
      <c r="L533" s="88" t="s">
        <v>649</v>
      </c>
      <c r="M533" s="89">
        <f>HLOOKUP(L533,FT_H!$B$1:$AS$25,2+F533,FALSE)</f>
        <v>1.4027549517100684</v>
      </c>
      <c r="N533" s="89">
        <f>HLOOKUP(L533,FT_D!$B$1:$AS$8,1+G533,FALSE)</f>
        <v>1.0416670342277996</v>
      </c>
      <c r="O533" s="89">
        <f>HLOOKUP(L533,FT_M!$B$1:$AS$13,1+H533,FALSE)</f>
        <v>0.98879492857132445</v>
      </c>
      <c r="P533" s="90">
        <f t="shared" si="65"/>
        <v>2754.6480019008072</v>
      </c>
      <c r="Q533" s="90">
        <f t="shared" si="66"/>
        <v>517.70771493010147</v>
      </c>
      <c r="R533" s="90">
        <f t="shared" si="67"/>
        <v>318.37640222974153</v>
      </c>
      <c r="S533" s="91">
        <f t="shared" si="68"/>
        <v>2077.0045934332088</v>
      </c>
      <c r="T533" s="91">
        <f t="shared" si="69"/>
        <v>390.35161705729649</v>
      </c>
      <c r="U533" s="91">
        <f t="shared" si="70"/>
        <v>240.0558072812251</v>
      </c>
      <c r="V533" s="92">
        <f t="shared" si="71"/>
        <v>86177.570857455605</v>
      </c>
      <c r="W533" s="86" t="str">
        <f t="shared" si="72"/>
        <v>Freeway</v>
      </c>
      <c r="Z533" s="92"/>
    </row>
    <row r="534" spans="2:26" s="86" customFormat="1" ht="15" customHeight="1" x14ac:dyDescent="0.25">
      <c r="B534" s="86" t="s">
        <v>412</v>
      </c>
      <c r="C534" s="86" t="s">
        <v>440</v>
      </c>
      <c r="D534" s="86">
        <v>277</v>
      </c>
      <c r="E534" s="86">
        <v>511</v>
      </c>
      <c r="F534" s="86">
        <v>15</v>
      </c>
      <c r="G534" s="86">
        <v>5</v>
      </c>
      <c r="H534" s="86">
        <v>9</v>
      </c>
      <c r="I534" s="86">
        <v>384</v>
      </c>
      <c r="J534" s="86">
        <v>36</v>
      </c>
      <c r="K534" s="86">
        <v>8</v>
      </c>
      <c r="L534" s="88" t="s">
        <v>649</v>
      </c>
      <c r="M534" s="89">
        <f>HLOOKUP(L534,FT_H!$B$1:$AS$25,2+F534,FALSE)</f>
        <v>1.4316370171210975</v>
      </c>
      <c r="N534" s="89">
        <f>HLOOKUP(L534,FT_D!$B$1:$AS$8,1+G534,FALSE)</f>
        <v>1.1379267551327192</v>
      </c>
      <c r="O534" s="89">
        <f>HLOOKUP(L534,FT_M!$B$1:$AS$13,1+H534,FALSE)</f>
        <v>0.98879492857132445</v>
      </c>
      <c r="P534" s="90">
        <f t="shared" si="65"/>
        <v>238.38436409170424</v>
      </c>
      <c r="Q534" s="90">
        <f t="shared" si="66"/>
        <v>22.348534133597273</v>
      </c>
      <c r="R534" s="90">
        <f t="shared" si="67"/>
        <v>4.9663409185771714</v>
      </c>
      <c r="S534" s="91">
        <f t="shared" si="68"/>
        <v>66.032468853402065</v>
      </c>
      <c r="T534" s="91">
        <f t="shared" si="69"/>
        <v>6.1905439550064445</v>
      </c>
      <c r="U534" s="91">
        <f t="shared" si="70"/>
        <v>1.3756764344458765</v>
      </c>
      <c r="V534" s="92">
        <f t="shared" si="71"/>
        <v>6376.7817394530884</v>
      </c>
      <c r="W534" s="86" t="str">
        <f t="shared" si="72"/>
        <v>Collector</v>
      </c>
      <c r="Z534" s="92"/>
    </row>
    <row r="535" spans="2:26" s="86" customFormat="1" ht="15" customHeight="1" x14ac:dyDescent="0.25">
      <c r="B535" s="86" t="s">
        <v>412</v>
      </c>
      <c r="C535" s="86" t="s">
        <v>441</v>
      </c>
      <c r="D535" s="86">
        <v>1037</v>
      </c>
      <c r="E535" s="86">
        <v>512</v>
      </c>
      <c r="F535" s="86">
        <v>13</v>
      </c>
      <c r="G535" s="86">
        <v>3</v>
      </c>
      <c r="H535" s="86">
        <v>10</v>
      </c>
      <c r="I535" s="86">
        <v>1904</v>
      </c>
      <c r="J535" s="86">
        <v>892</v>
      </c>
      <c r="K535" s="86">
        <v>196</v>
      </c>
      <c r="L535" s="88" t="s">
        <v>600</v>
      </c>
      <c r="M535" s="89">
        <f>HLOOKUP(L535,FT_H!$B$1:$AS$25,2+F535,FALSE)</f>
        <v>1.3760803534698032</v>
      </c>
      <c r="N535" s="89">
        <f>HLOOKUP(L535,FT_D!$B$1:$AS$8,1+G535,FALSE)</f>
        <v>1.1023982984618517</v>
      </c>
      <c r="O535" s="89">
        <f>HLOOKUP(L535,FT_M!$B$1:$AS$13,1+H535,FALSE)</f>
        <v>1.0689030344489063</v>
      </c>
      <c r="P535" s="90">
        <f t="shared" si="65"/>
        <v>1174.2114350746228</v>
      </c>
      <c r="Q535" s="90">
        <f t="shared" si="66"/>
        <v>550.10325634798505</v>
      </c>
      <c r="R535" s="90">
        <f t="shared" si="67"/>
        <v>120.87470655179941</v>
      </c>
      <c r="S535" s="91">
        <f t="shared" si="68"/>
        <v>1217.657258172384</v>
      </c>
      <c r="T535" s="91">
        <f t="shared" si="69"/>
        <v>570.45707683286048</v>
      </c>
      <c r="U535" s="91">
        <f t="shared" si="70"/>
        <v>125.34707069421599</v>
      </c>
      <c r="V535" s="92">
        <f t="shared" si="71"/>
        <v>44284.545551385774</v>
      </c>
      <c r="W535" s="86" t="str">
        <f t="shared" si="72"/>
        <v>Highway</v>
      </c>
      <c r="Z535" s="92"/>
    </row>
    <row r="536" spans="2:26" s="86" customFormat="1" ht="15" customHeight="1" x14ac:dyDescent="0.25">
      <c r="B536" s="86" t="s">
        <v>412</v>
      </c>
      <c r="C536" s="86" t="s">
        <v>442</v>
      </c>
      <c r="D536" s="86">
        <v>517</v>
      </c>
      <c r="E536" s="86">
        <v>513</v>
      </c>
      <c r="F536" s="86">
        <v>15</v>
      </c>
      <c r="G536" s="86">
        <v>5</v>
      </c>
      <c r="H536" s="86">
        <v>9</v>
      </c>
      <c r="I536" s="86">
        <v>872</v>
      </c>
      <c r="J536" s="86">
        <v>100</v>
      </c>
      <c r="K536" s="86">
        <v>36</v>
      </c>
      <c r="L536" s="88" t="s">
        <v>649</v>
      </c>
      <c r="M536" s="89">
        <f>HLOOKUP(L536,FT_H!$B$1:$AS$25,2+F536,FALSE)</f>
        <v>1.4316370171210975</v>
      </c>
      <c r="N536" s="89">
        <f>HLOOKUP(L536,FT_D!$B$1:$AS$8,1+G536,FALSE)</f>
        <v>1.1379267551327192</v>
      </c>
      <c r="O536" s="89">
        <f>HLOOKUP(L536,FT_M!$B$1:$AS$13,1+H536,FALSE)</f>
        <v>0.98879492857132445</v>
      </c>
      <c r="P536" s="90">
        <f t="shared" si="65"/>
        <v>541.33116012491166</v>
      </c>
      <c r="Q536" s="90">
        <f t="shared" si="66"/>
        <v>62.079261482214648</v>
      </c>
      <c r="R536" s="90">
        <f t="shared" si="67"/>
        <v>22.348534133597273</v>
      </c>
      <c r="S536" s="91">
        <f t="shared" si="68"/>
        <v>279.86820978457934</v>
      </c>
      <c r="T536" s="91">
        <f t="shared" si="69"/>
        <v>32.094978186304971</v>
      </c>
      <c r="U536" s="91">
        <f t="shared" si="70"/>
        <v>11.554192147069791</v>
      </c>
      <c r="V536" s="92">
        <f t="shared" si="71"/>
        <v>15018.214937777364</v>
      </c>
      <c r="W536" s="86" t="str">
        <f t="shared" si="72"/>
        <v>Highway</v>
      </c>
      <c r="Z536" s="92"/>
    </row>
    <row r="537" spans="2:26" s="86" customFormat="1" ht="15" customHeight="1" x14ac:dyDescent="0.25">
      <c r="B537" s="86" t="s">
        <v>412</v>
      </c>
      <c r="C537" s="86" t="s">
        <v>443</v>
      </c>
      <c r="D537" s="86">
        <v>543</v>
      </c>
      <c r="E537" s="86">
        <v>514</v>
      </c>
      <c r="F537" s="86">
        <v>15</v>
      </c>
      <c r="G537" s="86">
        <v>5</v>
      </c>
      <c r="H537" s="86">
        <v>9</v>
      </c>
      <c r="I537" s="86">
        <v>856</v>
      </c>
      <c r="J537" s="86">
        <v>124</v>
      </c>
      <c r="K537" s="86">
        <v>24</v>
      </c>
      <c r="L537" s="88" t="s">
        <v>649</v>
      </c>
      <c r="M537" s="89">
        <f>HLOOKUP(L537,FT_H!$B$1:$AS$25,2+F537,FALSE)</f>
        <v>1.4316370171210975</v>
      </c>
      <c r="N537" s="89">
        <f>HLOOKUP(L537,FT_D!$B$1:$AS$8,1+G537,FALSE)</f>
        <v>1.1379267551327192</v>
      </c>
      <c r="O537" s="89">
        <f>HLOOKUP(L537,FT_M!$B$1:$AS$13,1+H537,FALSE)</f>
        <v>0.98879492857132445</v>
      </c>
      <c r="P537" s="90">
        <f t="shared" si="65"/>
        <v>531.39847828775737</v>
      </c>
      <c r="Q537" s="90">
        <f t="shared" si="66"/>
        <v>76.978284237946156</v>
      </c>
      <c r="R537" s="90">
        <f t="shared" si="67"/>
        <v>14.899022755731515</v>
      </c>
      <c r="S537" s="91">
        <f t="shared" si="68"/>
        <v>288.54937371025221</v>
      </c>
      <c r="T537" s="91">
        <f t="shared" si="69"/>
        <v>41.799208341204768</v>
      </c>
      <c r="U537" s="91">
        <f t="shared" si="70"/>
        <v>8.0901693563622121</v>
      </c>
      <c r="V537" s="92">
        <f t="shared" si="71"/>
        <v>14958.61884675444</v>
      </c>
      <c r="W537" s="86" t="str">
        <f t="shared" si="72"/>
        <v>Highway</v>
      </c>
      <c r="Z537" s="92"/>
    </row>
    <row r="538" spans="2:26" s="86" customFormat="1" ht="15" customHeight="1" x14ac:dyDescent="0.25">
      <c r="B538" s="86" t="s">
        <v>412</v>
      </c>
      <c r="C538" s="86" t="s">
        <v>444</v>
      </c>
      <c r="D538" s="86">
        <v>635</v>
      </c>
      <c r="E538" s="86">
        <v>515</v>
      </c>
      <c r="F538" s="86">
        <v>10</v>
      </c>
      <c r="G538" s="86">
        <v>4</v>
      </c>
      <c r="H538" s="86">
        <v>10</v>
      </c>
      <c r="I538" s="86">
        <v>540</v>
      </c>
      <c r="J538" s="86">
        <v>44</v>
      </c>
      <c r="K538" s="86">
        <v>100</v>
      </c>
      <c r="L538" s="88" t="s">
        <v>649</v>
      </c>
      <c r="M538" s="89">
        <f>HLOOKUP(L538,FT_H!$B$1:$AS$25,2+F538,FALSE)</f>
        <v>1.3269815703972134</v>
      </c>
      <c r="N538" s="89">
        <f>HLOOKUP(L538,FT_D!$B$1:$AS$8,1+G538,FALSE)</f>
        <v>1.0964980553638661</v>
      </c>
      <c r="O538" s="89">
        <f>HLOOKUP(L538,FT_M!$B$1:$AS$13,1+H538,FALSE)</f>
        <v>1.040643020787243</v>
      </c>
      <c r="P538" s="90">
        <f t="shared" si="65"/>
        <v>356.63111126819797</v>
      </c>
      <c r="Q538" s="90">
        <f t="shared" si="66"/>
        <v>29.058831288519833</v>
      </c>
      <c r="R538" s="90">
        <f t="shared" si="67"/>
        <v>66.042798382999621</v>
      </c>
      <c r="S538" s="91">
        <f t="shared" si="68"/>
        <v>226.46075565530572</v>
      </c>
      <c r="T538" s="91">
        <f t="shared" si="69"/>
        <v>18.452357868210093</v>
      </c>
      <c r="U538" s="91">
        <f t="shared" si="70"/>
        <v>41.937176973204764</v>
      </c>
      <c r="V538" s="92">
        <f t="shared" si="71"/>
        <v>10841.585782553218</v>
      </c>
      <c r="W538" s="86" t="str">
        <f t="shared" si="72"/>
        <v>Highway</v>
      </c>
      <c r="Z538" s="92"/>
    </row>
    <row r="539" spans="2:26" s="86" customFormat="1" ht="15" customHeight="1" x14ac:dyDescent="0.25">
      <c r="B539" s="86" t="s">
        <v>412</v>
      </c>
      <c r="C539" s="86" t="s">
        <v>445</v>
      </c>
      <c r="D539" s="86">
        <v>1074</v>
      </c>
      <c r="E539" s="86">
        <v>516</v>
      </c>
      <c r="F539" s="86">
        <v>13</v>
      </c>
      <c r="G539" s="86">
        <v>3</v>
      </c>
      <c r="H539" s="86">
        <v>10</v>
      </c>
      <c r="I539" s="86">
        <v>2320</v>
      </c>
      <c r="J539" s="86">
        <v>316</v>
      </c>
      <c r="K539" s="86">
        <v>280</v>
      </c>
      <c r="L539" s="88" t="s">
        <v>600</v>
      </c>
      <c r="M539" s="89">
        <f>HLOOKUP(L539,FT_H!$B$1:$AS$25,2+F539,FALSE)</f>
        <v>1.3760803534698032</v>
      </c>
      <c r="N539" s="89">
        <f>HLOOKUP(L539,FT_D!$B$1:$AS$8,1+G539,FALSE)</f>
        <v>1.1023982984618517</v>
      </c>
      <c r="O539" s="89">
        <f>HLOOKUP(L539,FT_M!$B$1:$AS$13,1+H539,FALSE)</f>
        <v>1.0689030344489063</v>
      </c>
      <c r="P539" s="90">
        <f t="shared" si="65"/>
        <v>1430.7618326539523</v>
      </c>
      <c r="Q539" s="90">
        <f t="shared" si="66"/>
        <v>194.8796289304521</v>
      </c>
      <c r="R539" s="90">
        <f t="shared" si="67"/>
        <v>172.67815221685629</v>
      </c>
      <c r="S539" s="91">
        <f t="shared" si="68"/>
        <v>1536.6382082703449</v>
      </c>
      <c r="T539" s="91">
        <f t="shared" si="69"/>
        <v>209.30072147130556</v>
      </c>
      <c r="U539" s="91">
        <f t="shared" si="70"/>
        <v>185.45633548090365</v>
      </c>
      <c r="V539" s="92">
        <f t="shared" si="71"/>
        <v>43159.670731230253</v>
      </c>
      <c r="W539" s="86" t="str">
        <f t="shared" si="72"/>
        <v>Highway</v>
      </c>
      <c r="Z539" s="92"/>
    </row>
    <row r="540" spans="2:26" s="86" customFormat="1" ht="15" customHeight="1" x14ac:dyDescent="0.25">
      <c r="B540" s="86" t="s">
        <v>412</v>
      </c>
      <c r="C540" s="86" t="s">
        <v>446</v>
      </c>
      <c r="D540" s="86">
        <v>1179</v>
      </c>
      <c r="E540" s="86">
        <v>517</v>
      </c>
      <c r="F540" s="86">
        <v>11</v>
      </c>
      <c r="G540" s="86">
        <v>1</v>
      </c>
      <c r="H540" s="86">
        <v>9</v>
      </c>
      <c r="I540" s="86">
        <v>352</v>
      </c>
      <c r="J540" s="86">
        <v>76</v>
      </c>
      <c r="K540" s="86">
        <v>16</v>
      </c>
      <c r="L540" s="88" t="s">
        <v>649</v>
      </c>
      <c r="M540" s="89">
        <f>HLOOKUP(L540,FT_H!$B$1:$AS$25,2+F540,FALSE)</f>
        <v>1.3867754645117158</v>
      </c>
      <c r="N540" s="89">
        <f>HLOOKUP(L540,FT_D!$B$1:$AS$8,1+G540,FALSE)</f>
        <v>1.0416670342277996</v>
      </c>
      <c r="O540" s="89">
        <f>HLOOKUP(L540,FT_M!$B$1:$AS$13,1+H540,FALSE)</f>
        <v>0.98879492857132445</v>
      </c>
      <c r="P540" s="90">
        <f t="shared" si="65"/>
        <v>246.43441837590458</v>
      </c>
      <c r="Q540" s="90">
        <f t="shared" si="66"/>
        <v>53.207431240252127</v>
      </c>
      <c r="R540" s="90">
        <f t="shared" si="67"/>
        <v>11.201564471632027</v>
      </c>
      <c r="S540" s="91">
        <f t="shared" si="68"/>
        <v>290.54617926519148</v>
      </c>
      <c r="T540" s="91">
        <f t="shared" si="69"/>
        <v>62.731561432257259</v>
      </c>
      <c r="U540" s="91">
        <f t="shared" si="70"/>
        <v>13.20664451205416</v>
      </c>
      <c r="V540" s="92">
        <f t="shared" si="71"/>
        <v>7460.2419381069303</v>
      </c>
      <c r="W540" s="86" t="str">
        <f t="shared" si="72"/>
        <v>Collector</v>
      </c>
      <c r="Z540" s="92"/>
    </row>
    <row r="541" spans="2:26" s="86" customFormat="1" ht="15" customHeight="1" x14ac:dyDescent="0.25">
      <c r="B541" s="86" t="s">
        <v>412</v>
      </c>
      <c r="C541" s="86" t="s">
        <v>447</v>
      </c>
      <c r="D541" s="86">
        <v>522</v>
      </c>
      <c r="E541" s="86">
        <v>518</v>
      </c>
      <c r="F541" s="86">
        <v>13</v>
      </c>
      <c r="G541" s="86">
        <v>1</v>
      </c>
      <c r="H541" s="86">
        <v>9</v>
      </c>
      <c r="I541" s="86">
        <v>488</v>
      </c>
      <c r="J541" s="86">
        <v>40</v>
      </c>
      <c r="K541" s="86">
        <v>72</v>
      </c>
      <c r="L541" s="88" t="s">
        <v>649</v>
      </c>
      <c r="M541" s="89">
        <f>HLOOKUP(L541,FT_H!$B$1:$AS$25,2+F541,FALSE)</f>
        <v>1.4476386330637334</v>
      </c>
      <c r="N541" s="89">
        <f>HLOOKUP(L541,FT_D!$B$1:$AS$8,1+G541,FALSE)</f>
        <v>1.0416670342277996</v>
      </c>
      <c r="O541" s="89">
        <f>HLOOKUP(L541,FT_M!$B$1:$AS$13,1+H541,FALSE)</f>
        <v>0.98879492857132445</v>
      </c>
      <c r="P541" s="90">
        <f t="shared" si="65"/>
        <v>327.28379843397488</v>
      </c>
      <c r="Q541" s="90">
        <f t="shared" si="66"/>
        <v>26.826540855243842</v>
      </c>
      <c r="R541" s="90">
        <f t="shared" si="67"/>
        <v>48.287773539438909</v>
      </c>
      <c r="S541" s="91">
        <f t="shared" si="68"/>
        <v>170.84214278253489</v>
      </c>
      <c r="T541" s="91">
        <f t="shared" si="69"/>
        <v>14.003454326437286</v>
      </c>
      <c r="U541" s="91">
        <f t="shared" si="70"/>
        <v>25.206217787587111</v>
      </c>
      <c r="V541" s="92">
        <f t="shared" si="71"/>
        <v>9657.5547078877826</v>
      </c>
      <c r="W541" s="86" t="str">
        <f t="shared" si="72"/>
        <v>Collector</v>
      </c>
      <c r="Z541" s="92"/>
    </row>
    <row r="542" spans="2:26" s="86" customFormat="1" ht="15" customHeight="1" x14ac:dyDescent="0.25">
      <c r="B542" s="86" t="s">
        <v>412</v>
      </c>
      <c r="C542" s="86" t="s">
        <v>448</v>
      </c>
      <c r="D542" s="86">
        <v>610</v>
      </c>
      <c r="E542" s="86">
        <v>519</v>
      </c>
      <c r="F542" s="86">
        <v>10</v>
      </c>
      <c r="G542" s="86">
        <v>4</v>
      </c>
      <c r="H542" s="86">
        <v>10</v>
      </c>
      <c r="I542" s="86">
        <v>532</v>
      </c>
      <c r="J542" s="86">
        <v>68</v>
      </c>
      <c r="K542" s="86">
        <v>152</v>
      </c>
      <c r="L542" s="88" t="s">
        <v>649</v>
      </c>
      <c r="M542" s="89">
        <f>HLOOKUP(L542,FT_H!$B$1:$AS$25,2+F542,FALSE)</f>
        <v>1.3269815703972134</v>
      </c>
      <c r="N542" s="89">
        <f>HLOOKUP(L542,FT_D!$B$1:$AS$8,1+G542,FALSE)</f>
        <v>1.0964980553638661</v>
      </c>
      <c r="O542" s="89">
        <f>HLOOKUP(L542,FT_M!$B$1:$AS$13,1+H542,FALSE)</f>
        <v>1.040643020787243</v>
      </c>
      <c r="P542" s="90">
        <f t="shared" si="65"/>
        <v>351.34768739755799</v>
      </c>
      <c r="Q542" s="90">
        <f t="shared" si="66"/>
        <v>44.909102900439741</v>
      </c>
      <c r="R542" s="90">
        <f t="shared" si="67"/>
        <v>100.38505354215943</v>
      </c>
      <c r="S542" s="91">
        <f t="shared" si="68"/>
        <v>214.32208931251037</v>
      </c>
      <c r="T542" s="91">
        <f t="shared" si="69"/>
        <v>27.394552769268241</v>
      </c>
      <c r="U542" s="91">
        <f t="shared" si="70"/>
        <v>61.234882660717254</v>
      </c>
      <c r="V542" s="92">
        <f t="shared" si="71"/>
        <v>11919.404252163771</v>
      </c>
      <c r="W542" s="86" t="str">
        <f t="shared" si="72"/>
        <v>Highway</v>
      </c>
      <c r="Z542" s="92"/>
    </row>
    <row r="543" spans="2:26" s="86" customFormat="1" ht="15" customHeight="1" x14ac:dyDescent="0.25">
      <c r="B543" s="86" t="s">
        <v>412</v>
      </c>
      <c r="C543" s="86" t="s">
        <v>449</v>
      </c>
      <c r="D543" s="86">
        <v>911</v>
      </c>
      <c r="E543" s="86">
        <v>520</v>
      </c>
      <c r="F543" s="86">
        <v>14</v>
      </c>
      <c r="G543" s="86">
        <v>1</v>
      </c>
      <c r="H543" s="86">
        <v>9</v>
      </c>
      <c r="I543" s="86">
        <v>836</v>
      </c>
      <c r="J543" s="86">
        <v>176</v>
      </c>
      <c r="K543" s="86">
        <v>88</v>
      </c>
      <c r="L543" s="88" t="s">
        <v>649</v>
      </c>
      <c r="M543" s="89">
        <f>HLOOKUP(L543,FT_H!$B$1:$AS$25,2+F543,FALSE)</f>
        <v>1.4139103726546229</v>
      </c>
      <c r="N543" s="89">
        <f>HLOOKUP(L543,FT_D!$B$1:$AS$8,1+G543,FALSE)</f>
        <v>1.0416670342277996</v>
      </c>
      <c r="O543" s="89">
        <f>HLOOKUP(L543,FT_M!$B$1:$AS$13,1+H543,FALSE)</f>
        <v>0.98879492857132445</v>
      </c>
      <c r="P543" s="90">
        <f t="shared" si="65"/>
        <v>574.04937229970915</v>
      </c>
      <c r="Q543" s="90">
        <f t="shared" si="66"/>
        <v>120.85249943151771</v>
      </c>
      <c r="R543" s="90">
        <f t="shared" si="67"/>
        <v>60.426249715758857</v>
      </c>
      <c r="S543" s="91">
        <f t="shared" si="68"/>
        <v>522.95897816503498</v>
      </c>
      <c r="T543" s="91">
        <f t="shared" si="69"/>
        <v>110.09662698211264</v>
      </c>
      <c r="U543" s="91">
        <f t="shared" si="70"/>
        <v>55.048313491056319</v>
      </c>
      <c r="V543" s="92">
        <f t="shared" si="71"/>
        <v>18127.874914727658</v>
      </c>
      <c r="W543" s="86" t="str">
        <f t="shared" si="72"/>
        <v>Highway</v>
      </c>
      <c r="Z543" s="92"/>
    </row>
    <row r="544" spans="2:26" s="86" customFormat="1" ht="15" customHeight="1" x14ac:dyDescent="0.25">
      <c r="B544" s="86" t="s">
        <v>412</v>
      </c>
      <c r="C544" s="86" t="s">
        <v>450</v>
      </c>
      <c r="D544" s="86">
        <v>887</v>
      </c>
      <c r="E544" s="86">
        <v>521</v>
      </c>
      <c r="F544" s="86">
        <v>10</v>
      </c>
      <c r="G544" s="86">
        <v>4</v>
      </c>
      <c r="H544" s="86">
        <v>9</v>
      </c>
      <c r="I544" s="86">
        <v>398</v>
      </c>
      <c r="J544" s="86">
        <v>53</v>
      </c>
      <c r="K544" s="86">
        <v>30</v>
      </c>
      <c r="L544" s="88" t="s">
        <v>649</v>
      </c>
      <c r="M544" s="89">
        <f>HLOOKUP(L544,FT_H!$B$1:$AS$25,2+F544,FALSE)</f>
        <v>1.3269815703972134</v>
      </c>
      <c r="N544" s="89">
        <f>HLOOKUP(L544,FT_D!$B$1:$AS$8,1+G544,FALSE)</f>
        <v>1.0964980553638661</v>
      </c>
      <c r="O544" s="89">
        <f>HLOOKUP(L544,FT_M!$B$1:$AS$13,1+H544,FALSE)</f>
        <v>0.98879492857132445</v>
      </c>
      <c r="P544" s="90">
        <f t="shared" si="65"/>
        <v>276.63306252300328</v>
      </c>
      <c r="Q544" s="90">
        <f t="shared" si="66"/>
        <v>36.838071139997922</v>
      </c>
      <c r="R544" s="90">
        <f t="shared" si="67"/>
        <v>20.8517383811309</v>
      </c>
      <c r="S544" s="91">
        <f t="shared" si="68"/>
        <v>245.37352645790389</v>
      </c>
      <c r="T544" s="91">
        <f t="shared" si="69"/>
        <v>32.675369101178156</v>
      </c>
      <c r="U544" s="91">
        <f t="shared" si="70"/>
        <v>18.495491944063108</v>
      </c>
      <c r="V544" s="92">
        <f t="shared" si="71"/>
        <v>8023.7489290591693</v>
      </c>
      <c r="W544" s="86" t="str">
        <f t="shared" si="72"/>
        <v>Collector</v>
      </c>
      <c r="Z544" s="92"/>
    </row>
    <row r="545" spans="2:26" s="86" customFormat="1" ht="15" customHeight="1" x14ac:dyDescent="0.25">
      <c r="B545" s="86" t="s">
        <v>412</v>
      </c>
      <c r="C545" s="86" t="s">
        <v>451</v>
      </c>
      <c r="D545" s="86">
        <v>614</v>
      </c>
      <c r="E545" s="86">
        <v>522</v>
      </c>
      <c r="F545" s="86">
        <v>10</v>
      </c>
      <c r="G545" s="86">
        <v>3</v>
      </c>
      <c r="H545" s="86">
        <v>9</v>
      </c>
      <c r="I545" s="93">
        <v>796</v>
      </c>
      <c r="J545" s="93">
        <v>180</v>
      </c>
      <c r="K545" s="93">
        <v>96</v>
      </c>
      <c r="L545" s="88" t="s">
        <v>649</v>
      </c>
      <c r="M545" s="89">
        <f>HLOOKUP(L545,FT_H!$B$1:$AS$25,2+F545,FALSE)</f>
        <v>1.3269815703972134</v>
      </c>
      <c r="N545" s="89">
        <f>HLOOKUP(L545,FT_D!$B$1:$AS$8,1+G545,FALSE)</f>
        <v>1.1062082689467894</v>
      </c>
      <c r="O545" s="89">
        <f>HLOOKUP(L545,FT_M!$B$1:$AS$13,1+H545,FALSE)</f>
        <v>0.98879492857132445</v>
      </c>
      <c r="P545" s="90">
        <f t="shared" si="65"/>
        <v>548.40959631339456</v>
      </c>
      <c r="Q545" s="90">
        <f t="shared" si="66"/>
        <v>124.01222027187315</v>
      </c>
      <c r="R545" s="90">
        <f t="shared" si="67"/>
        <v>66.139850811665681</v>
      </c>
      <c r="S545" s="91">
        <f t="shared" si="68"/>
        <v>336.72349213642423</v>
      </c>
      <c r="T545" s="91">
        <f t="shared" si="69"/>
        <v>76.143503246930109</v>
      </c>
      <c r="U545" s="91">
        <f t="shared" si="70"/>
        <v>40.609868398362728</v>
      </c>
      <c r="V545" s="92">
        <f t="shared" si="71"/>
        <v>17725.480017526403</v>
      </c>
      <c r="W545" s="86" t="str">
        <f t="shared" si="72"/>
        <v>Highway</v>
      </c>
      <c r="Z545" s="92"/>
    </row>
    <row r="546" spans="2:26" s="86" customFormat="1" ht="15" customHeight="1" x14ac:dyDescent="0.25">
      <c r="B546" s="86" t="s">
        <v>412</v>
      </c>
      <c r="C546" s="86" t="s">
        <v>452</v>
      </c>
      <c r="D546" s="86">
        <v>1330</v>
      </c>
      <c r="E546" s="86">
        <v>523</v>
      </c>
      <c r="F546" s="86">
        <v>14</v>
      </c>
      <c r="G546" s="86">
        <v>4</v>
      </c>
      <c r="H546" s="86">
        <v>9</v>
      </c>
      <c r="I546" s="93">
        <v>1112</v>
      </c>
      <c r="J546" s="93">
        <v>236</v>
      </c>
      <c r="K546" s="93">
        <v>60</v>
      </c>
      <c r="L546" s="88" t="s">
        <v>649</v>
      </c>
      <c r="M546" s="89">
        <f>HLOOKUP(L546,FT_H!$B$1:$AS$25,2+F546,FALSE)</f>
        <v>1.4139103726546229</v>
      </c>
      <c r="N546" s="89">
        <f>HLOOKUP(L546,FT_D!$B$1:$AS$8,1+G546,FALSE)</f>
        <v>1.0964980553638661</v>
      </c>
      <c r="O546" s="89">
        <f>HLOOKUP(L546,FT_M!$B$1:$AS$13,1+H546,FALSE)</f>
        <v>0.98879492857132445</v>
      </c>
      <c r="P546" s="90">
        <f t="shared" si="65"/>
        <v>725.3854007143027</v>
      </c>
      <c r="Q546" s="90">
        <f t="shared" si="66"/>
        <v>153.94870015159663</v>
      </c>
      <c r="R546" s="90">
        <f t="shared" si="67"/>
        <v>39.139500038541513</v>
      </c>
      <c r="S546" s="91">
        <f t="shared" si="68"/>
        <v>964.76258295002265</v>
      </c>
      <c r="T546" s="91">
        <f t="shared" si="69"/>
        <v>204.75177120162351</v>
      </c>
      <c r="U546" s="91">
        <f t="shared" si="70"/>
        <v>52.055535051260208</v>
      </c>
      <c r="V546" s="92">
        <f t="shared" si="71"/>
        <v>22043.366421706582</v>
      </c>
      <c r="W546" s="86" t="str">
        <f t="shared" si="72"/>
        <v>Highway</v>
      </c>
      <c r="Z546" s="92"/>
    </row>
    <row r="547" spans="2:26" s="86" customFormat="1" ht="15" customHeight="1" x14ac:dyDescent="0.25">
      <c r="B547" s="86" t="s">
        <v>412</v>
      </c>
      <c r="C547" s="86" t="s">
        <v>453</v>
      </c>
      <c r="D547" s="86">
        <v>431</v>
      </c>
      <c r="E547" s="86">
        <v>524</v>
      </c>
      <c r="F547" s="86">
        <v>15</v>
      </c>
      <c r="G547" s="86">
        <v>4</v>
      </c>
      <c r="H547" s="86">
        <v>9</v>
      </c>
      <c r="I547" s="86">
        <v>1508</v>
      </c>
      <c r="J547" s="86">
        <v>172</v>
      </c>
      <c r="K547" s="86">
        <v>68</v>
      </c>
      <c r="L547" s="88" t="s">
        <v>649</v>
      </c>
      <c r="M547" s="89">
        <f>HLOOKUP(L547,FT_H!$B$1:$AS$25,2+F547,FALSE)</f>
        <v>1.4316370171210975</v>
      </c>
      <c r="N547" s="89">
        <f>HLOOKUP(L547,FT_D!$B$1:$AS$8,1+G547,FALSE)</f>
        <v>1.0964980553638661</v>
      </c>
      <c r="O547" s="89">
        <f>HLOOKUP(L547,FT_M!$B$1:$AS$13,1+H547,FALSE)</f>
        <v>0.98879492857132445</v>
      </c>
      <c r="P547" s="90">
        <f t="shared" si="65"/>
        <v>971.52577306234787</v>
      </c>
      <c r="Q547" s="90">
        <f t="shared" si="66"/>
        <v>110.81063194079829</v>
      </c>
      <c r="R547" s="90">
        <f t="shared" si="67"/>
        <v>43.808854488222579</v>
      </c>
      <c r="S547" s="91">
        <f t="shared" si="68"/>
        <v>418.72760818987194</v>
      </c>
      <c r="T547" s="91">
        <f t="shared" si="69"/>
        <v>47.759382366484061</v>
      </c>
      <c r="U547" s="91">
        <f t="shared" si="70"/>
        <v>18.881616284423931</v>
      </c>
      <c r="V547" s="92">
        <f t="shared" si="71"/>
        <v>27027.486227792848</v>
      </c>
      <c r="W547" s="86" t="str">
        <f t="shared" si="72"/>
        <v>Highway</v>
      </c>
      <c r="Z547" s="92"/>
    </row>
    <row r="548" spans="2:26" s="86" customFormat="1" ht="15" customHeight="1" x14ac:dyDescent="0.25">
      <c r="B548" s="86" t="s">
        <v>412</v>
      </c>
      <c r="C548" s="86" t="s">
        <v>454</v>
      </c>
      <c r="D548" s="86">
        <v>437</v>
      </c>
      <c r="E548" s="86">
        <v>525</v>
      </c>
      <c r="F548" s="86">
        <v>14</v>
      </c>
      <c r="G548" s="86">
        <v>4</v>
      </c>
      <c r="H548" s="86">
        <v>9</v>
      </c>
      <c r="I548" s="93">
        <v>2556</v>
      </c>
      <c r="J548" s="93">
        <v>376</v>
      </c>
      <c r="K548" s="93">
        <v>116</v>
      </c>
      <c r="L548" s="88" t="s">
        <v>649</v>
      </c>
      <c r="M548" s="89">
        <f>HLOOKUP(L548,FT_H!$B$1:$AS$25,2+F548,FALSE)</f>
        <v>1.4139103726546229</v>
      </c>
      <c r="N548" s="89">
        <f>HLOOKUP(L548,FT_D!$B$1:$AS$8,1+G548,FALSE)</f>
        <v>1.0964980553638661</v>
      </c>
      <c r="O548" s="89">
        <f>HLOOKUP(L548,FT_M!$B$1:$AS$13,1+H548,FALSE)</f>
        <v>0.98879492857132445</v>
      </c>
      <c r="P548" s="90">
        <f t="shared" si="65"/>
        <v>1667.3427016418684</v>
      </c>
      <c r="Q548" s="90">
        <f t="shared" si="66"/>
        <v>245.27420024152681</v>
      </c>
      <c r="R548" s="90">
        <f t="shared" si="67"/>
        <v>75.669700074513599</v>
      </c>
      <c r="S548" s="91">
        <f t="shared" si="68"/>
        <v>728.62876061749648</v>
      </c>
      <c r="T548" s="91">
        <f t="shared" si="69"/>
        <v>107.18482550554721</v>
      </c>
      <c r="U548" s="91">
        <f t="shared" si="70"/>
        <v>33.067658932562445</v>
      </c>
      <c r="V548" s="92">
        <f t="shared" si="71"/>
        <v>47718.878446989816</v>
      </c>
      <c r="W548" s="86" t="str">
        <f t="shared" si="72"/>
        <v>Highway</v>
      </c>
      <c r="Z548" s="92"/>
    </row>
    <row r="549" spans="2:26" s="86" customFormat="1" ht="15" customHeight="1" x14ac:dyDescent="0.25">
      <c r="B549" s="86" t="s">
        <v>412</v>
      </c>
      <c r="C549" s="86" t="s">
        <v>455</v>
      </c>
      <c r="D549" s="86">
        <v>476</v>
      </c>
      <c r="E549" s="86">
        <v>526</v>
      </c>
      <c r="F549" s="86">
        <v>15</v>
      </c>
      <c r="G549" s="86">
        <v>5</v>
      </c>
      <c r="H549" s="86">
        <v>9</v>
      </c>
      <c r="I549" s="86">
        <v>364</v>
      </c>
      <c r="J549" s="86">
        <v>32</v>
      </c>
      <c r="K549" s="86">
        <v>4</v>
      </c>
      <c r="L549" s="88" t="s">
        <v>649</v>
      </c>
      <c r="M549" s="89">
        <f>HLOOKUP(L549,FT_H!$B$1:$AS$25,2+F549,FALSE)</f>
        <v>1.4316370171210975</v>
      </c>
      <c r="N549" s="89">
        <f>HLOOKUP(L549,FT_D!$B$1:$AS$8,1+G549,FALSE)</f>
        <v>1.1379267551327192</v>
      </c>
      <c r="O549" s="89">
        <f>HLOOKUP(L549,FT_M!$B$1:$AS$13,1+H549,FALSE)</f>
        <v>0.98879492857132445</v>
      </c>
      <c r="P549" s="90">
        <f t="shared" si="65"/>
        <v>225.96851179526132</v>
      </c>
      <c r="Q549" s="90">
        <f t="shared" si="66"/>
        <v>19.865363674308686</v>
      </c>
      <c r="R549" s="90">
        <f t="shared" si="67"/>
        <v>2.4831704592885857</v>
      </c>
      <c r="S549" s="91">
        <f t="shared" si="68"/>
        <v>107.56101161454438</v>
      </c>
      <c r="T549" s="91">
        <f t="shared" si="69"/>
        <v>9.4559131089709343</v>
      </c>
      <c r="U549" s="91">
        <f t="shared" si="70"/>
        <v>1.1819891386213668</v>
      </c>
      <c r="V549" s="92">
        <f t="shared" si="71"/>
        <v>5959.6091022926066</v>
      </c>
      <c r="W549" s="86" t="str">
        <f t="shared" si="72"/>
        <v>Collector</v>
      </c>
      <c r="Z549" s="92"/>
    </row>
    <row r="550" spans="2:26" s="86" customFormat="1" ht="15" customHeight="1" x14ac:dyDescent="0.25">
      <c r="B550" s="86" t="s">
        <v>412</v>
      </c>
      <c r="C550" s="86" t="s">
        <v>456</v>
      </c>
      <c r="D550" s="86">
        <v>710</v>
      </c>
      <c r="E550" s="86">
        <v>527</v>
      </c>
      <c r="F550" s="86">
        <v>10</v>
      </c>
      <c r="G550" s="86">
        <v>3</v>
      </c>
      <c r="H550" s="86">
        <v>10</v>
      </c>
      <c r="I550" s="86">
        <v>1572</v>
      </c>
      <c r="J550" s="86">
        <v>417</v>
      </c>
      <c r="K550" s="86">
        <v>124</v>
      </c>
      <c r="L550" s="88" t="s">
        <v>649</v>
      </c>
      <c r="M550" s="89">
        <f>HLOOKUP(L550,FT_H!$B$1:$AS$25,2+F550,FALSE)</f>
        <v>1.3269815703972134</v>
      </c>
      <c r="N550" s="89">
        <f>HLOOKUP(L550,FT_D!$B$1:$AS$8,1+G550,FALSE)</f>
        <v>1.1062082689467894</v>
      </c>
      <c r="O550" s="89">
        <f>HLOOKUP(L550,FT_M!$B$1:$AS$13,1+H550,FALSE)</f>
        <v>1.040643020787243</v>
      </c>
      <c r="P550" s="90">
        <f t="shared" si="65"/>
        <v>1029.0796117881309</v>
      </c>
      <c r="Q550" s="90">
        <f t="shared" si="66"/>
        <v>272.98104205830191</v>
      </c>
      <c r="R550" s="90">
        <f t="shared" si="67"/>
        <v>81.174218741557411</v>
      </c>
      <c r="S550" s="91">
        <f t="shared" si="68"/>
        <v>730.64652436957294</v>
      </c>
      <c r="T550" s="91">
        <f t="shared" si="69"/>
        <v>193.81653986139435</v>
      </c>
      <c r="U550" s="91">
        <f t="shared" si="70"/>
        <v>57.633695306505757</v>
      </c>
      <c r="V550" s="92">
        <f t="shared" si="71"/>
        <v>33197.636942111763</v>
      </c>
      <c r="W550" s="86" t="str">
        <f t="shared" si="72"/>
        <v>Highway</v>
      </c>
      <c r="Z550" s="92"/>
    </row>
    <row r="551" spans="2:26" s="86" customFormat="1" ht="15" customHeight="1" x14ac:dyDescent="0.25">
      <c r="B551" s="86" t="s">
        <v>412</v>
      </c>
      <c r="C551" s="86" t="s">
        <v>457</v>
      </c>
      <c r="D551" s="86">
        <v>819</v>
      </c>
      <c r="E551" s="86">
        <v>528</v>
      </c>
      <c r="F551" s="86">
        <v>9</v>
      </c>
      <c r="G551" s="86">
        <v>3</v>
      </c>
      <c r="H551" s="86">
        <v>10</v>
      </c>
      <c r="I551" s="86">
        <v>1204</v>
      </c>
      <c r="J551" s="86">
        <v>210</v>
      </c>
      <c r="K551" s="86">
        <v>49</v>
      </c>
      <c r="L551" s="88" t="s">
        <v>649</v>
      </c>
      <c r="M551" s="89">
        <f>HLOOKUP(L551,FT_H!$B$1:$AS$25,2+F551,FALSE)</f>
        <v>1.4027549517100684</v>
      </c>
      <c r="N551" s="89">
        <f>HLOOKUP(L551,FT_D!$B$1:$AS$8,1+G551,FALSE)</f>
        <v>1.1062082689467894</v>
      </c>
      <c r="O551" s="89">
        <f>HLOOKUP(L551,FT_M!$B$1:$AS$13,1+H551,FALSE)</f>
        <v>1.040643020787243</v>
      </c>
      <c r="P551" s="90">
        <f t="shared" si="65"/>
        <v>745.60017290508142</v>
      </c>
      <c r="Q551" s="90">
        <f t="shared" si="66"/>
        <v>130.04654178577002</v>
      </c>
      <c r="R551" s="90">
        <f t="shared" si="67"/>
        <v>30.344193083346337</v>
      </c>
      <c r="S551" s="91">
        <f t="shared" si="68"/>
        <v>610.6465416092617</v>
      </c>
      <c r="T551" s="91">
        <f t="shared" si="69"/>
        <v>106.50811772254565</v>
      </c>
      <c r="U551" s="91">
        <f t="shared" si="70"/>
        <v>24.85189413526065</v>
      </c>
      <c r="V551" s="92">
        <f t="shared" si="71"/>
        <v>21743.781786580748</v>
      </c>
      <c r="W551" s="86" t="str">
        <f t="shared" si="72"/>
        <v>Highway</v>
      </c>
      <c r="Z551" s="92"/>
    </row>
    <row r="552" spans="2:26" s="86" customFormat="1" ht="15" customHeight="1" x14ac:dyDescent="0.25">
      <c r="B552" s="86" t="s">
        <v>412</v>
      </c>
      <c r="C552" s="86" t="s">
        <v>458</v>
      </c>
      <c r="D552" s="86">
        <v>1911</v>
      </c>
      <c r="E552" s="86">
        <v>529</v>
      </c>
      <c r="F552" s="86">
        <v>16</v>
      </c>
      <c r="G552" s="86">
        <v>4</v>
      </c>
      <c r="H552" s="86">
        <v>9</v>
      </c>
      <c r="I552" s="93">
        <v>3100</v>
      </c>
      <c r="J552" s="93">
        <v>488</v>
      </c>
      <c r="K552" s="93">
        <v>272</v>
      </c>
      <c r="L552" s="88">
        <v>601</v>
      </c>
      <c r="M552" s="89">
        <f>HLOOKUP(L552,FT_H!$B$1:$AS$25,2+F552,FALSE)</f>
        <v>1.6816275423463962</v>
      </c>
      <c r="N552" s="89">
        <f>HLOOKUP(L552,FT_D!$B$1:$AS$8,1+G552,FALSE)</f>
        <v>1.1347200057239784</v>
      </c>
      <c r="O552" s="89">
        <f>HLOOKUP(L552,FT_M!$B$1:$AS$13,1+H552,FALSE)</f>
        <v>1.0165815049266316</v>
      </c>
      <c r="P552" s="90">
        <f t="shared" si="65"/>
        <v>1598.0890145639255</v>
      </c>
      <c r="Q552" s="90">
        <f t="shared" si="66"/>
        <v>251.57014164748247</v>
      </c>
      <c r="R552" s="90">
        <f t="shared" si="67"/>
        <v>140.21942321335089</v>
      </c>
      <c r="S552" s="91">
        <f t="shared" si="68"/>
        <v>3053.9481068316613</v>
      </c>
      <c r="T552" s="91">
        <f t="shared" si="69"/>
        <v>480.75054068833896</v>
      </c>
      <c r="U552" s="91">
        <f t="shared" si="70"/>
        <v>267.95931776071359</v>
      </c>
      <c r="V552" s="92">
        <f t="shared" si="71"/>
        <v>47757.08590619421</v>
      </c>
      <c r="W552" s="86" t="str">
        <f t="shared" si="72"/>
        <v>Highway</v>
      </c>
      <c r="Z552" s="92"/>
    </row>
    <row r="553" spans="2:26" s="86" customFormat="1" ht="15" customHeight="1" x14ac:dyDescent="0.25">
      <c r="B553" s="86" t="s">
        <v>412</v>
      </c>
      <c r="C553" s="86" t="s">
        <v>459</v>
      </c>
      <c r="D553" s="86">
        <v>2543</v>
      </c>
      <c r="E553" s="86">
        <v>530</v>
      </c>
      <c r="F553" s="86">
        <v>11</v>
      </c>
      <c r="G553" s="86">
        <v>3</v>
      </c>
      <c r="H553" s="86">
        <v>10</v>
      </c>
      <c r="I553" s="86">
        <v>2684</v>
      </c>
      <c r="J553" s="86">
        <v>480</v>
      </c>
      <c r="K553" s="86">
        <v>192</v>
      </c>
      <c r="L553" s="88">
        <v>601</v>
      </c>
      <c r="M553" s="89">
        <f>HLOOKUP(L553,FT_H!$B$1:$AS$25,2+F553,FALSE)</f>
        <v>1.6578818358954259</v>
      </c>
      <c r="N553" s="89">
        <f>HLOOKUP(L553,FT_D!$B$1:$AS$8,1+G553,FALSE)</f>
        <v>1.1724161234967427</v>
      </c>
      <c r="O553" s="89">
        <f>HLOOKUP(L553,FT_M!$B$1:$AS$13,1+H553,FALSE)</f>
        <v>1.0776304118227624</v>
      </c>
      <c r="P553" s="90">
        <f t="shared" si="65"/>
        <v>1281.3781573559002</v>
      </c>
      <c r="Q553" s="90">
        <f t="shared" si="66"/>
        <v>229.15853782817885</v>
      </c>
      <c r="R553" s="90">
        <f t="shared" si="67"/>
        <v>91.663415131271535</v>
      </c>
      <c r="S553" s="91">
        <f t="shared" si="68"/>
        <v>3258.5446541560541</v>
      </c>
      <c r="T553" s="91">
        <f t="shared" si="69"/>
        <v>582.75016169705884</v>
      </c>
      <c r="U553" s="91">
        <f t="shared" si="70"/>
        <v>233.10006467882351</v>
      </c>
      <c r="V553" s="92">
        <f t="shared" si="71"/>
        <v>38452.802647568409</v>
      </c>
      <c r="W553" s="86" t="str">
        <f t="shared" si="72"/>
        <v>Highway</v>
      </c>
      <c r="Z553" s="92"/>
    </row>
    <row r="554" spans="2:26" s="86" customFormat="1" ht="15" customHeight="1" x14ac:dyDescent="0.25">
      <c r="B554" s="86" t="s">
        <v>412</v>
      </c>
      <c r="C554" s="86" t="s">
        <v>460</v>
      </c>
      <c r="D554" s="86">
        <v>243</v>
      </c>
      <c r="E554" s="86">
        <v>531</v>
      </c>
      <c r="F554" s="86">
        <v>13</v>
      </c>
      <c r="G554" s="86">
        <v>3</v>
      </c>
      <c r="H554" s="86">
        <v>9</v>
      </c>
      <c r="I554" s="86">
        <v>1772</v>
      </c>
      <c r="J554" s="86">
        <v>404</v>
      </c>
      <c r="K554" s="86">
        <v>144</v>
      </c>
      <c r="L554" s="88" t="s">
        <v>649</v>
      </c>
      <c r="M554" s="89">
        <f>HLOOKUP(L554,FT_H!$B$1:$AS$25,2+F554,FALSE)</f>
        <v>1.4476386330637334</v>
      </c>
      <c r="N554" s="89">
        <f>HLOOKUP(L554,FT_D!$B$1:$AS$8,1+G554,FALSE)</f>
        <v>1.1062082689467894</v>
      </c>
      <c r="O554" s="89">
        <f>HLOOKUP(L554,FT_M!$B$1:$AS$13,1+H554,FALSE)</f>
        <v>0.98879492857132445</v>
      </c>
      <c r="P554" s="90">
        <f t="shared" si="65"/>
        <v>1119.0781652807641</v>
      </c>
      <c r="Q554" s="90">
        <f t="shared" si="66"/>
        <v>255.13971714076109</v>
      </c>
      <c r="R554" s="90">
        <f t="shared" si="67"/>
        <v>90.940889277895039</v>
      </c>
      <c r="S554" s="91">
        <f t="shared" si="68"/>
        <v>271.9359941632257</v>
      </c>
      <c r="T554" s="91">
        <f t="shared" si="69"/>
        <v>61.998951265204944</v>
      </c>
      <c r="U554" s="91">
        <f t="shared" si="70"/>
        <v>22.098636094528494</v>
      </c>
      <c r="V554" s="92">
        <f t="shared" si="71"/>
        <v>35163.810520786086</v>
      </c>
      <c r="W554" s="86" t="str">
        <f t="shared" si="72"/>
        <v>Highway</v>
      </c>
      <c r="Z554" s="92"/>
    </row>
    <row r="555" spans="2:26" s="86" customFormat="1" ht="15" customHeight="1" x14ac:dyDescent="0.25">
      <c r="B555" s="86" t="s">
        <v>412</v>
      </c>
      <c r="C555" s="86" t="s">
        <v>461</v>
      </c>
      <c r="D555" s="86">
        <v>502</v>
      </c>
      <c r="E555" s="86">
        <v>532</v>
      </c>
      <c r="F555" s="86">
        <v>13</v>
      </c>
      <c r="G555" s="86">
        <v>3</v>
      </c>
      <c r="H555" s="86">
        <v>9</v>
      </c>
      <c r="I555" s="86">
        <v>2708</v>
      </c>
      <c r="J555" s="86">
        <v>660</v>
      </c>
      <c r="K555" s="86">
        <v>488</v>
      </c>
      <c r="L555" s="88" t="s">
        <v>649</v>
      </c>
      <c r="M555" s="89">
        <f>HLOOKUP(L555,FT_H!$B$1:$AS$25,2+F555,FALSE)</f>
        <v>1.4476386330637334</v>
      </c>
      <c r="N555" s="89">
        <f>HLOOKUP(L555,FT_D!$B$1:$AS$8,1+G555,FALSE)</f>
        <v>1.1062082689467894</v>
      </c>
      <c r="O555" s="89">
        <f>HLOOKUP(L555,FT_M!$B$1:$AS$13,1+H555,FALSE)</f>
        <v>0.98879492857132445</v>
      </c>
      <c r="P555" s="90">
        <f t="shared" si="65"/>
        <v>1710.1939455870818</v>
      </c>
      <c r="Q555" s="90">
        <f t="shared" si="66"/>
        <v>416.8124091903523</v>
      </c>
      <c r="R555" s="90">
        <f t="shared" si="67"/>
        <v>308.18856921953324</v>
      </c>
      <c r="S555" s="91">
        <f t="shared" si="68"/>
        <v>858.51736068471507</v>
      </c>
      <c r="T555" s="91">
        <f t="shared" si="69"/>
        <v>209.23982941355683</v>
      </c>
      <c r="U555" s="91">
        <f t="shared" si="70"/>
        <v>154.71066174820569</v>
      </c>
      <c r="V555" s="92">
        <f t="shared" si="71"/>
        <v>58444.678175927213</v>
      </c>
      <c r="W555" s="86" t="str">
        <f t="shared" si="72"/>
        <v>Freeway</v>
      </c>
      <c r="Z555" s="92"/>
    </row>
    <row r="556" spans="2:26" s="86" customFormat="1" ht="15" customHeight="1" x14ac:dyDescent="0.25">
      <c r="B556" s="86" t="s">
        <v>412</v>
      </c>
      <c r="C556" s="86" t="s">
        <v>462</v>
      </c>
      <c r="D556" s="86">
        <v>455</v>
      </c>
      <c r="E556" s="86">
        <v>533</v>
      </c>
      <c r="F556" s="86">
        <v>9</v>
      </c>
      <c r="G556" s="86">
        <v>3</v>
      </c>
      <c r="H556" s="86">
        <v>10</v>
      </c>
      <c r="I556" s="93">
        <v>2360</v>
      </c>
      <c r="J556" s="93">
        <v>516</v>
      </c>
      <c r="K556" s="93">
        <v>340</v>
      </c>
      <c r="L556" s="88" t="s">
        <v>649</v>
      </c>
      <c r="M556" s="89">
        <f>HLOOKUP(L556,FT_H!$B$1:$AS$25,2+F556,FALSE)</f>
        <v>1.4027549517100684</v>
      </c>
      <c r="N556" s="89">
        <f>HLOOKUP(L556,FT_D!$B$1:$AS$8,1+G556,FALSE)</f>
        <v>1.1062082689467894</v>
      </c>
      <c r="O556" s="89">
        <f>HLOOKUP(L556,FT_M!$B$1:$AS$13,1+H556,FALSE)</f>
        <v>1.040643020787243</v>
      </c>
      <c r="P556" s="90">
        <f t="shared" si="65"/>
        <v>1461.4754219734152</v>
      </c>
      <c r="Q556" s="90">
        <f t="shared" si="66"/>
        <v>319.54293124503488</v>
      </c>
      <c r="R556" s="90">
        <f t="shared" si="67"/>
        <v>210.55154384362763</v>
      </c>
      <c r="S556" s="91">
        <f t="shared" si="68"/>
        <v>664.97131699790395</v>
      </c>
      <c r="T556" s="91">
        <f t="shared" si="69"/>
        <v>145.39203371649086</v>
      </c>
      <c r="U556" s="91">
        <f t="shared" si="70"/>
        <v>95.800952448850566</v>
      </c>
      <c r="V556" s="92">
        <f t="shared" si="71"/>
        <v>47797.677529489862</v>
      </c>
      <c r="W556" s="86" t="str">
        <f t="shared" si="72"/>
        <v>Highway</v>
      </c>
      <c r="Z556" s="92"/>
    </row>
    <row r="557" spans="2:26" s="86" customFormat="1" ht="15" customHeight="1" x14ac:dyDescent="0.25">
      <c r="B557" s="86" t="s">
        <v>412</v>
      </c>
      <c r="C557" s="86" t="s">
        <v>463</v>
      </c>
      <c r="D557" s="86">
        <v>471</v>
      </c>
      <c r="E557" s="86">
        <v>534</v>
      </c>
      <c r="F557" s="86">
        <v>9</v>
      </c>
      <c r="G557" s="86">
        <v>3</v>
      </c>
      <c r="H557" s="86">
        <v>10</v>
      </c>
      <c r="I557" s="93">
        <v>2508.75</v>
      </c>
      <c r="J557" s="93">
        <v>412.5</v>
      </c>
      <c r="K557" s="93">
        <v>225</v>
      </c>
      <c r="L557" s="88" t="s">
        <v>649</v>
      </c>
      <c r="M557" s="89">
        <f>HLOOKUP(L557,FT_H!$B$1:$AS$25,2+F557,FALSE)</f>
        <v>1.4027549517100684</v>
      </c>
      <c r="N557" s="89">
        <f>HLOOKUP(L557,FT_D!$B$1:$AS$8,1+G557,FALSE)</f>
        <v>1.1062082689467894</v>
      </c>
      <c r="O557" s="89">
        <f>HLOOKUP(L557,FT_M!$B$1:$AS$13,1+H557,FALSE)</f>
        <v>1.040643020787243</v>
      </c>
      <c r="P557" s="90">
        <f t="shared" si="65"/>
        <v>1553.5917224050024</v>
      </c>
      <c r="Q557" s="90">
        <f t="shared" si="66"/>
        <v>255.44856422204822</v>
      </c>
      <c r="R557" s="90">
        <f t="shared" si="67"/>
        <v>139.33558048475359</v>
      </c>
      <c r="S557" s="91">
        <f t="shared" si="68"/>
        <v>731.74170125275623</v>
      </c>
      <c r="T557" s="91">
        <f t="shared" si="69"/>
        <v>120.31627374858472</v>
      </c>
      <c r="U557" s="91">
        <f t="shared" si="70"/>
        <v>65.627058408318945</v>
      </c>
      <c r="V557" s="92">
        <f t="shared" si="71"/>
        <v>46761.020810683302</v>
      </c>
      <c r="W557" s="86" t="str">
        <f t="shared" si="72"/>
        <v>Highway</v>
      </c>
      <c r="Z557" s="92"/>
    </row>
    <row r="558" spans="2:26" s="86" customFormat="1" ht="15" customHeight="1" x14ac:dyDescent="0.25">
      <c r="B558" s="86" t="s">
        <v>412</v>
      </c>
      <c r="C558" s="86" t="s">
        <v>464</v>
      </c>
      <c r="D558" s="86">
        <v>890</v>
      </c>
      <c r="E558" s="86">
        <v>535</v>
      </c>
      <c r="F558" s="86">
        <v>9</v>
      </c>
      <c r="G558" s="86">
        <v>3</v>
      </c>
      <c r="H558" s="86">
        <v>10</v>
      </c>
      <c r="I558" s="86">
        <v>1156</v>
      </c>
      <c r="J558" s="86">
        <v>220</v>
      </c>
      <c r="K558" s="86">
        <v>152</v>
      </c>
      <c r="L558" s="88" t="s">
        <v>649</v>
      </c>
      <c r="M558" s="89">
        <f>HLOOKUP(L558,FT_H!$B$1:$AS$25,2+F558,FALSE)</f>
        <v>1.4027549517100684</v>
      </c>
      <c r="N558" s="89">
        <f>HLOOKUP(L558,FT_D!$B$1:$AS$8,1+G558,FALSE)</f>
        <v>1.1062082689467894</v>
      </c>
      <c r="O558" s="89">
        <f>HLOOKUP(L558,FT_M!$B$1:$AS$13,1+H558,FALSE)</f>
        <v>1.040643020787243</v>
      </c>
      <c r="P558" s="90">
        <f t="shared" si="65"/>
        <v>715.87524906833391</v>
      </c>
      <c r="Q558" s="90">
        <f t="shared" si="66"/>
        <v>136.23923425175906</v>
      </c>
      <c r="R558" s="90">
        <f t="shared" si="67"/>
        <v>94.128925483033527</v>
      </c>
      <c r="S558" s="91">
        <f t="shared" si="68"/>
        <v>637.12897167081724</v>
      </c>
      <c r="T558" s="91">
        <f t="shared" si="69"/>
        <v>121.25291848406556</v>
      </c>
      <c r="U558" s="91">
        <f t="shared" si="70"/>
        <v>83.774743679899842</v>
      </c>
      <c r="V558" s="92">
        <f t="shared" si="71"/>
        <v>22709.841811275037</v>
      </c>
      <c r="W558" s="86" t="str">
        <f t="shared" si="72"/>
        <v>Highway</v>
      </c>
      <c r="Z558" s="92"/>
    </row>
    <row r="559" spans="2:26" s="86" customFormat="1" ht="15" customHeight="1" x14ac:dyDescent="0.25">
      <c r="B559" s="86" t="s">
        <v>412</v>
      </c>
      <c r="C559" s="86" t="s">
        <v>465</v>
      </c>
      <c r="D559" s="86">
        <v>475</v>
      </c>
      <c r="E559" s="86">
        <v>536</v>
      </c>
      <c r="F559" s="86">
        <v>10</v>
      </c>
      <c r="G559" s="86">
        <v>3</v>
      </c>
      <c r="H559" s="86">
        <v>10</v>
      </c>
      <c r="I559" s="86">
        <v>1324</v>
      </c>
      <c r="J559" s="86">
        <v>240</v>
      </c>
      <c r="K559" s="86">
        <v>172</v>
      </c>
      <c r="L559" s="88" t="s">
        <v>649</v>
      </c>
      <c r="M559" s="89">
        <f>HLOOKUP(L559,FT_H!$B$1:$AS$25,2+F559,FALSE)</f>
        <v>1.3269815703972134</v>
      </c>
      <c r="N559" s="89">
        <f>HLOOKUP(L559,FT_D!$B$1:$AS$8,1+G559,FALSE)</f>
        <v>1.1062082689467894</v>
      </c>
      <c r="O559" s="89">
        <f>HLOOKUP(L559,FT_M!$B$1:$AS$13,1+H559,FALSE)</f>
        <v>1.040643020787243</v>
      </c>
      <c r="P559" s="90">
        <f t="shared" si="65"/>
        <v>866.73117430501611</v>
      </c>
      <c r="Q559" s="90">
        <f t="shared" si="66"/>
        <v>157.11139111269176</v>
      </c>
      <c r="R559" s="90">
        <f t="shared" si="67"/>
        <v>112.59649696409575</v>
      </c>
      <c r="S559" s="91">
        <f t="shared" si="68"/>
        <v>411.69730779488265</v>
      </c>
      <c r="T559" s="91">
        <f t="shared" si="69"/>
        <v>74.627910778528587</v>
      </c>
      <c r="U559" s="91">
        <f t="shared" si="70"/>
        <v>53.483336057945479</v>
      </c>
      <c r="V559" s="92">
        <f t="shared" si="71"/>
        <v>27274.537497163285</v>
      </c>
      <c r="W559" s="86" t="str">
        <f t="shared" si="72"/>
        <v>Highway</v>
      </c>
      <c r="Z559" s="92"/>
    </row>
    <row r="560" spans="2:26" s="86" customFormat="1" ht="15" customHeight="1" x14ac:dyDescent="0.25">
      <c r="B560" s="86" t="s">
        <v>412</v>
      </c>
      <c r="C560" s="86" t="s">
        <v>466</v>
      </c>
      <c r="D560" s="86">
        <v>819</v>
      </c>
      <c r="E560" s="86">
        <v>537</v>
      </c>
      <c r="F560" s="86">
        <v>10</v>
      </c>
      <c r="G560" s="86">
        <v>5</v>
      </c>
      <c r="H560" s="86">
        <v>9</v>
      </c>
      <c r="I560" s="86">
        <v>220</v>
      </c>
      <c r="J560" s="86">
        <v>32</v>
      </c>
      <c r="K560" s="86">
        <v>32</v>
      </c>
      <c r="L560" s="88" t="s">
        <v>649</v>
      </c>
      <c r="M560" s="89">
        <f>HLOOKUP(L560,FT_H!$B$1:$AS$25,2+F560,FALSE)</f>
        <v>1.3269815703972134</v>
      </c>
      <c r="N560" s="89">
        <f>HLOOKUP(L560,FT_D!$B$1:$AS$8,1+G560,FALSE)</f>
        <v>1.1379267551327192</v>
      </c>
      <c r="O560" s="89">
        <f>HLOOKUP(L560,FT_M!$B$1:$AS$13,1+H560,FALSE)</f>
        <v>0.98879492857132445</v>
      </c>
      <c r="P560" s="90">
        <f t="shared" si="65"/>
        <v>147.3456267784675</v>
      </c>
      <c r="Q560" s="90">
        <f t="shared" si="66"/>
        <v>21.432091167777092</v>
      </c>
      <c r="R560" s="90">
        <f t="shared" si="67"/>
        <v>21.432091167777092</v>
      </c>
      <c r="S560" s="91">
        <f t="shared" si="68"/>
        <v>120.67606833156489</v>
      </c>
      <c r="T560" s="91">
        <f t="shared" si="69"/>
        <v>17.552882666409438</v>
      </c>
      <c r="U560" s="91">
        <f t="shared" si="70"/>
        <v>17.552882666409438</v>
      </c>
      <c r="V560" s="92">
        <f t="shared" si="71"/>
        <v>4565.0354187365201</v>
      </c>
      <c r="W560" s="86" t="str">
        <f t="shared" si="72"/>
        <v>Collector</v>
      </c>
      <c r="Z560" s="92"/>
    </row>
    <row r="561" spans="2:26" s="86" customFormat="1" ht="15" customHeight="1" x14ac:dyDescent="0.25">
      <c r="B561" s="86" t="s">
        <v>412</v>
      </c>
      <c r="C561" s="86" t="s">
        <v>467</v>
      </c>
      <c r="D561" s="86">
        <v>335</v>
      </c>
      <c r="E561" s="86">
        <v>538</v>
      </c>
      <c r="F561" s="86">
        <v>13</v>
      </c>
      <c r="G561" s="86">
        <v>3</v>
      </c>
      <c r="H561" s="86">
        <v>10</v>
      </c>
      <c r="I561" s="86">
        <v>2084</v>
      </c>
      <c r="J561" s="86">
        <v>440</v>
      </c>
      <c r="K561" s="86">
        <v>284</v>
      </c>
      <c r="L561" s="88" t="s">
        <v>600</v>
      </c>
      <c r="M561" s="89">
        <f>HLOOKUP(L561,FT_H!$B$1:$AS$25,2+F561,FALSE)</f>
        <v>1.3760803534698032</v>
      </c>
      <c r="N561" s="89">
        <f>HLOOKUP(L561,FT_D!$B$1:$AS$8,1+G561,FALSE)</f>
        <v>1.1023982984618517</v>
      </c>
      <c r="O561" s="89">
        <f>HLOOKUP(L561,FT_M!$B$1:$AS$13,1+H561,FALSE)</f>
        <v>1.0689030344489063</v>
      </c>
      <c r="P561" s="90">
        <f t="shared" si="65"/>
        <v>1285.2188186426019</v>
      </c>
      <c r="Q561" s="90">
        <f t="shared" si="66"/>
        <v>271.3513820550599</v>
      </c>
      <c r="R561" s="90">
        <f t="shared" si="67"/>
        <v>175.14498296281138</v>
      </c>
      <c r="S561" s="91">
        <f t="shared" si="68"/>
        <v>430.54830424527165</v>
      </c>
      <c r="T561" s="91">
        <f t="shared" si="69"/>
        <v>90.902712988445074</v>
      </c>
      <c r="U561" s="91">
        <f t="shared" si="70"/>
        <v>58.673569292541814</v>
      </c>
      <c r="V561" s="92">
        <f t="shared" si="71"/>
        <v>41561.164407851356</v>
      </c>
      <c r="W561" s="86" t="str">
        <f t="shared" si="72"/>
        <v>Highway</v>
      </c>
      <c r="Z561" s="92"/>
    </row>
    <row r="562" spans="2:26" s="86" customFormat="1" ht="15" customHeight="1" x14ac:dyDescent="0.25">
      <c r="B562" s="86" t="s">
        <v>412</v>
      </c>
      <c r="C562" s="86" t="s">
        <v>468</v>
      </c>
      <c r="D562" s="86">
        <v>1007</v>
      </c>
      <c r="E562" s="86">
        <v>539</v>
      </c>
      <c r="F562" s="86">
        <v>15</v>
      </c>
      <c r="G562" s="86">
        <v>1</v>
      </c>
      <c r="H562" s="86">
        <v>9</v>
      </c>
      <c r="I562" s="93">
        <v>1848</v>
      </c>
      <c r="J562" s="93">
        <v>236</v>
      </c>
      <c r="K562" s="93">
        <v>116</v>
      </c>
      <c r="L562" s="88" t="s">
        <v>649</v>
      </c>
      <c r="M562" s="89">
        <f>HLOOKUP(L562,FT_H!$B$1:$AS$25,2+F562,FALSE)</f>
        <v>1.4316370171210975</v>
      </c>
      <c r="N562" s="89">
        <f>HLOOKUP(L562,FT_D!$B$1:$AS$8,1+G562,FALSE)</f>
        <v>1.0416670342277996</v>
      </c>
      <c r="O562" s="89">
        <f>HLOOKUP(L562,FT_M!$B$1:$AS$13,1+H562,FALSE)</f>
        <v>0.98879492857132445</v>
      </c>
      <c r="P562" s="90">
        <f t="shared" si="65"/>
        <v>1253.238987865989</v>
      </c>
      <c r="Q562" s="90">
        <f t="shared" si="66"/>
        <v>160.04567161059168</v>
      </c>
      <c r="R562" s="90">
        <f t="shared" si="67"/>
        <v>78.666516554358623</v>
      </c>
      <c r="S562" s="91">
        <f t="shared" si="68"/>
        <v>1262.0116607810508</v>
      </c>
      <c r="T562" s="91">
        <f t="shared" si="69"/>
        <v>161.16599131186584</v>
      </c>
      <c r="U562" s="91">
        <f t="shared" si="70"/>
        <v>79.217182170239127</v>
      </c>
      <c r="V562" s="92">
        <f t="shared" si="71"/>
        <v>35806.828224742538</v>
      </c>
      <c r="W562" s="86" t="str">
        <f t="shared" si="72"/>
        <v>Highway</v>
      </c>
      <c r="Z562" s="92"/>
    </row>
    <row r="563" spans="2:26" s="86" customFormat="1" ht="15" customHeight="1" x14ac:dyDescent="0.25">
      <c r="B563" s="86" t="s">
        <v>412</v>
      </c>
      <c r="C563" s="86" t="s">
        <v>469</v>
      </c>
      <c r="D563" s="86">
        <v>538</v>
      </c>
      <c r="E563" s="86">
        <v>540</v>
      </c>
      <c r="F563" s="86">
        <v>13</v>
      </c>
      <c r="G563" s="86">
        <v>3</v>
      </c>
      <c r="H563" s="86">
        <v>9</v>
      </c>
      <c r="I563" s="93">
        <v>4952</v>
      </c>
      <c r="J563" s="93">
        <v>648</v>
      </c>
      <c r="K563" s="93">
        <v>296</v>
      </c>
      <c r="L563" s="88" t="s">
        <v>649</v>
      </c>
      <c r="M563" s="89">
        <f>HLOOKUP(L563,FT_H!$B$1:$AS$25,2+F563,FALSE)</f>
        <v>1.4476386330637334</v>
      </c>
      <c r="N563" s="89">
        <f>HLOOKUP(L563,FT_D!$B$1:$AS$8,1+G563,FALSE)</f>
        <v>1.1062082689467894</v>
      </c>
      <c r="O563" s="89">
        <f>HLOOKUP(L563,FT_M!$B$1:$AS$13,1+H563,FALSE)</f>
        <v>0.98879492857132445</v>
      </c>
      <c r="P563" s="90">
        <f t="shared" si="65"/>
        <v>3127.3561368342794</v>
      </c>
      <c r="Q563" s="90">
        <f t="shared" si="66"/>
        <v>409.23400175052768</v>
      </c>
      <c r="R563" s="90">
        <f t="shared" si="67"/>
        <v>186.9340501823398</v>
      </c>
      <c r="S563" s="91">
        <f t="shared" si="68"/>
        <v>1682.5176016168423</v>
      </c>
      <c r="T563" s="91">
        <f t="shared" si="69"/>
        <v>220.16789294178389</v>
      </c>
      <c r="U563" s="91">
        <f t="shared" si="70"/>
        <v>100.57051899809881</v>
      </c>
      <c r="V563" s="92">
        <f t="shared" si="71"/>
        <v>89364.58053041152</v>
      </c>
      <c r="W563" s="86" t="str">
        <f t="shared" si="72"/>
        <v>Freeway</v>
      </c>
      <c r="Z563" s="92"/>
    </row>
    <row r="564" spans="2:26" s="86" customFormat="1" ht="15" customHeight="1" x14ac:dyDescent="0.25">
      <c r="B564" s="86" t="s">
        <v>412</v>
      </c>
      <c r="C564" s="86" t="s">
        <v>470</v>
      </c>
      <c r="D564" s="86">
        <v>956</v>
      </c>
      <c r="E564" s="86">
        <v>541</v>
      </c>
      <c r="F564" s="86">
        <v>15</v>
      </c>
      <c r="G564" s="86">
        <v>3</v>
      </c>
      <c r="H564" s="86">
        <v>9</v>
      </c>
      <c r="I564" s="93">
        <v>3860</v>
      </c>
      <c r="J564" s="93">
        <v>460</v>
      </c>
      <c r="K564" s="93">
        <v>236</v>
      </c>
      <c r="L564" s="88" t="s">
        <v>649</v>
      </c>
      <c r="M564" s="89">
        <f>HLOOKUP(L564,FT_H!$B$1:$AS$25,2+F564,FALSE)</f>
        <v>1.4316370171210975</v>
      </c>
      <c r="N564" s="89">
        <f>HLOOKUP(L564,FT_D!$B$1:$AS$8,1+G564,FALSE)</f>
        <v>1.1062082689467894</v>
      </c>
      <c r="O564" s="89">
        <f>HLOOKUP(L564,FT_M!$B$1:$AS$13,1+H564,FALSE)</f>
        <v>0.98879492857132445</v>
      </c>
      <c r="P564" s="90">
        <f t="shared" si="65"/>
        <v>2464.9678239745267</v>
      </c>
      <c r="Q564" s="90">
        <f t="shared" si="66"/>
        <v>293.75264223530633</v>
      </c>
      <c r="R564" s="90">
        <f t="shared" si="67"/>
        <v>150.70787732072236</v>
      </c>
      <c r="S564" s="91">
        <f t="shared" si="68"/>
        <v>2356.5092397196477</v>
      </c>
      <c r="T564" s="91">
        <f t="shared" si="69"/>
        <v>280.82752597695287</v>
      </c>
      <c r="U564" s="91">
        <f t="shared" si="70"/>
        <v>144.07673071861058</v>
      </c>
      <c r="V564" s="92">
        <f t="shared" si="71"/>
        <v>69826.280244733323</v>
      </c>
      <c r="W564" s="86" t="str">
        <f t="shared" si="72"/>
        <v>Freeway</v>
      </c>
      <c r="Z564" s="92"/>
    </row>
    <row r="565" spans="2:26" s="86" customFormat="1" ht="15" customHeight="1" x14ac:dyDescent="0.25">
      <c r="B565" s="86" t="s">
        <v>412</v>
      </c>
      <c r="C565" s="86" t="s">
        <v>471</v>
      </c>
      <c r="D565" s="86">
        <v>532</v>
      </c>
      <c r="E565" s="86">
        <v>542</v>
      </c>
      <c r="F565" s="86">
        <v>15</v>
      </c>
      <c r="G565" s="86">
        <v>3</v>
      </c>
      <c r="H565" s="86">
        <v>9</v>
      </c>
      <c r="I565" s="93">
        <v>4216</v>
      </c>
      <c r="J565" s="93">
        <v>556</v>
      </c>
      <c r="K565" s="93">
        <v>260</v>
      </c>
      <c r="L565" s="88" t="s">
        <v>649</v>
      </c>
      <c r="M565" s="89">
        <f>HLOOKUP(L565,FT_H!$B$1:$AS$25,2+F565,FALSE)</f>
        <v>1.4316370171210975</v>
      </c>
      <c r="N565" s="89">
        <f>HLOOKUP(L565,FT_D!$B$1:$AS$8,1+G565,FALSE)</f>
        <v>1.1062082689467894</v>
      </c>
      <c r="O565" s="89">
        <f>HLOOKUP(L565,FT_M!$B$1:$AS$13,1+H565,FALSE)</f>
        <v>0.98879492857132445</v>
      </c>
      <c r="P565" s="90">
        <f t="shared" si="65"/>
        <v>2692.3068253566335</v>
      </c>
      <c r="Q565" s="90">
        <f t="shared" si="66"/>
        <v>355.05754148441372</v>
      </c>
      <c r="R565" s="90">
        <f t="shared" si="67"/>
        <v>166.03410213299921</v>
      </c>
      <c r="S565" s="91">
        <f t="shared" si="68"/>
        <v>1432.3072310897289</v>
      </c>
      <c r="T565" s="91">
        <f t="shared" si="69"/>
        <v>188.89061206970808</v>
      </c>
      <c r="U565" s="91">
        <f t="shared" si="70"/>
        <v>88.330142334755578</v>
      </c>
      <c r="V565" s="92">
        <f t="shared" si="71"/>
        <v>77121.563255377114</v>
      </c>
      <c r="W565" s="86" t="str">
        <f t="shared" si="72"/>
        <v>Freeway</v>
      </c>
      <c r="Z565" s="92"/>
    </row>
    <row r="566" spans="2:26" s="86" customFormat="1" ht="15" customHeight="1" x14ac:dyDescent="0.25">
      <c r="B566" s="86" t="s">
        <v>412</v>
      </c>
      <c r="C566" s="86" t="s">
        <v>472</v>
      </c>
      <c r="D566" s="86">
        <v>449</v>
      </c>
      <c r="E566" s="86">
        <v>543</v>
      </c>
      <c r="F566" s="86">
        <v>10</v>
      </c>
      <c r="G566" s="86">
        <v>4</v>
      </c>
      <c r="H566" s="86">
        <v>9</v>
      </c>
      <c r="I566" s="93">
        <v>4336</v>
      </c>
      <c r="J566" s="93">
        <v>464</v>
      </c>
      <c r="K566" s="93">
        <v>224</v>
      </c>
      <c r="L566" s="88" t="s">
        <v>649</v>
      </c>
      <c r="M566" s="89">
        <f>HLOOKUP(L566,FT_H!$B$1:$AS$25,2+F566,FALSE)</f>
        <v>1.3269815703972134</v>
      </c>
      <c r="N566" s="89">
        <f>HLOOKUP(L566,FT_D!$B$1:$AS$8,1+G566,FALSE)</f>
        <v>1.0964980553638661</v>
      </c>
      <c r="O566" s="89">
        <f>HLOOKUP(L566,FT_M!$B$1:$AS$13,1+H566,FALSE)</f>
        <v>0.98879492857132445</v>
      </c>
      <c r="P566" s="90">
        <f t="shared" si="65"/>
        <v>3013.7712540194525</v>
      </c>
      <c r="Q566" s="90">
        <f t="shared" si="66"/>
        <v>322.50688696149126</v>
      </c>
      <c r="R566" s="90">
        <f t="shared" si="67"/>
        <v>155.69297991244406</v>
      </c>
      <c r="S566" s="91">
        <f t="shared" si="68"/>
        <v>1353.1832930547341</v>
      </c>
      <c r="T566" s="91">
        <f t="shared" si="69"/>
        <v>144.80559224570959</v>
      </c>
      <c r="U566" s="91">
        <f t="shared" si="70"/>
        <v>69.906147980687379</v>
      </c>
      <c r="V566" s="92">
        <f t="shared" si="71"/>
        <v>83807.306901441305</v>
      </c>
      <c r="W566" s="86" t="str">
        <f t="shared" si="72"/>
        <v>Freeway</v>
      </c>
      <c r="Z566" s="92"/>
    </row>
    <row r="567" spans="2:26" s="86" customFormat="1" ht="15" customHeight="1" x14ac:dyDescent="0.25">
      <c r="B567" s="86" t="s">
        <v>412</v>
      </c>
      <c r="C567" s="86" t="s">
        <v>473</v>
      </c>
      <c r="D567" s="86">
        <v>372</v>
      </c>
      <c r="E567" s="86">
        <v>544</v>
      </c>
      <c r="F567" s="86">
        <v>9</v>
      </c>
      <c r="G567" s="86">
        <v>4</v>
      </c>
      <c r="H567" s="86">
        <v>9</v>
      </c>
      <c r="I567" s="93">
        <v>1880</v>
      </c>
      <c r="J567" s="93">
        <v>72</v>
      </c>
      <c r="K567" s="93">
        <v>64</v>
      </c>
      <c r="L567" s="88" t="s">
        <v>649</v>
      </c>
      <c r="M567" s="89">
        <f>HLOOKUP(L567,FT_H!$B$1:$AS$25,2+F567,FALSE)</f>
        <v>1.4027549517100684</v>
      </c>
      <c r="N567" s="89">
        <f>HLOOKUP(L567,FT_D!$B$1:$AS$8,1+G567,FALSE)</f>
        <v>1.0964980553638661</v>
      </c>
      <c r="O567" s="89">
        <f>HLOOKUP(L567,FT_M!$B$1:$AS$13,1+H567,FALSE)</f>
        <v>0.98879492857132445</v>
      </c>
      <c r="P567" s="90">
        <f t="shared" si="65"/>
        <v>1236.1237272528983</v>
      </c>
      <c r="Q567" s="90">
        <f t="shared" si="66"/>
        <v>47.340908703302489</v>
      </c>
      <c r="R567" s="90">
        <f t="shared" si="67"/>
        <v>42.080807736268881</v>
      </c>
      <c r="S567" s="91">
        <f t="shared" si="68"/>
        <v>459.83802653807822</v>
      </c>
      <c r="T567" s="91">
        <f t="shared" si="69"/>
        <v>17.610818037628526</v>
      </c>
      <c r="U567" s="91">
        <f t="shared" si="70"/>
        <v>15.654060477892024</v>
      </c>
      <c r="V567" s="92">
        <f t="shared" si="71"/>
        <v>31813.090648619273</v>
      </c>
      <c r="W567" s="86" t="str">
        <f t="shared" si="72"/>
        <v>Highway</v>
      </c>
      <c r="Z567" s="92"/>
    </row>
    <row r="568" spans="2:26" s="86" customFormat="1" ht="15" customHeight="1" x14ac:dyDescent="0.25">
      <c r="B568" s="86" t="s">
        <v>412</v>
      </c>
      <c r="C568" s="86" t="s">
        <v>657</v>
      </c>
      <c r="D568" s="86">
        <v>1191</v>
      </c>
      <c r="E568" s="86">
        <v>545</v>
      </c>
      <c r="F568" s="86">
        <v>10</v>
      </c>
      <c r="G568" s="86">
        <v>5</v>
      </c>
      <c r="H568" s="86">
        <v>9</v>
      </c>
      <c r="I568" s="93">
        <v>4604</v>
      </c>
      <c r="J568" s="93">
        <v>500</v>
      </c>
      <c r="K568" s="93">
        <v>180</v>
      </c>
      <c r="L568" s="88" t="s">
        <v>609</v>
      </c>
      <c r="M568" s="89">
        <f>HLOOKUP(L568,FT_H!$B$1:$AS$25,2+F568,FALSE)</f>
        <v>1.5033002863588469</v>
      </c>
      <c r="N568" s="89">
        <f>HLOOKUP(L568,FT_D!$B$1:$AS$8,1+G568,FALSE)</f>
        <v>1.1129342069854864</v>
      </c>
      <c r="O568" s="89">
        <f>HLOOKUP(L568,FT_M!$B$1:$AS$13,1+H568,FALSE)</f>
        <v>1.0650479589869126</v>
      </c>
      <c r="P568" s="90">
        <f t="shared" si="65"/>
        <v>2583.7525561611897</v>
      </c>
      <c r="Q568" s="90">
        <f t="shared" si="66"/>
        <v>280.59867030421259</v>
      </c>
      <c r="R568" s="90">
        <f t="shared" si="67"/>
        <v>101.01552130951653</v>
      </c>
      <c r="S568" s="91">
        <f t="shared" si="68"/>
        <v>3077.249294387977</v>
      </c>
      <c r="T568" s="91">
        <f t="shared" si="69"/>
        <v>334.1930163323172</v>
      </c>
      <c r="U568" s="91">
        <f t="shared" si="70"/>
        <v>120.30948587963418</v>
      </c>
      <c r="V568" s="92">
        <f t="shared" si="71"/>
        <v>71168.801946598047</v>
      </c>
      <c r="W568" s="86" t="str">
        <f t="shared" si="72"/>
        <v>Freeway</v>
      </c>
      <c r="Z568" s="92"/>
    </row>
    <row r="569" spans="2:26" s="86" customFormat="1" ht="15" customHeight="1" x14ac:dyDescent="0.25">
      <c r="B569" s="86" t="s">
        <v>412</v>
      </c>
      <c r="C569" s="86" t="s">
        <v>658</v>
      </c>
      <c r="D569" s="86">
        <v>1335</v>
      </c>
      <c r="E569" s="86">
        <v>546</v>
      </c>
      <c r="F569" s="86">
        <v>10</v>
      </c>
      <c r="G569" s="86">
        <v>4</v>
      </c>
      <c r="H569" s="86">
        <v>9</v>
      </c>
      <c r="I569" s="93">
        <v>3056</v>
      </c>
      <c r="J569" s="93">
        <v>300</v>
      </c>
      <c r="K569" s="93">
        <v>276</v>
      </c>
      <c r="L569" s="88">
        <v>601</v>
      </c>
      <c r="M569" s="89">
        <f>HLOOKUP(L569,FT_H!$B$1:$AS$25,2+F569,FALSE)</f>
        <v>1.4218352743859444</v>
      </c>
      <c r="N569" s="89">
        <f>HLOOKUP(L569,FT_D!$B$1:$AS$8,1+G569,FALSE)</f>
        <v>1.1347200057239784</v>
      </c>
      <c r="O569" s="89">
        <f>HLOOKUP(L569,FT_M!$B$1:$AS$13,1+H569,FALSE)</f>
        <v>1.0165815049266316</v>
      </c>
      <c r="P569" s="90">
        <f t="shared" si="65"/>
        <v>1863.2586647779731</v>
      </c>
      <c r="Q569" s="90">
        <f t="shared" si="66"/>
        <v>182.91151813919893</v>
      </c>
      <c r="R569" s="90">
        <f t="shared" si="67"/>
        <v>168.27859668806303</v>
      </c>
      <c r="S569" s="91">
        <f t="shared" si="68"/>
        <v>2487.4503174785941</v>
      </c>
      <c r="T569" s="91">
        <f t="shared" si="69"/>
        <v>244.18687671583058</v>
      </c>
      <c r="U569" s="91">
        <f t="shared" si="70"/>
        <v>224.65192657856417</v>
      </c>
      <c r="V569" s="92">
        <f t="shared" si="71"/>
        <v>53146.770710525641</v>
      </c>
      <c r="W569" s="86" t="str">
        <f t="shared" si="72"/>
        <v>Freeway</v>
      </c>
      <c r="Z569" s="92"/>
    </row>
    <row r="570" spans="2:26" s="86" customFormat="1" ht="15" customHeight="1" x14ac:dyDescent="0.25">
      <c r="B570" s="86" t="s">
        <v>412</v>
      </c>
      <c r="C570" s="86" t="s">
        <v>474</v>
      </c>
      <c r="D570" s="86">
        <v>628</v>
      </c>
      <c r="E570" s="86">
        <v>547</v>
      </c>
      <c r="F570" s="86">
        <v>10</v>
      </c>
      <c r="G570" s="86">
        <v>3</v>
      </c>
      <c r="H570" s="86">
        <v>10</v>
      </c>
      <c r="I570" s="86">
        <v>368</v>
      </c>
      <c r="J570" s="86">
        <v>56</v>
      </c>
      <c r="K570" s="86">
        <v>20</v>
      </c>
      <c r="L570" s="88" t="s">
        <v>649</v>
      </c>
      <c r="M570" s="89">
        <f>HLOOKUP(L570,FT_H!$B$1:$AS$25,2+F570,FALSE)</f>
        <v>1.3269815703972134</v>
      </c>
      <c r="N570" s="89">
        <f>HLOOKUP(L570,FT_D!$B$1:$AS$8,1+G570,FALSE)</f>
        <v>1.1062082689467894</v>
      </c>
      <c r="O570" s="89">
        <f>HLOOKUP(L570,FT_M!$B$1:$AS$13,1+H570,FALSE)</f>
        <v>1.040643020787243</v>
      </c>
      <c r="P570" s="90">
        <f t="shared" si="65"/>
        <v>240.90413303946067</v>
      </c>
      <c r="Q570" s="90">
        <f t="shared" si="66"/>
        <v>36.659324592961411</v>
      </c>
      <c r="R570" s="90">
        <f t="shared" si="67"/>
        <v>13.092615926057645</v>
      </c>
      <c r="S570" s="91">
        <f t="shared" si="68"/>
        <v>151.2877955487813</v>
      </c>
      <c r="T570" s="91">
        <f t="shared" si="69"/>
        <v>23.022055844379768</v>
      </c>
      <c r="U570" s="91">
        <f t="shared" si="70"/>
        <v>8.2221628015642025</v>
      </c>
      <c r="V570" s="92">
        <f t="shared" si="71"/>
        <v>6975.7457654035143</v>
      </c>
      <c r="W570" s="86" t="str">
        <f t="shared" si="72"/>
        <v>Collector</v>
      </c>
      <c r="Z570" s="92"/>
    </row>
    <row r="571" spans="2:26" s="86" customFormat="1" ht="15" customHeight="1" x14ac:dyDescent="0.25">
      <c r="B571" s="86" t="s">
        <v>412</v>
      </c>
      <c r="C571" s="86" t="s">
        <v>475</v>
      </c>
      <c r="D571" s="86">
        <v>876</v>
      </c>
      <c r="E571" s="86">
        <v>548</v>
      </c>
      <c r="F571" s="86">
        <v>10</v>
      </c>
      <c r="G571" s="86">
        <v>3</v>
      </c>
      <c r="H571" s="86">
        <v>10</v>
      </c>
      <c r="I571" s="86">
        <v>1000</v>
      </c>
      <c r="J571" s="86">
        <v>196</v>
      </c>
      <c r="K571" s="86">
        <v>168</v>
      </c>
      <c r="L571" s="88" t="s">
        <v>649</v>
      </c>
      <c r="M571" s="89">
        <f>HLOOKUP(L571,FT_H!$B$1:$AS$25,2+F571,FALSE)</f>
        <v>1.3269815703972134</v>
      </c>
      <c r="N571" s="89">
        <f>HLOOKUP(L571,FT_D!$B$1:$AS$8,1+G571,FALSE)</f>
        <v>1.1062082689467894</v>
      </c>
      <c r="O571" s="89">
        <f>HLOOKUP(L571,FT_M!$B$1:$AS$13,1+H571,FALSE)</f>
        <v>1.040643020787243</v>
      </c>
      <c r="P571" s="90">
        <f t="shared" si="65"/>
        <v>654.63079630288235</v>
      </c>
      <c r="Q571" s="90">
        <f t="shared" si="66"/>
        <v>128.30763607536494</v>
      </c>
      <c r="R571" s="90">
        <f t="shared" si="67"/>
        <v>109.97797377888422</v>
      </c>
      <c r="S571" s="91">
        <f t="shared" si="68"/>
        <v>573.45657756132493</v>
      </c>
      <c r="T571" s="91">
        <f t="shared" si="69"/>
        <v>112.39748920201968</v>
      </c>
      <c r="U571" s="91">
        <f t="shared" si="70"/>
        <v>96.340705030302573</v>
      </c>
      <c r="V571" s="92">
        <f t="shared" si="71"/>
        <v>21429.993747771157</v>
      </c>
      <c r="W571" s="86" t="str">
        <f t="shared" si="72"/>
        <v>Highway</v>
      </c>
      <c r="Z571" s="92"/>
    </row>
    <row r="572" spans="2:26" s="86" customFormat="1" ht="15" customHeight="1" x14ac:dyDescent="0.25">
      <c r="B572" s="86" t="s">
        <v>412</v>
      </c>
      <c r="C572" s="86" t="s">
        <v>476</v>
      </c>
      <c r="D572" s="86">
        <v>998</v>
      </c>
      <c r="E572" s="86">
        <v>549</v>
      </c>
      <c r="F572" s="86">
        <v>9</v>
      </c>
      <c r="G572" s="86">
        <v>1</v>
      </c>
      <c r="H572" s="86">
        <v>9</v>
      </c>
      <c r="I572" s="86">
        <v>348</v>
      </c>
      <c r="J572" s="86">
        <v>24</v>
      </c>
      <c r="K572" s="86">
        <v>12</v>
      </c>
      <c r="L572" s="88" t="s">
        <v>649</v>
      </c>
      <c r="M572" s="89">
        <f>HLOOKUP(L572,FT_H!$B$1:$AS$25,2+F572,FALSE)</f>
        <v>1.4027549517100684</v>
      </c>
      <c r="N572" s="89">
        <f>HLOOKUP(L572,FT_D!$B$1:$AS$8,1+G572,FALSE)</f>
        <v>1.0416670342277996</v>
      </c>
      <c r="O572" s="89">
        <f>HLOOKUP(L572,FT_M!$B$1:$AS$13,1+H572,FALSE)</f>
        <v>0.98879492857132445</v>
      </c>
      <c r="P572" s="90">
        <f t="shared" si="65"/>
        <v>240.85866951293488</v>
      </c>
      <c r="Q572" s="90">
        <f t="shared" si="66"/>
        <v>16.610942725029993</v>
      </c>
      <c r="R572" s="90">
        <f t="shared" si="67"/>
        <v>8.3054713625149965</v>
      </c>
      <c r="S572" s="91">
        <f t="shared" si="68"/>
        <v>240.37695217390899</v>
      </c>
      <c r="T572" s="91">
        <f t="shared" si="69"/>
        <v>16.577720839579932</v>
      </c>
      <c r="U572" s="91">
        <f t="shared" si="70"/>
        <v>8.288860419789966</v>
      </c>
      <c r="V572" s="92">
        <f t="shared" si="71"/>
        <v>6378.6020064115173</v>
      </c>
      <c r="W572" s="86" t="str">
        <f t="shared" si="72"/>
        <v>Collector</v>
      </c>
      <c r="Z572" s="92"/>
    </row>
    <row r="573" spans="2:26" s="86" customFormat="1" ht="15" customHeight="1" x14ac:dyDescent="0.25">
      <c r="B573" s="86" t="s">
        <v>412</v>
      </c>
      <c r="C573" s="86" t="s">
        <v>659</v>
      </c>
      <c r="D573" s="86">
        <v>567</v>
      </c>
      <c r="E573" s="86">
        <v>550</v>
      </c>
      <c r="F573" s="86">
        <v>13</v>
      </c>
      <c r="G573" s="86">
        <v>3</v>
      </c>
      <c r="H573" s="86">
        <v>10</v>
      </c>
      <c r="I573" s="86">
        <v>1467</v>
      </c>
      <c r="J573" s="86">
        <v>255</v>
      </c>
      <c r="K573" s="86">
        <v>117</v>
      </c>
      <c r="L573" s="88" t="s">
        <v>600</v>
      </c>
      <c r="M573" s="89">
        <f>HLOOKUP(L573,FT_H!$B$1:$AS$25,2+F573,FALSE)</f>
        <v>1.3760803534698032</v>
      </c>
      <c r="N573" s="89">
        <f>HLOOKUP(L573,FT_D!$B$1:$AS$8,1+G573,FALSE)</f>
        <v>1.1023982984618517</v>
      </c>
      <c r="O573" s="89">
        <f>HLOOKUP(L573,FT_M!$B$1:$AS$13,1+H573,FALSE)</f>
        <v>1.0689030344489063</v>
      </c>
      <c r="P573" s="90">
        <f t="shared" si="65"/>
        <v>904.71017607902922</v>
      </c>
      <c r="Q573" s="90">
        <f t="shared" si="66"/>
        <v>157.26046005463698</v>
      </c>
      <c r="R573" s="90">
        <f t="shared" si="67"/>
        <v>72.154799319186381</v>
      </c>
      <c r="S573" s="91">
        <f t="shared" si="68"/>
        <v>512.97066983680952</v>
      </c>
      <c r="T573" s="91">
        <f t="shared" si="69"/>
        <v>89.166680850979176</v>
      </c>
      <c r="U573" s="91">
        <f t="shared" si="70"/>
        <v>40.911771213978675</v>
      </c>
      <c r="V573" s="92">
        <f t="shared" si="71"/>
        <v>27219.01045086846</v>
      </c>
      <c r="W573" s="86" t="str">
        <f t="shared" si="72"/>
        <v>Highway</v>
      </c>
      <c r="Z573" s="92"/>
    </row>
    <row r="574" spans="2:26" s="86" customFormat="1" ht="15" customHeight="1" x14ac:dyDescent="0.25">
      <c r="B574" s="86" t="s">
        <v>412</v>
      </c>
      <c r="C574" s="86" t="s">
        <v>660</v>
      </c>
      <c r="D574" s="86">
        <v>572</v>
      </c>
      <c r="E574" s="86">
        <v>550</v>
      </c>
      <c r="F574" s="86">
        <v>13</v>
      </c>
      <c r="G574" s="86">
        <v>3</v>
      </c>
      <c r="H574" s="86">
        <v>10</v>
      </c>
      <c r="I574" s="86">
        <v>1467</v>
      </c>
      <c r="J574" s="86">
        <v>255</v>
      </c>
      <c r="K574" s="86">
        <v>117</v>
      </c>
      <c r="L574" s="88" t="s">
        <v>600</v>
      </c>
      <c r="M574" s="89">
        <f>HLOOKUP(L574,FT_H!$B$1:$AS$25,2+F574,FALSE)</f>
        <v>1.3760803534698032</v>
      </c>
      <c r="N574" s="89">
        <f>HLOOKUP(L574,FT_D!$B$1:$AS$8,1+G574,FALSE)</f>
        <v>1.1023982984618517</v>
      </c>
      <c r="O574" s="89">
        <f>HLOOKUP(L574,FT_M!$B$1:$AS$13,1+H574,FALSE)</f>
        <v>1.0689030344489063</v>
      </c>
      <c r="P574" s="90">
        <f t="shared" si="65"/>
        <v>904.71017607902922</v>
      </c>
      <c r="Q574" s="90">
        <f t="shared" si="66"/>
        <v>157.26046005463698</v>
      </c>
      <c r="R574" s="90">
        <f t="shared" si="67"/>
        <v>72.154799319186381</v>
      </c>
      <c r="S574" s="91">
        <f t="shared" si="68"/>
        <v>517.49422071720471</v>
      </c>
      <c r="T574" s="91">
        <f t="shared" si="69"/>
        <v>89.952983151252354</v>
      </c>
      <c r="U574" s="91">
        <f t="shared" si="70"/>
        <v>41.272545210574606</v>
      </c>
      <c r="V574" s="92">
        <f t="shared" si="71"/>
        <v>27219.01045086846</v>
      </c>
      <c r="W574" s="86" t="str">
        <f t="shared" si="72"/>
        <v>Highway</v>
      </c>
      <c r="Z574" s="92"/>
    </row>
    <row r="575" spans="2:26" s="86" customFormat="1" ht="15" customHeight="1" x14ac:dyDescent="0.25">
      <c r="B575" s="86" t="s">
        <v>412</v>
      </c>
      <c r="C575" s="86" t="s">
        <v>477</v>
      </c>
      <c r="D575" s="86">
        <v>787</v>
      </c>
      <c r="E575" s="86">
        <v>551</v>
      </c>
      <c r="F575" s="86">
        <v>15</v>
      </c>
      <c r="G575" s="86">
        <v>4</v>
      </c>
      <c r="H575" s="86">
        <v>9</v>
      </c>
      <c r="I575" s="93">
        <v>1764</v>
      </c>
      <c r="J575" s="93">
        <v>208</v>
      </c>
      <c r="K575" s="93">
        <v>36</v>
      </c>
      <c r="L575" s="88" t="s">
        <v>649</v>
      </c>
      <c r="M575" s="89">
        <f>HLOOKUP(L575,FT_H!$B$1:$AS$25,2+F575,FALSE)</f>
        <v>1.4316370171210975</v>
      </c>
      <c r="N575" s="89">
        <f>HLOOKUP(L575,FT_D!$B$1:$AS$8,1+G575,FALSE)</f>
        <v>1.0964980553638661</v>
      </c>
      <c r="O575" s="89">
        <f>HLOOKUP(L575,FT_M!$B$1:$AS$13,1+H575,FALSE)</f>
        <v>0.98879492857132445</v>
      </c>
      <c r="P575" s="90">
        <f t="shared" si="65"/>
        <v>1136.4532252533033</v>
      </c>
      <c r="Q575" s="90">
        <f t="shared" si="66"/>
        <v>134.00355490515142</v>
      </c>
      <c r="R575" s="90">
        <f t="shared" si="67"/>
        <v>23.19292296435313</v>
      </c>
      <c r="S575" s="91">
        <f t="shared" si="68"/>
        <v>894.38868827434976</v>
      </c>
      <c r="T575" s="91">
        <f t="shared" si="69"/>
        <v>105.46079771035416</v>
      </c>
      <c r="U575" s="91">
        <f t="shared" si="70"/>
        <v>18.252830372945915</v>
      </c>
      <c r="V575" s="92">
        <f t="shared" si="71"/>
        <v>31047.59287494739</v>
      </c>
      <c r="W575" s="86" t="str">
        <f t="shared" si="72"/>
        <v>Highway</v>
      </c>
      <c r="Z575" s="92"/>
    </row>
    <row r="576" spans="2:26" s="86" customFormat="1" ht="15" customHeight="1" x14ac:dyDescent="0.25">
      <c r="B576" s="86" t="s">
        <v>412</v>
      </c>
      <c r="C576" s="86" t="s">
        <v>478</v>
      </c>
      <c r="D576" s="86">
        <v>1372</v>
      </c>
      <c r="E576" s="86">
        <v>552</v>
      </c>
      <c r="F576" s="86">
        <v>9</v>
      </c>
      <c r="G576" s="86">
        <v>5</v>
      </c>
      <c r="H576" s="86">
        <v>9</v>
      </c>
      <c r="I576" s="93">
        <v>1353.75</v>
      </c>
      <c r="J576" s="93">
        <v>97.5</v>
      </c>
      <c r="K576" s="93">
        <v>78.75</v>
      </c>
      <c r="L576" s="88" t="s">
        <v>649</v>
      </c>
      <c r="M576" s="89">
        <f>HLOOKUP(L576,FT_H!$B$1:$AS$25,2+F576,FALSE)</f>
        <v>1.4027549517100684</v>
      </c>
      <c r="N576" s="89">
        <f>HLOOKUP(L576,FT_D!$B$1:$AS$8,1+G576,FALSE)</f>
        <v>1.1379267551327192</v>
      </c>
      <c r="O576" s="89">
        <f>HLOOKUP(L576,FT_M!$B$1:$AS$13,1+H576,FALSE)</f>
        <v>0.98879492857132445</v>
      </c>
      <c r="P576" s="90">
        <f t="shared" si="65"/>
        <v>857.70140234595931</v>
      </c>
      <c r="Q576" s="90">
        <f t="shared" si="66"/>
        <v>61.773508202202052</v>
      </c>
      <c r="R576" s="90">
        <f t="shared" si="67"/>
        <v>49.893987394086274</v>
      </c>
      <c r="S576" s="91">
        <f t="shared" si="68"/>
        <v>1176.7663240186562</v>
      </c>
      <c r="T576" s="91">
        <f t="shared" si="69"/>
        <v>84.753253253421221</v>
      </c>
      <c r="U576" s="91">
        <f t="shared" si="70"/>
        <v>68.454550704686369</v>
      </c>
      <c r="V576" s="92">
        <f t="shared" si="71"/>
        <v>23264.853550613941</v>
      </c>
      <c r="W576" s="86" t="str">
        <f t="shared" si="72"/>
        <v>Highway</v>
      </c>
      <c r="Z576" s="92"/>
    </row>
    <row r="577" spans="2:26" s="86" customFormat="1" ht="15" customHeight="1" x14ac:dyDescent="0.25">
      <c r="B577" s="86" t="s">
        <v>412</v>
      </c>
      <c r="C577" s="86" t="s">
        <v>479</v>
      </c>
      <c r="D577" s="86">
        <v>548</v>
      </c>
      <c r="E577" s="86">
        <v>553</v>
      </c>
      <c r="F577" s="86">
        <v>15</v>
      </c>
      <c r="G577" s="86">
        <v>5</v>
      </c>
      <c r="H577" s="86">
        <v>9</v>
      </c>
      <c r="I577" s="86">
        <v>652</v>
      </c>
      <c r="J577" s="86">
        <v>56</v>
      </c>
      <c r="K577" s="86">
        <v>24</v>
      </c>
      <c r="L577" s="88" t="s">
        <v>649</v>
      </c>
      <c r="M577" s="89">
        <f>HLOOKUP(L577,FT_H!$B$1:$AS$25,2+F577,FALSE)</f>
        <v>1.4316370171210975</v>
      </c>
      <c r="N577" s="89">
        <f>HLOOKUP(L577,FT_D!$B$1:$AS$8,1+G577,FALSE)</f>
        <v>1.1379267551327192</v>
      </c>
      <c r="O577" s="89">
        <f>HLOOKUP(L577,FT_M!$B$1:$AS$13,1+H577,FALSE)</f>
        <v>0.98879492857132445</v>
      </c>
      <c r="P577" s="90">
        <f t="shared" si="65"/>
        <v>404.7567848640395</v>
      </c>
      <c r="Q577" s="90">
        <f t="shared" si="66"/>
        <v>34.764386430040204</v>
      </c>
      <c r="R577" s="90">
        <f t="shared" si="67"/>
        <v>14.899022755731515</v>
      </c>
      <c r="S577" s="91">
        <f t="shared" si="68"/>
        <v>221.80671810549364</v>
      </c>
      <c r="T577" s="91">
        <f t="shared" si="69"/>
        <v>19.050883763662032</v>
      </c>
      <c r="U577" s="91">
        <f t="shared" si="70"/>
        <v>8.1646644701408704</v>
      </c>
      <c r="V577" s="92">
        <f t="shared" si="71"/>
        <v>10906.084657195468</v>
      </c>
      <c r="W577" s="86" t="str">
        <f t="shared" si="72"/>
        <v>Highway</v>
      </c>
      <c r="Z577" s="92"/>
    </row>
    <row r="578" spans="2:26" s="86" customFormat="1" ht="15" customHeight="1" x14ac:dyDescent="0.25">
      <c r="B578" s="86" t="s">
        <v>412</v>
      </c>
      <c r="C578" s="86" t="s">
        <v>480</v>
      </c>
      <c r="D578" s="86">
        <v>1444</v>
      </c>
      <c r="E578" s="86">
        <v>554</v>
      </c>
      <c r="F578" s="86">
        <v>15</v>
      </c>
      <c r="G578" s="86">
        <v>3</v>
      </c>
      <c r="H578" s="86">
        <v>10</v>
      </c>
      <c r="I578" s="86">
        <v>96</v>
      </c>
      <c r="J578" s="86">
        <v>28</v>
      </c>
      <c r="K578" s="86">
        <v>100</v>
      </c>
      <c r="L578" s="88" t="s">
        <v>600</v>
      </c>
      <c r="M578" s="89">
        <f>HLOOKUP(L578,FT_H!$B$1:$AS$25,2+F578,FALSE)</f>
        <v>1.4642030027851758</v>
      </c>
      <c r="N578" s="89">
        <f>HLOOKUP(L578,FT_D!$B$1:$AS$8,1+G578,FALSE)</f>
        <v>1.1023982984618517</v>
      </c>
      <c r="O578" s="89">
        <f>HLOOKUP(L578,FT_M!$B$1:$AS$13,1+H578,FALSE)</f>
        <v>1.0689030344489063</v>
      </c>
      <c r="P578" s="90">
        <f t="shared" si="65"/>
        <v>55.640765413872316</v>
      </c>
      <c r="Q578" s="90">
        <f t="shared" si="66"/>
        <v>16.228556579046092</v>
      </c>
      <c r="R578" s="90">
        <f t="shared" si="67"/>
        <v>57.959130639450329</v>
      </c>
      <c r="S578" s="91">
        <f t="shared" si="68"/>
        <v>80.345265257631624</v>
      </c>
      <c r="T578" s="91">
        <f t="shared" si="69"/>
        <v>23.434035700142559</v>
      </c>
      <c r="U578" s="91">
        <f t="shared" si="70"/>
        <v>83.692984643366273</v>
      </c>
      <c r="V578" s="92">
        <f t="shared" si="71"/>
        <v>3115.8828631768497</v>
      </c>
      <c r="W578" s="86" t="str">
        <f t="shared" si="72"/>
        <v>Collector</v>
      </c>
      <c r="Z578" s="92"/>
    </row>
    <row r="579" spans="2:26" s="86" customFormat="1" ht="15" customHeight="1" x14ac:dyDescent="0.25">
      <c r="B579" s="86" t="s">
        <v>412</v>
      </c>
      <c r="C579" s="86" t="s">
        <v>481</v>
      </c>
      <c r="D579" s="86">
        <v>1249</v>
      </c>
      <c r="E579" s="86">
        <v>555</v>
      </c>
      <c r="F579" s="86">
        <v>10</v>
      </c>
      <c r="G579" s="86">
        <v>5</v>
      </c>
      <c r="H579" s="86">
        <v>9</v>
      </c>
      <c r="I579" s="93">
        <v>5480</v>
      </c>
      <c r="J579" s="93">
        <v>544</v>
      </c>
      <c r="K579" s="93">
        <v>348</v>
      </c>
      <c r="L579" s="88">
        <v>625</v>
      </c>
      <c r="M579" s="89">
        <f>HLOOKUP(L579,FT_H!$B$1:$AS$25,2+F579,FALSE)</f>
        <v>1.2940859501542459</v>
      </c>
      <c r="N579" s="89">
        <f>HLOOKUP(L579,FT_D!$B$1:$AS$8,1+G579,FALSE)</f>
        <v>1.1198201993303196</v>
      </c>
      <c r="O579" s="89">
        <f>HLOOKUP(L579,FT_M!$B$1:$AS$13,1+H579,FALSE)</f>
        <v>0.95189526754807396</v>
      </c>
      <c r="P579" s="90">
        <f t="shared" si="65"/>
        <v>3972.6469566424971</v>
      </c>
      <c r="Q579" s="90">
        <f t="shared" si="66"/>
        <v>394.3649533601311</v>
      </c>
      <c r="R579" s="90">
        <f t="shared" si="67"/>
        <v>252.27758045831916</v>
      </c>
      <c r="S579" s="91">
        <f t="shared" si="68"/>
        <v>4961.8360488464787</v>
      </c>
      <c r="T579" s="91">
        <f t="shared" si="69"/>
        <v>492.56182674680377</v>
      </c>
      <c r="U579" s="91">
        <f t="shared" si="70"/>
        <v>315.09469799244067</v>
      </c>
      <c r="V579" s="92">
        <f t="shared" si="71"/>
        <v>110862.94777106274</v>
      </c>
      <c r="W579" s="86" t="str">
        <f t="shared" si="72"/>
        <v>Freeway</v>
      </c>
      <c r="Z579" s="92"/>
    </row>
    <row r="580" spans="2:26" s="86" customFormat="1" ht="15" customHeight="1" x14ac:dyDescent="0.25">
      <c r="B580" s="86" t="s">
        <v>412</v>
      </c>
      <c r="C580" s="86" t="s">
        <v>482</v>
      </c>
      <c r="D580" s="86">
        <v>1214</v>
      </c>
      <c r="E580" s="86">
        <v>556</v>
      </c>
      <c r="F580" s="86">
        <v>15</v>
      </c>
      <c r="G580" s="86">
        <v>5</v>
      </c>
      <c r="H580" s="86">
        <v>9</v>
      </c>
      <c r="I580" s="86">
        <v>420</v>
      </c>
      <c r="J580" s="86">
        <v>76</v>
      </c>
      <c r="K580" s="86">
        <v>4</v>
      </c>
      <c r="L580" s="88" t="s">
        <v>649</v>
      </c>
      <c r="M580" s="89">
        <f>HLOOKUP(L580,FT_H!$B$1:$AS$25,2+F580,FALSE)</f>
        <v>1.4316370171210975</v>
      </c>
      <c r="N580" s="89">
        <f>HLOOKUP(L580,FT_D!$B$1:$AS$8,1+G580,FALSE)</f>
        <v>1.1379267551327192</v>
      </c>
      <c r="O580" s="89">
        <f>HLOOKUP(L580,FT_M!$B$1:$AS$13,1+H580,FALSE)</f>
        <v>0.98879492857132445</v>
      </c>
      <c r="P580" s="90">
        <f t="shared" si="65"/>
        <v>260.73289822530154</v>
      </c>
      <c r="Q580" s="90">
        <f t="shared" si="66"/>
        <v>47.180238726483132</v>
      </c>
      <c r="R580" s="90">
        <f t="shared" si="67"/>
        <v>2.4831704592885857</v>
      </c>
      <c r="S580" s="91">
        <f t="shared" si="68"/>
        <v>316.5297384455161</v>
      </c>
      <c r="T580" s="91">
        <f t="shared" si="69"/>
        <v>57.276809813950521</v>
      </c>
      <c r="U580" s="91">
        <f t="shared" si="70"/>
        <v>3.0145689375763434</v>
      </c>
      <c r="V580" s="92">
        <f t="shared" si="71"/>
        <v>7449.5113778657587</v>
      </c>
      <c r="W580" s="86" t="str">
        <f t="shared" si="72"/>
        <v>Collector</v>
      </c>
      <c r="Z580" s="92"/>
    </row>
    <row r="581" spans="2:26" s="86" customFormat="1" ht="15" customHeight="1" x14ac:dyDescent="0.25">
      <c r="B581" s="86" t="s">
        <v>412</v>
      </c>
      <c r="C581" s="86" t="s">
        <v>483</v>
      </c>
      <c r="D581" s="86">
        <v>542</v>
      </c>
      <c r="E581" s="86">
        <v>557</v>
      </c>
      <c r="F581" s="86">
        <v>15</v>
      </c>
      <c r="G581" s="86">
        <v>3</v>
      </c>
      <c r="H581" s="86">
        <v>10</v>
      </c>
      <c r="I581" s="86">
        <v>280</v>
      </c>
      <c r="J581" s="86">
        <v>68</v>
      </c>
      <c r="K581" s="86">
        <v>100</v>
      </c>
      <c r="L581" s="88" t="s">
        <v>600</v>
      </c>
      <c r="M581" s="89">
        <f>HLOOKUP(L581,FT_H!$B$1:$AS$25,2+F581,FALSE)</f>
        <v>1.4642030027851758</v>
      </c>
      <c r="N581" s="89">
        <f>HLOOKUP(L581,FT_D!$B$1:$AS$8,1+G581,FALSE)</f>
        <v>1.1023982984618517</v>
      </c>
      <c r="O581" s="89">
        <f>HLOOKUP(L581,FT_M!$B$1:$AS$13,1+H581,FALSE)</f>
        <v>1.0689030344489063</v>
      </c>
      <c r="P581" s="90">
        <f t="shared" ref="P581:P615" si="73">I581/($M581*$N581*$O581)</f>
        <v>162.28556579046094</v>
      </c>
      <c r="Q581" s="90">
        <f t="shared" ref="Q581:Q615" si="74">J581/($M581*$N581*$O581)</f>
        <v>39.412208834826224</v>
      </c>
      <c r="R581" s="90">
        <f t="shared" ref="R581:R615" si="75">K581/($M581*$N581*$O581)</f>
        <v>57.959130639450329</v>
      </c>
      <c r="S581" s="91">
        <f t="shared" ref="S581:S615" si="76">P581*$D581/1000</f>
        <v>87.958776658429827</v>
      </c>
      <c r="T581" s="91">
        <f t="shared" ref="T581:T615" si="77">Q581*$D581/1000</f>
        <v>21.361417188475816</v>
      </c>
      <c r="U581" s="91">
        <f t="shared" ref="U581:U615" si="78">R581*$D581/1000</f>
        <v>31.413848806582077</v>
      </c>
      <c r="V581" s="92">
        <f t="shared" ref="V581:V616" si="79">SUM(P581:R581)*24</f>
        <v>6231.7657263536994</v>
      </c>
      <c r="W581" s="86" t="str">
        <f t="shared" ref="W581:W616" si="80">IF(V581&gt;50000,"Freeway",IF(V581&gt;10000,"Highway",IF(V581&gt;500,"Collector","Local")))</f>
        <v>Collector</v>
      </c>
      <c r="Z581" s="92"/>
    </row>
    <row r="582" spans="2:26" s="86" customFormat="1" ht="15" customHeight="1" x14ac:dyDescent="0.25">
      <c r="B582" s="86" t="s">
        <v>412</v>
      </c>
      <c r="C582" s="86" t="s">
        <v>484</v>
      </c>
      <c r="D582" s="86">
        <v>1142</v>
      </c>
      <c r="E582" s="86">
        <v>558</v>
      </c>
      <c r="F582" s="86">
        <v>16</v>
      </c>
      <c r="G582" s="86">
        <v>4</v>
      </c>
      <c r="H582" s="86">
        <v>9</v>
      </c>
      <c r="I582" s="86">
        <v>1432</v>
      </c>
      <c r="J582" s="86">
        <v>224</v>
      </c>
      <c r="K582" s="86">
        <v>136</v>
      </c>
      <c r="L582" s="88" t="s">
        <v>649</v>
      </c>
      <c r="M582" s="89">
        <f>HLOOKUP(L582,FT_H!$B$1:$AS$25,2+F582,FALSE)</f>
        <v>1.5344023988084332</v>
      </c>
      <c r="N582" s="89">
        <f>HLOOKUP(L582,FT_D!$B$1:$AS$8,1+G582,FALSE)</f>
        <v>1.0964980553638661</v>
      </c>
      <c r="O582" s="89">
        <f>HLOOKUP(L582,FT_M!$B$1:$AS$13,1+H582,FALSE)</f>
        <v>0.98879492857132445</v>
      </c>
      <c r="P582" s="90">
        <f t="shared" si="73"/>
        <v>860.77501598531535</v>
      </c>
      <c r="Q582" s="90">
        <f t="shared" si="74"/>
        <v>134.64637121558005</v>
      </c>
      <c r="R582" s="90">
        <f t="shared" si="75"/>
        <v>81.749582523745033</v>
      </c>
      <c r="S582" s="91">
        <f t="shared" si="76"/>
        <v>983.00506825523007</v>
      </c>
      <c r="T582" s="91">
        <f t="shared" si="77"/>
        <v>153.76615592819243</v>
      </c>
      <c r="U582" s="91">
        <f t="shared" si="78"/>
        <v>93.358023242116829</v>
      </c>
      <c r="V582" s="92">
        <f t="shared" si="79"/>
        <v>25852.103273391367</v>
      </c>
      <c r="W582" s="86" t="str">
        <f t="shared" si="80"/>
        <v>Highway</v>
      </c>
      <c r="Z582" s="92"/>
    </row>
    <row r="583" spans="2:26" s="86" customFormat="1" ht="15" customHeight="1" x14ac:dyDescent="0.25">
      <c r="B583" s="86" t="s">
        <v>412</v>
      </c>
      <c r="C583" s="86" t="s">
        <v>485</v>
      </c>
      <c r="D583" s="86">
        <v>663</v>
      </c>
      <c r="E583" s="86">
        <v>559</v>
      </c>
      <c r="F583" s="86">
        <v>16</v>
      </c>
      <c r="G583" s="86">
        <v>4</v>
      </c>
      <c r="H583" s="86">
        <v>9</v>
      </c>
      <c r="I583" s="86">
        <v>1116</v>
      </c>
      <c r="J583" s="86">
        <v>132</v>
      </c>
      <c r="K583" s="86">
        <v>64</v>
      </c>
      <c r="L583" s="88" t="s">
        <v>649</v>
      </c>
      <c r="M583" s="89">
        <f>HLOOKUP(L583,FT_H!$B$1:$AS$25,2+F583,FALSE)</f>
        <v>1.5344023988084332</v>
      </c>
      <c r="N583" s="89">
        <f>HLOOKUP(L583,FT_D!$B$1:$AS$8,1+G583,FALSE)</f>
        <v>1.0964980553638661</v>
      </c>
      <c r="O583" s="89">
        <f>HLOOKUP(L583,FT_M!$B$1:$AS$13,1+H583,FALSE)</f>
        <v>0.98879492857132445</v>
      </c>
      <c r="P583" s="90">
        <f t="shared" si="73"/>
        <v>670.82745659190778</v>
      </c>
      <c r="Q583" s="90">
        <f t="shared" si="74"/>
        <v>79.345183037752534</v>
      </c>
      <c r="R583" s="90">
        <f t="shared" si="75"/>
        <v>38.470391775880017</v>
      </c>
      <c r="S583" s="91">
        <f t="shared" si="76"/>
        <v>444.75860372043491</v>
      </c>
      <c r="T583" s="91">
        <f t="shared" si="77"/>
        <v>52.605856354029932</v>
      </c>
      <c r="U583" s="91">
        <f t="shared" si="78"/>
        <v>25.50586974740845</v>
      </c>
      <c r="V583" s="92">
        <f t="shared" si="79"/>
        <v>18927.432753732966</v>
      </c>
      <c r="W583" s="86" t="str">
        <f t="shared" si="80"/>
        <v>Highway</v>
      </c>
      <c r="Z583" s="92"/>
    </row>
    <row r="584" spans="2:26" s="86" customFormat="1" ht="15" customHeight="1" x14ac:dyDescent="0.25">
      <c r="B584" s="86" t="s">
        <v>412</v>
      </c>
      <c r="C584" s="86" t="s">
        <v>486</v>
      </c>
      <c r="D584" s="86">
        <v>1340</v>
      </c>
      <c r="E584" s="86">
        <v>560</v>
      </c>
      <c r="F584" s="86">
        <v>10</v>
      </c>
      <c r="G584" s="86">
        <v>3</v>
      </c>
      <c r="H584" s="86">
        <v>10</v>
      </c>
      <c r="I584" s="86">
        <v>784</v>
      </c>
      <c r="J584" s="86">
        <v>184</v>
      </c>
      <c r="K584" s="86">
        <v>124</v>
      </c>
      <c r="L584" s="88" t="s">
        <v>649</v>
      </c>
      <c r="M584" s="89">
        <f>HLOOKUP(L584,FT_H!$B$1:$AS$25,2+F584,FALSE)</f>
        <v>1.3269815703972134</v>
      </c>
      <c r="N584" s="89">
        <f>HLOOKUP(L584,FT_D!$B$1:$AS$8,1+G584,FALSE)</f>
        <v>1.1062082689467894</v>
      </c>
      <c r="O584" s="89">
        <f>HLOOKUP(L584,FT_M!$B$1:$AS$13,1+H584,FALSE)</f>
        <v>1.040643020787243</v>
      </c>
      <c r="P584" s="90">
        <f t="shared" si="73"/>
        <v>513.23054430145976</v>
      </c>
      <c r="Q584" s="90">
        <f t="shared" si="74"/>
        <v>120.45206651973034</v>
      </c>
      <c r="R584" s="90">
        <f t="shared" si="75"/>
        <v>81.174218741557411</v>
      </c>
      <c r="S584" s="91">
        <f t="shared" si="76"/>
        <v>687.72892936395613</v>
      </c>
      <c r="T584" s="91">
        <f t="shared" si="77"/>
        <v>161.40576913643864</v>
      </c>
      <c r="U584" s="91">
        <f t="shared" si="78"/>
        <v>108.77345311368694</v>
      </c>
      <c r="V584" s="92">
        <f t="shared" si="79"/>
        <v>17156.563909505941</v>
      </c>
      <c r="W584" s="86" t="str">
        <f t="shared" si="80"/>
        <v>Highway</v>
      </c>
      <c r="Z584" s="92"/>
    </row>
    <row r="585" spans="2:26" s="86" customFormat="1" ht="15" customHeight="1" x14ac:dyDescent="0.25">
      <c r="B585" s="86" t="s">
        <v>412</v>
      </c>
      <c r="C585" s="86" t="s">
        <v>487</v>
      </c>
      <c r="D585" s="86">
        <v>1790</v>
      </c>
      <c r="E585" s="86">
        <v>561</v>
      </c>
      <c r="F585" s="86">
        <v>11</v>
      </c>
      <c r="G585" s="86">
        <v>3</v>
      </c>
      <c r="H585" s="86">
        <v>10</v>
      </c>
      <c r="I585" s="86">
        <v>1527</v>
      </c>
      <c r="J585" s="86">
        <v>312</v>
      </c>
      <c r="K585" s="86">
        <v>225</v>
      </c>
      <c r="L585" s="88" t="s">
        <v>649</v>
      </c>
      <c r="M585" s="89">
        <f>HLOOKUP(L585,FT_H!$B$1:$AS$25,2+F585,FALSE)</f>
        <v>1.3867754645117158</v>
      </c>
      <c r="N585" s="89">
        <f>HLOOKUP(L585,FT_D!$B$1:$AS$8,1+G585,FALSE)</f>
        <v>1.1062082689467894</v>
      </c>
      <c r="O585" s="89">
        <f>HLOOKUP(L585,FT_M!$B$1:$AS$13,1+H585,FALSE)</f>
        <v>1.040643020787243</v>
      </c>
      <c r="P585" s="90">
        <f t="shared" si="73"/>
        <v>956.52034389470941</v>
      </c>
      <c r="Q585" s="90">
        <f t="shared" si="74"/>
        <v>195.43834138516658</v>
      </c>
      <c r="R585" s="90">
        <f t="shared" si="75"/>
        <v>140.94111157584126</v>
      </c>
      <c r="S585" s="91">
        <f t="shared" si="76"/>
        <v>1712.1714155715299</v>
      </c>
      <c r="T585" s="91">
        <f t="shared" si="77"/>
        <v>349.83463107944817</v>
      </c>
      <c r="U585" s="91">
        <f t="shared" si="78"/>
        <v>252.28458972075583</v>
      </c>
      <c r="V585" s="92">
        <f t="shared" si="79"/>
        <v>31029.595124537213</v>
      </c>
      <c r="W585" s="86" t="str">
        <f t="shared" si="80"/>
        <v>Highway</v>
      </c>
      <c r="Z585" s="92"/>
    </row>
    <row r="586" spans="2:26" s="86" customFormat="1" ht="15" customHeight="1" x14ac:dyDescent="0.25">
      <c r="B586" s="86" t="s">
        <v>412</v>
      </c>
      <c r="C586" s="86" t="s">
        <v>488</v>
      </c>
      <c r="D586" s="86">
        <v>670</v>
      </c>
      <c r="E586" s="86">
        <v>562</v>
      </c>
      <c r="F586" s="86">
        <v>14</v>
      </c>
      <c r="G586" s="86">
        <v>5</v>
      </c>
      <c r="H586" s="86">
        <v>9</v>
      </c>
      <c r="I586" s="86">
        <v>628</v>
      </c>
      <c r="J586" s="86">
        <v>76</v>
      </c>
      <c r="K586" s="86">
        <v>48</v>
      </c>
      <c r="L586" s="88" t="s">
        <v>649</v>
      </c>
      <c r="M586" s="89">
        <f>HLOOKUP(L586,FT_H!$B$1:$AS$25,2+F586,FALSE)</f>
        <v>1.4139103726546229</v>
      </c>
      <c r="N586" s="89">
        <f>HLOOKUP(L586,FT_D!$B$1:$AS$8,1+G586,FALSE)</f>
        <v>1.1379267551327192</v>
      </c>
      <c r="O586" s="89">
        <f>HLOOKUP(L586,FT_M!$B$1:$AS$13,1+H586,FALSE)</f>
        <v>0.98879492857132445</v>
      </c>
      <c r="P586" s="90">
        <f t="shared" si="73"/>
        <v>394.74553298477042</v>
      </c>
      <c r="Q586" s="90">
        <f t="shared" si="74"/>
        <v>47.771752399430817</v>
      </c>
      <c r="R586" s="90">
        <f t="shared" si="75"/>
        <v>30.171633094377356</v>
      </c>
      <c r="S586" s="91">
        <f t="shared" si="76"/>
        <v>264.47950709979619</v>
      </c>
      <c r="T586" s="91">
        <f t="shared" si="77"/>
        <v>32.007074107618649</v>
      </c>
      <c r="U586" s="91">
        <f t="shared" si="78"/>
        <v>20.214994173232832</v>
      </c>
      <c r="V586" s="92">
        <f t="shared" si="79"/>
        <v>11344.534043485884</v>
      </c>
      <c r="W586" s="86" t="str">
        <f t="shared" si="80"/>
        <v>Highway</v>
      </c>
      <c r="Z586" s="92"/>
    </row>
    <row r="587" spans="2:26" s="86" customFormat="1" ht="15" customHeight="1" x14ac:dyDescent="0.25">
      <c r="B587" s="86" t="s">
        <v>412</v>
      </c>
      <c r="C587" s="86" t="s">
        <v>489</v>
      </c>
      <c r="D587" s="86">
        <v>617</v>
      </c>
      <c r="E587" s="86">
        <v>563</v>
      </c>
      <c r="F587" s="86">
        <v>10</v>
      </c>
      <c r="G587" s="86">
        <v>1</v>
      </c>
      <c r="H587" s="86">
        <v>9</v>
      </c>
      <c r="I587" s="86">
        <v>136</v>
      </c>
      <c r="J587" s="86">
        <v>40</v>
      </c>
      <c r="K587" s="86">
        <v>28</v>
      </c>
      <c r="L587" s="88" t="s">
        <v>649</v>
      </c>
      <c r="M587" s="89">
        <f>HLOOKUP(L587,FT_H!$B$1:$AS$25,2+F587,FALSE)</f>
        <v>1.3269815703972134</v>
      </c>
      <c r="N587" s="89">
        <f>HLOOKUP(L587,FT_D!$B$1:$AS$8,1+G587,FALSE)</f>
        <v>1.0416670342277996</v>
      </c>
      <c r="O587" s="89">
        <f>HLOOKUP(L587,FT_M!$B$1:$AS$13,1+H587,FALSE)</f>
        <v>0.98879492857132445</v>
      </c>
      <c r="P587" s="90">
        <f t="shared" si="73"/>
        <v>99.50361671897376</v>
      </c>
      <c r="Q587" s="90">
        <f t="shared" si="74"/>
        <v>29.265769623227577</v>
      </c>
      <c r="R587" s="90">
        <f t="shared" si="75"/>
        <v>20.486038736259303</v>
      </c>
      <c r="S587" s="91">
        <f t="shared" si="76"/>
        <v>61.39373151560681</v>
      </c>
      <c r="T587" s="91">
        <f t="shared" si="77"/>
        <v>18.056979857531417</v>
      </c>
      <c r="U587" s="91">
        <f t="shared" si="78"/>
        <v>12.63988590027199</v>
      </c>
      <c r="V587" s="92">
        <f t="shared" si="79"/>
        <v>3582.1302018830552</v>
      </c>
      <c r="W587" s="86" t="str">
        <f t="shared" si="80"/>
        <v>Collector</v>
      </c>
      <c r="Z587" s="92"/>
    </row>
    <row r="588" spans="2:26" s="86" customFormat="1" ht="15" customHeight="1" x14ac:dyDescent="0.25">
      <c r="B588" s="86" t="s">
        <v>412</v>
      </c>
      <c r="C588" s="86" t="s">
        <v>490</v>
      </c>
      <c r="D588" s="86">
        <v>461</v>
      </c>
      <c r="E588" s="86">
        <v>564</v>
      </c>
      <c r="F588" s="86">
        <v>11</v>
      </c>
      <c r="G588" s="86">
        <v>4</v>
      </c>
      <c r="H588" s="86">
        <v>9</v>
      </c>
      <c r="I588" s="86">
        <v>1632</v>
      </c>
      <c r="J588" s="86">
        <v>204</v>
      </c>
      <c r="K588" s="86">
        <v>72</v>
      </c>
      <c r="L588" s="88" t="s">
        <v>649</v>
      </c>
      <c r="M588" s="89">
        <f>HLOOKUP(L588,FT_H!$B$1:$AS$25,2+F588,FALSE)</f>
        <v>1.3867754645117158</v>
      </c>
      <c r="N588" s="89">
        <f>HLOOKUP(L588,FT_D!$B$1:$AS$8,1+G588,FALSE)</f>
        <v>1.0964980553638661</v>
      </c>
      <c r="O588" s="89">
        <f>HLOOKUP(L588,FT_M!$B$1:$AS$13,1+H588,FALSE)</f>
        <v>0.98879492857132445</v>
      </c>
      <c r="P588" s="90">
        <f t="shared" si="73"/>
        <v>1085.4252219138186</v>
      </c>
      <c r="Q588" s="90">
        <f t="shared" si="74"/>
        <v>135.67815273922733</v>
      </c>
      <c r="R588" s="90">
        <f t="shared" si="75"/>
        <v>47.886406849139057</v>
      </c>
      <c r="S588" s="91">
        <f t="shared" si="76"/>
        <v>500.38102730227041</v>
      </c>
      <c r="T588" s="91">
        <f t="shared" si="77"/>
        <v>62.547628412783801</v>
      </c>
      <c r="U588" s="91">
        <f t="shared" si="78"/>
        <v>22.075633557453106</v>
      </c>
      <c r="V588" s="92">
        <f t="shared" si="79"/>
        <v>30455.75475605244</v>
      </c>
      <c r="W588" s="86" t="str">
        <f t="shared" si="80"/>
        <v>Highway</v>
      </c>
      <c r="Z588" s="92"/>
    </row>
    <row r="589" spans="2:26" s="86" customFormat="1" ht="15" customHeight="1" x14ac:dyDescent="0.25">
      <c r="B589" s="86" t="s">
        <v>412</v>
      </c>
      <c r="C589" s="86" t="s">
        <v>491</v>
      </c>
      <c r="D589" s="86">
        <v>396</v>
      </c>
      <c r="E589" s="86">
        <v>565</v>
      </c>
      <c r="F589" s="86">
        <v>9</v>
      </c>
      <c r="G589" s="86">
        <v>4</v>
      </c>
      <c r="H589" s="86">
        <v>10</v>
      </c>
      <c r="I589" s="86">
        <v>608</v>
      </c>
      <c r="J589" s="86">
        <v>52</v>
      </c>
      <c r="K589" s="86">
        <v>4</v>
      </c>
      <c r="L589" s="88" t="s">
        <v>649</v>
      </c>
      <c r="M589" s="89">
        <f>HLOOKUP(L589,FT_H!$B$1:$AS$25,2+F589,FALSE)</f>
        <v>1.4027549517100684</v>
      </c>
      <c r="N589" s="89">
        <f>HLOOKUP(L589,FT_D!$B$1:$AS$8,1+G589,FALSE)</f>
        <v>1.0964980553638661</v>
      </c>
      <c r="O589" s="89">
        <f>HLOOKUP(L589,FT_M!$B$1:$AS$13,1+H589,FALSE)</f>
        <v>1.040643020787243</v>
      </c>
      <c r="P589" s="90">
        <f t="shared" si="73"/>
        <v>379.84999684054782</v>
      </c>
      <c r="Q589" s="90">
        <f t="shared" si="74"/>
        <v>32.487170782415269</v>
      </c>
      <c r="R589" s="90">
        <f t="shared" si="75"/>
        <v>2.4990131371088671</v>
      </c>
      <c r="S589" s="91">
        <f t="shared" si="76"/>
        <v>150.42059874885692</v>
      </c>
      <c r="T589" s="91">
        <f t="shared" si="77"/>
        <v>12.864919629836447</v>
      </c>
      <c r="U589" s="91">
        <f t="shared" si="78"/>
        <v>0.98960920229511129</v>
      </c>
      <c r="V589" s="92">
        <f t="shared" si="79"/>
        <v>9956.0683382417265</v>
      </c>
      <c r="W589" s="86" t="str">
        <f t="shared" si="80"/>
        <v>Collector</v>
      </c>
      <c r="Z589" s="92"/>
    </row>
    <row r="590" spans="2:26" s="86" customFormat="1" ht="15" customHeight="1" x14ac:dyDescent="0.25">
      <c r="B590" s="86" t="s">
        <v>412</v>
      </c>
      <c r="C590" s="86" t="s">
        <v>492</v>
      </c>
      <c r="D590" s="86">
        <v>900</v>
      </c>
      <c r="E590" s="86">
        <v>566</v>
      </c>
      <c r="F590" s="86">
        <v>10</v>
      </c>
      <c r="G590" s="86">
        <v>3</v>
      </c>
      <c r="H590" s="86">
        <v>9</v>
      </c>
      <c r="I590" s="93">
        <v>1248</v>
      </c>
      <c r="J590" s="93">
        <v>324</v>
      </c>
      <c r="K590" s="93">
        <v>88</v>
      </c>
      <c r="L590" s="88" t="s">
        <v>649</v>
      </c>
      <c r="M590" s="89">
        <f>HLOOKUP(L590,FT_H!$B$1:$AS$25,2+F590,FALSE)</f>
        <v>1.3269815703972134</v>
      </c>
      <c r="N590" s="89">
        <f>HLOOKUP(L590,FT_D!$B$1:$AS$8,1+G590,FALSE)</f>
        <v>1.1062082689467894</v>
      </c>
      <c r="O590" s="89">
        <f>HLOOKUP(L590,FT_M!$B$1:$AS$13,1+H590,FALSE)</f>
        <v>0.98879492857132445</v>
      </c>
      <c r="P590" s="90">
        <f t="shared" si="73"/>
        <v>859.81806055165384</v>
      </c>
      <c r="Q590" s="90">
        <f t="shared" si="74"/>
        <v>223.22199648937166</v>
      </c>
      <c r="R590" s="90">
        <f t="shared" si="75"/>
        <v>60.628196577360207</v>
      </c>
      <c r="S590" s="91">
        <f t="shared" si="76"/>
        <v>773.83625449648844</v>
      </c>
      <c r="T590" s="91">
        <f t="shared" si="77"/>
        <v>200.89979684043448</v>
      </c>
      <c r="U590" s="91">
        <f t="shared" si="78"/>
        <v>54.565376919624185</v>
      </c>
      <c r="V590" s="92">
        <f t="shared" si="79"/>
        <v>27448.038086841258</v>
      </c>
      <c r="W590" s="86" t="str">
        <f t="shared" si="80"/>
        <v>Highway</v>
      </c>
      <c r="Z590" s="92"/>
    </row>
    <row r="591" spans="2:26" s="86" customFormat="1" ht="15" customHeight="1" x14ac:dyDescent="0.25">
      <c r="B591" s="86" t="s">
        <v>412</v>
      </c>
      <c r="C591" s="86" t="s">
        <v>493</v>
      </c>
      <c r="D591" s="86">
        <v>550</v>
      </c>
      <c r="E591" s="86">
        <v>567</v>
      </c>
      <c r="F591" s="86">
        <v>13</v>
      </c>
      <c r="G591" s="86">
        <v>3</v>
      </c>
      <c r="H591" s="86">
        <v>9</v>
      </c>
      <c r="I591" s="86">
        <v>1084</v>
      </c>
      <c r="J591" s="86">
        <v>192</v>
      </c>
      <c r="K591" s="86">
        <v>75</v>
      </c>
      <c r="L591" s="88" t="s">
        <v>649</v>
      </c>
      <c r="M591" s="89">
        <f>HLOOKUP(L591,FT_H!$B$1:$AS$25,2+F591,FALSE)</f>
        <v>1.4476386330637334</v>
      </c>
      <c r="N591" s="89">
        <f>HLOOKUP(L591,FT_D!$B$1:$AS$8,1+G591,FALSE)</f>
        <v>1.1062082689467894</v>
      </c>
      <c r="O591" s="89">
        <f>HLOOKUP(L591,FT_M!$B$1:$AS$13,1+H591,FALSE)</f>
        <v>0.98879492857132445</v>
      </c>
      <c r="P591" s="90">
        <f t="shared" si="73"/>
        <v>684.58280539748773</v>
      </c>
      <c r="Q591" s="90">
        <f t="shared" si="74"/>
        <v>121.25451903719339</v>
      </c>
      <c r="R591" s="90">
        <f t="shared" si="75"/>
        <v>47.365046498903666</v>
      </c>
      <c r="S591" s="91">
        <f t="shared" si="76"/>
        <v>376.52054296861826</v>
      </c>
      <c r="T591" s="91">
        <f t="shared" si="77"/>
        <v>66.689985470456364</v>
      </c>
      <c r="U591" s="91">
        <f t="shared" si="78"/>
        <v>26.050775574397015</v>
      </c>
      <c r="V591" s="92">
        <f t="shared" si="79"/>
        <v>20476.856902406034</v>
      </c>
      <c r="W591" s="86" t="str">
        <f t="shared" si="80"/>
        <v>Highway</v>
      </c>
      <c r="Z591" s="92"/>
    </row>
    <row r="592" spans="2:26" s="86" customFormat="1" ht="15" customHeight="1" x14ac:dyDescent="0.25">
      <c r="B592" s="86" t="s">
        <v>412</v>
      </c>
      <c r="C592" s="86" t="s">
        <v>494</v>
      </c>
      <c r="D592" s="86">
        <v>1146</v>
      </c>
      <c r="E592" s="86">
        <v>568</v>
      </c>
      <c r="F592" s="86">
        <v>15</v>
      </c>
      <c r="G592" s="86">
        <v>3</v>
      </c>
      <c r="H592" s="86">
        <v>9</v>
      </c>
      <c r="I592" s="86">
        <v>1232</v>
      </c>
      <c r="J592" s="86">
        <v>104</v>
      </c>
      <c r="K592" s="86">
        <v>8</v>
      </c>
      <c r="L592" s="88" t="s">
        <v>649</v>
      </c>
      <c r="M592" s="89">
        <f>HLOOKUP(L592,FT_H!$B$1:$AS$25,2+F592,FALSE)</f>
        <v>1.4316370171210975</v>
      </c>
      <c r="N592" s="89">
        <f>HLOOKUP(L592,FT_D!$B$1:$AS$8,1+G592,FALSE)</f>
        <v>1.1062082689467894</v>
      </c>
      <c r="O592" s="89">
        <f>HLOOKUP(L592,FT_M!$B$1:$AS$13,1+H592,FALSE)</f>
        <v>0.98879492857132445</v>
      </c>
      <c r="P592" s="90">
        <f t="shared" si="73"/>
        <v>786.74620703021162</v>
      </c>
      <c r="Q592" s="90">
        <f t="shared" si="74"/>
        <v>66.413640853199681</v>
      </c>
      <c r="R592" s="90">
        <f t="shared" si="75"/>
        <v>5.1087416040922839</v>
      </c>
      <c r="S592" s="91">
        <f t="shared" si="76"/>
        <v>901.61115325662252</v>
      </c>
      <c r="T592" s="91">
        <f t="shared" si="77"/>
        <v>76.110032417766831</v>
      </c>
      <c r="U592" s="91">
        <f t="shared" si="78"/>
        <v>5.8546178782897575</v>
      </c>
      <c r="V592" s="92">
        <f t="shared" si="79"/>
        <v>20598.446147700088</v>
      </c>
      <c r="W592" s="86" t="str">
        <f t="shared" si="80"/>
        <v>Highway</v>
      </c>
      <c r="Z592" s="92"/>
    </row>
    <row r="593" spans="2:26" s="86" customFormat="1" ht="15" customHeight="1" x14ac:dyDescent="0.25">
      <c r="B593" s="86" t="s">
        <v>412</v>
      </c>
      <c r="C593" s="86" t="s">
        <v>495</v>
      </c>
      <c r="D593" s="86">
        <v>280</v>
      </c>
      <c r="E593" s="86">
        <v>569</v>
      </c>
      <c r="F593" s="86">
        <v>16</v>
      </c>
      <c r="G593" s="86">
        <v>1</v>
      </c>
      <c r="H593" s="86">
        <v>9</v>
      </c>
      <c r="I593" s="86">
        <v>473</v>
      </c>
      <c r="J593" s="86">
        <v>57</v>
      </c>
      <c r="K593" s="86">
        <v>30</v>
      </c>
      <c r="L593" s="88" t="s">
        <v>649</v>
      </c>
      <c r="M593" s="89">
        <f>HLOOKUP(L593,FT_H!$B$1:$AS$25,2+F593,FALSE)</f>
        <v>1.5344023988084332</v>
      </c>
      <c r="N593" s="89">
        <f>HLOOKUP(L593,FT_D!$B$1:$AS$8,1+G593,FALSE)</f>
        <v>1.0416670342277996</v>
      </c>
      <c r="O593" s="89">
        <f>HLOOKUP(L593,FT_M!$B$1:$AS$13,1+H593,FALSE)</f>
        <v>0.98879492857132445</v>
      </c>
      <c r="P593" s="90">
        <f t="shared" si="73"/>
        <v>299.28622022190382</v>
      </c>
      <c r="Q593" s="90">
        <f t="shared" si="74"/>
        <v>36.066204128220967</v>
      </c>
      <c r="R593" s="90">
        <f t="shared" si="75"/>
        <v>18.982212699063666</v>
      </c>
      <c r="S593" s="91">
        <f t="shared" si="76"/>
        <v>83.800141662133072</v>
      </c>
      <c r="T593" s="91">
        <f t="shared" si="77"/>
        <v>10.098537155901871</v>
      </c>
      <c r="U593" s="91">
        <f t="shared" si="78"/>
        <v>5.3150195557378268</v>
      </c>
      <c r="V593" s="92">
        <f t="shared" si="79"/>
        <v>8504.0312891805224</v>
      </c>
      <c r="W593" s="86" t="str">
        <f t="shared" si="80"/>
        <v>Collector</v>
      </c>
      <c r="Z593" s="92"/>
    </row>
    <row r="594" spans="2:26" s="86" customFormat="1" ht="15" customHeight="1" x14ac:dyDescent="0.25">
      <c r="B594" s="86" t="s">
        <v>412</v>
      </c>
      <c r="C594" s="86" t="s">
        <v>496</v>
      </c>
      <c r="D594" s="86">
        <v>278</v>
      </c>
      <c r="E594" s="86">
        <v>570</v>
      </c>
      <c r="F594" s="86">
        <v>15</v>
      </c>
      <c r="G594" s="86">
        <v>3</v>
      </c>
      <c r="H594" s="86">
        <v>9</v>
      </c>
      <c r="I594" s="86">
        <v>444</v>
      </c>
      <c r="J594" s="86">
        <v>44</v>
      </c>
      <c r="K594" s="86">
        <v>28</v>
      </c>
      <c r="L594" s="88" t="s">
        <v>649</v>
      </c>
      <c r="M594" s="89">
        <f>HLOOKUP(L594,FT_H!$B$1:$AS$25,2+F594,FALSE)</f>
        <v>1.4316370171210975</v>
      </c>
      <c r="N594" s="89">
        <f>HLOOKUP(L594,FT_D!$B$1:$AS$8,1+G594,FALSE)</f>
        <v>1.1062082689467894</v>
      </c>
      <c r="O594" s="89">
        <f>HLOOKUP(L594,FT_M!$B$1:$AS$13,1+H594,FALSE)</f>
        <v>0.98879492857132445</v>
      </c>
      <c r="P594" s="90">
        <f t="shared" si="73"/>
        <v>283.53515902712172</v>
      </c>
      <c r="Q594" s="90">
        <f t="shared" si="74"/>
        <v>28.09807882250756</v>
      </c>
      <c r="R594" s="90">
        <f t="shared" si="75"/>
        <v>17.880595614322992</v>
      </c>
      <c r="S594" s="91">
        <f t="shared" si="76"/>
        <v>78.822774209539844</v>
      </c>
      <c r="T594" s="91">
        <f t="shared" si="77"/>
        <v>7.8112659126571016</v>
      </c>
      <c r="U594" s="91">
        <f t="shared" si="78"/>
        <v>4.9708055807817919</v>
      </c>
      <c r="V594" s="92">
        <f t="shared" si="79"/>
        <v>7908.3320031348539</v>
      </c>
      <c r="W594" s="86" t="str">
        <f t="shared" si="80"/>
        <v>Collector</v>
      </c>
      <c r="Z594" s="92"/>
    </row>
    <row r="595" spans="2:26" s="86" customFormat="1" ht="15" customHeight="1" x14ac:dyDescent="0.25">
      <c r="B595" s="86" t="s">
        <v>412</v>
      </c>
      <c r="C595" s="86" t="s">
        <v>497</v>
      </c>
      <c r="D595" s="86">
        <v>573</v>
      </c>
      <c r="E595" s="86">
        <v>571</v>
      </c>
      <c r="F595" s="86">
        <v>9</v>
      </c>
      <c r="G595" s="86">
        <v>5</v>
      </c>
      <c r="H595" s="86">
        <v>9</v>
      </c>
      <c r="I595" s="86">
        <v>308</v>
      </c>
      <c r="J595" s="86">
        <v>40</v>
      </c>
      <c r="K595" s="86">
        <v>20</v>
      </c>
      <c r="L595" s="88" t="s">
        <v>649</v>
      </c>
      <c r="M595" s="89">
        <f>HLOOKUP(L595,FT_H!$B$1:$AS$25,2+F595,FALSE)</f>
        <v>1.4027549517100684</v>
      </c>
      <c r="N595" s="89">
        <f>HLOOKUP(L595,FT_D!$B$1:$AS$8,1+G595,FALSE)</f>
        <v>1.1379267551327192</v>
      </c>
      <c r="O595" s="89">
        <f>HLOOKUP(L595,FT_M!$B$1:$AS$13,1+H595,FALSE)</f>
        <v>0.98879492857132445</v>
      </c>
      <c r="P595" s="90">
        <f t="shared" si="73"/>
        <v>195.14092847464855</v>
      </c>
      <c r="Q595" s="90">
        <f t="shared" si="74"/>
        <v>25.342977723980329</v>
      </c>
      <c r="R595" s="90">
        <f t="shared" si="75"/>
        <v>12.671488861990165</v>
      </c>
      <c r="S595" s="91">
        <f t="shared" si="76"/>
        <v>111.81575201597362</v>
      </c>
      <c r="T595" s="91">
        <f t="shared" si="77"/>
        <v>14.52152623584073</v>
      </c>
      <c r="U595" s="91">
        <f t="shared" si="78"/>
        <v>7.2607631179203649</v>
      </c>
      <c r="V595" s="92">
        <f t="shared" si="79"/>
        <v>5595.7294814548568</v>
      </c>
      <c r="W595" s="86" t="str">
        <f t="shared" si="80"/>
        <v>Collector</v>
      </c>
      <c r="Z595" s="92"/>
    </row>
    <row r="596" spans="2:26" s="86" customFormat="1" ht="15" customHeight="1" x14ac:dyDescent="0.25">
      <c r="B596" s="86" t="s">
        <v>412</v>
      </c>
      <c r="C596" s="86" t="s">
        <v>498</v>
      </c>
      <c r="D596" s="86">
        <v>1261</v>
      </c>
      <c r="E596" s="86">
        <v>572</v>
      </c>
      <c r="F596" s="86">
        <v>14</v>
      </c>
      <c r="G596" s="86">
        <v>3</v>
      </c>
      <c r="H596" s="86">
        <v>9</v>
      </c>
      <c r="I596" s="86">
        <v>952</v>
      </c>
      <c r="J596" s="86">
        <v>320</v>
      </c>
      <c r="K596" s="86">
        <v>152</v>
      </c>
      <c r="L596" s="88" t="s">
        <v>600</v>
      </c>
      <c r="M596" s="89">
        <f>HLOOKUP(L596,FT_H!$B$1:$AS$25,2+F596,FALSE)</f>
        <v>1.4089782384477665</v>
      </c>
      <c r="N596" s="89">
        <f>HLOOKUP(L596,FT_D!$B$1:$AS$8,1+G596,FALSE)</f>
        <v>1.1023982984618517</v>
      </c>
      <c r="O596" s="89">
        <f>HLOOKUP(L596,FT_M!$B$1:$AS$13,1+H596,FALSE)</f>
        <v>1.0299737338186223</v>
      </c>
      <c r="P596" s="90">
        <f t="shared" si="73"/>
        <v>595.06989433220883</v>
      </c>
      <c r="Q596" s="90">
        <f t="shared" si="74"/>
        <v>200.02349389317945</v>
      </c>
      <c r="R596" s="90">
        <f t="shared" si="75"/>
        <v>95.011159599260239</v>
      </c>
      <c r="S596" s="91">
        <f t="shared" si="76"/>
        <v>750.38313675291533</v>
      </c>
      <c r="T596" s="91">
        <f t="shared" si="77"/>
        <v>252.22962579929927</v>
      </c>
      <c r="U596" s="91">
        <f t="shared" si="78"/>
        <v>119.80907225466716</v>
      </c>
      <c r="V596" s="92">
        <f t="shared" si="79"/>
        <v>21362.509147791563</v>
      </c>
      <c r="W596" s="86" t="str">
        <f t="shared" si="80"/>
        <v>Highway</v>
      </c>
      <c r="Z596" s="92"/>
    </row>
    <row r="597" spans="2:26" s="86" customFormat="1" ht="15" customHeight="1" x14ac:dyDescent="0.25">
      <c r="B597" s="86" t="s">
        <v>412</v>
      </c>
      <c r="C597" s="86" t="s">
        <v>499</v>
      </c>
      <c r="D597" s="86">
        <v>1345</v>
      </c>
      <c r="E597" s="86">
        <v>573</v>
      </c>
      <c r="F597" s="86">
        <v>16</v>
      </c>
      <c r="G597" s="86">
        <v>3</v>
      </c>
      <c r="H597" s="86">
        <v>10</v>
      </c>
      <c r="I597" s="86">
        <v>477</v>
      </c>
      <c r="J597" s="86">
        <v>274</v>
      </c>
      <c r="K597" s="86">
        <v>109</v>
      </c>
      <c r="L597" s="88" t="s">
        <v>600</v>
      </c>
      <c r="M597" s="89">
        <f>HLOOKUP(L597,FT_H!$B$1:$AS$25,2+F597,FALSE)</f>
        <v>1.5533801505849543</v>
      </c>
      <c r="N597" s="89">
        <f>HLOOKUP(L597,FT_D!$B$1:$AS$8,1+G597,FALSE)</f>
        <v>1.1023982984618517</v>
      </c>
      <c r="O597" s="89">
        <f>HLOOKUP(L597,FT_M!$B$1:$AS$13,1+H597,FALSE)</f>
        <v>1.0689030344489063</v>
      </c>
      <c r="P597" s="90">
        <f t="shared" si="73"/>
        <v>260.59362277496501</v>
      </c>
      <c r="Q597" s="90">
        <f t="shared" si="74"/>
        <v>149.69109568205539</v>
      </c>
      <c r="R597" s="90">
        <f t="shared" si="75"/>
        <v>59.548647552350502</v>
      </c>
      <c r="S597" s="91">
        <f t="shared" si="76"/>
        <v>350.49842263232796</v>
      </c>
      <c r="T597" s="91">
        <f t="shared" si="77"/>
        <v>201.33452369236451</v>
      </c>
      <c r="U597" s="91">
        <f t="shared" si="78"/>
        <v>80.09293095791142</v>
      </c>
      <c r="V597" s="92">
        <f t="shared" si="79"/>
        <v>11276.000784224903</v>
      </c>
      <c r="W597" s="86" t="str">
        <f t="shared" si="80"/>
        <v>Highway</v>
      </c>
      <c r="Z597" s="92"/>
    </row>
    <row r="598" spans="2:26" s="86" customFormat="1" ht="15" customHeight="1" x14ac:dyDescent="0.25">
      <c r="B598" s="86" t="s">
        <v>412</v>
      </c>
      <c r="C598" s="86" t="s">
        <v>500</v>
      </c>
      <c r="D598" s="86">
        <v>1568</v>
      </c>
      <c r="E598" s="86">
        <v>574</v>
      </c>
      <c r="F598" s="86">
        <v>16</v>
      </c>
      <c r="G598" s="86">
        <v>3</v>
      </c>
      <c r="H598" s="86">
        <v>10</v>
      </c>
      <c r="I598" s="86">
        <v>592</v>
      </c>
      <c r="J598" s="86">
        <v>328</v>
      </c>
      <c r="K598" s="86">
        <v>96</v>
      </c>
      <c r="L598" s="88" t="s">
        <v>600</v>
      </c>
      <c r="M598" s="89">
        <f>HLOOKUP(L598,FT_H!$B$1:$AS$25,2+F598,FALSE)</f>
        <v>1.5533801505849543</v>
      </c>
      <c r="N598" s="89">
        <f>HLOOKUP(L598,FT_D!$B$1:$AS$8,1+G598,FALSE)</f>
        <v>1.1023982984618517</v>
      </c>
      <c r="O598" s="89">
        <f>HLOOKUP(L598,FT_M!$B$1:$AS$13,1+H598,FALSE)</f>
        <v>1.0689030344489063</v>
      </c>
      <c r="P598" s="90">
        <f t="shared" si="73"/>
        <v>323.42017753203208</v>
      </c>
      <c r="Q598" s="90">
        <f t="shared" si="74"/>
        <v>179.19226052450426</v>
      </c>
      <c r="R598" s="90">
        <f t="shared" si="75"/>
        <v>52.446515275464662</v>
      </c>
      <c r="S598" s="91">
        <f t="shared" si="76"/>
        <v>507.1228383702263</v>
      </c>
      <c r="T598" s="91">
        <f t="shared" si="77"/>
        <v>280.97346450242264</v>
      </c>
      <c r="U598" s="91">
        <f t="shared" si="78"/>
        <v>82.236135951928588</v>
      </c>
      <c r="V598" s="92">
        <f t="shared" si="79"/>
        <v>13321.414879968024</v>
      </c>
      <c r="W598" s="86" t="str">
        <f t="shared" si="80"/>
        <v>Highway</v>
      </c>
      <c r="Z598" s="92"/>
    </row>
    <row r="599" spans="2:26" s="86" customFormat="1" ht="15" customHeight="1" x14ac:dyDescent="0.25">
      <c r="B599" s="86" t="s">
        <v>412</v>
      </c>
      <c r="C599" s="86" t="s">
        <v>501</v>
      </c>
      <c r="D599" s="86">
        <v>1434</v>
      </c>
      <c r="E599" s="86">
        <v>575</v>
      </c>
      <c r="F599" s="86">
        <v>16</v>
      </c>
      <c r="G599" s="86">
        <v>3</v>
      </c>
      <c r="H599" s="86">
        <v>10</v>
      </c>
      <c r="I599" s="86">
        <v>420</v>
      </c>
      <c r="J599" s="86">
        <v>284</v>
      </c>
      <c r="K599" s="86">
        <v>128</v>
      </c>
      <c r="L599" s="88" t="s">
        <v>600</v>
      </c>
      <c r="M599" s="89">
        <f>HLOOKUP(L599,FT_H!$B$1:$AS$25,2+F599,FALSE)</f>
        <v>1.5533801505849543</v>
      </c>
      <c r="N599" s="89">
        <f>HLOOKUP(L599,FT_D!$B$1:$AS$8,1+G599,FALSE)</f>
        <v>1.1023982984618517</v>
      </c>
      <c r="O599" s="89">
        <f>HLOOKUP(L599,FT_M!$B$1:$AS$13,1+H599,FALSE)</f>
        <v>1.0689030344489063</v>
      </c>
      <c r="P599" s="90">
        <f t="shared" si="73"/>
        <v>229.4535043301579</v>
      </c>
      <c r="Q599" s="90">
        <f t="shared" si="74"/>
        <v>155.15427435658296</v>
      </c>
      <c r="R599" s="90">
        <f t="shared" si="75"/>
        <v>69.928687033952883</v>
      </c>
      <c r="S599" s="91">
        <f t="shared" si="76"/>
        <v>329.03632520944643</v>
      </c>
      <c r="T599" s="91">
        <f t="shared" si="77"/>
        <v>222.49122942733999</v>
      </c>
      <c r="U599" s="91">
        <f t="shared" si="78"/>
        <v>100.27773720668844</v>
      </c>
      <c r="V599" s="92">
        <f t="shared" si="79"/>
        <v>10908.87517729665</v>
      </c>
      <c r="W599" s="86" t="str">
        <f t="shared" si="80"/>
        <v>Highway</v>
      </c>
      <c r="Z599" s="92"/>
    </row>
    <row r="600" spans="2:26" s="86" customFormat="1" ht="15" customHeight="1" x14ac:dyDescent="0.25">
      <c r="B600" s="86" t="s">
        <v>412</v>
      </c>
      <c r="C600" s="86" t="s">
        <v>502</v>
      </c>
      <c r="D600" s="86">
        <v>1599</v>
      </c>
      <c r="E600" s="86">
        <v>576</v>
      </c>
      <c r="F600" s="86">
        <v>15</v>
      </c>
      <c r="G600" s="86">
        <v>3</v>
      </c>
      <c r="H600" s="86">
        <v>10</v>
      </c>
      <c r="I600" s="86">
        <v>396</v>
      </c>
      <c r="J600" s="86">
        <v>252</v>
      </c>
      <c r="K600" s="86">
        <v>164</v>
      </c>
      <c r="L600" s="88" t="s">
        <v>600</v>
      </c>
      <c r="M600" s="89">
        <f>HLOOKUP(L600,FT_H!$B$1:$AS$25,2+F600,FALSE)</f>
        <v>1.4642030027851758</v>
      </c>
      <c r="N600" s="89">
        <f>HLOOKUP(L600,FT_D!$B$1:$AS$8,1+G600,FALSE)</f>
        <v>1.1023982984618517</v>
      </c>
      <c r="O600" s="89">
        <f>HLOOKUP(L600,FT_M!$B$1:$AS$13,1+H600,FALSE)</f>
        <v>1.0689030344489063</v>
      </c>
      <c r="P600" s="90">
        <f t="shared" si="73"/>
        <v>229.5181573322233</v>
      </c>
      <c r="Q600" s="90">
        <f t="shared" si="74"/>
        <v>146.05700921141482</v>
      </c>
      <c r="R600" s="90">
        <f t="shared" si="75"/>
        <v>95.052974248698547</v>
      </c>
      <c r="S600" s="91">
        <f t="shared" si="76"/>
        <v>366.99953357422504</v>
      </c>
      <c r="T600" s="91">
        <f t="shared" si="77"/>
        <v>233.54515772905231</v>
      </c>
      <c r="U600" s="91">
        <f t="shared" si="78"/>
        <v>151.98970582366897</v>
      </c>
      <c r="V600" s="92">
        <f t="shared" si="79"/>
        <v>11295.075379016082</v>
      </c>
      <c r="W600" s="86" t="str">
        <f t="shared" si="80"/>
        <v>Highway</v>
      </c>
      <c r="Z600" s="92"/>
    </row>
    <row r="601" spans="2:26" s="86" customFormat="1" ht="15" customHeight="1" x14ac:dyDescent="0.25">
      <c r="B601" s="86" t="s">
        <v>412</v>
      </c>
      <c r="C601" s="86" t="s">
        <v>503</v>
      </c>
      <c r="D601" s="86">
        <v>2931</v>
      </c>
      <c r="E601" s="86">
        <v>577</v>
      </c>
      <c r="F601" s="86">
        <v>15</v>
      </c>
      <c r="G601" s="86">
        <v>3</v>
      </c>
      <c r="H601" s="86">
        <v>10</v>
      </c>
      <c r="I601" s="86">
        <v>638</v>
      </c>
      <c r="J601" s="86">
        <v>252</v>
      </c>
      <c r="K601" s="86">
        <v>135</v>
      </c>
      <c r="L601" s="88" t="s">
        <v>600</v>
      </c>
      <c r="M601" s="89">
        <f>HLOOKUP(L601,FT_H!$B$1:$AS$25,2+F601,FALSE)</f>
        <v>1.4642030027851758</v>
      </c>
      <c r="N601" s="89">
        <f>HLOOKUP(L601,FT_D!$B$1:$AS$8,1+G601,FALSE)</f>
        <v>1.1023982984618517</v>
      </c>
      <c r="O601" s="89">
        <f>HLOOKUP(L601,FT_M!$B$1:$AS$13,1+H601,FALSE)</f>
        <v>1.0689030344489063</v>
      </c>
      <c r="P601" s="90">
        <f t="shared" si="73"/>
        <v>369.77925347969312</v>
      </c>
      <c r="Q601" s="90">
        <f t="shared" si="74"/>
        <v>146.05700921141482</v>
      </c>
      <c r="R601" s="90">
        <f t="shared" si="75"/>
        <v>78.244826363257943</v>
      </c>
      <c r="S601" s="91">
        <f t="shared" si="76"/>
        <v>1083.8229919489806</v>
      </c>
      <c r="T601" s="91">
        <f t="shared" si="77"/>
        <v>428.09309399865685</v>
      </c>
      <c r="U601" s="91">
        <f t="shared" si="78"/>
        <v>229.33558607070901</v>
      </c>
      <c r="V601" s="92">
        <f t="shared" si="79"/>
        <v>14257.946137304783</v>
      </c>
      <c r="W601" s="86" t="str">
        <f t="shared" si="80"/>
        <v>Highway</v>
      </c>
      <c r="Z601" s="92"/>
    </row>
    <row r="602" spans="2:26" s="86" customFormat="1" ht="15" customHeight="1" x14ac:dyDescent="0.25">
      <c r="B602" s="86" t="s">
        <v>412</v>
      </c>
      <c r="C602" s="86" t="s">
        <v>504</v>
      </c>
      <c r="D602" s="86">
        <v>1213</v>
      </c>
      <c r="E602" s="86">
        <v>578</v>
      </c>
      <c r="F602" s="86">
        <v>13</v>
      </c>
      <c r="G602" s="86">
        <v>1</v>
      </c>
      <c r="H602" s="86">
        <v>9</v>
      </c>
      <c r="I602" s="86">
        <v>184</v>
      </c>
      <c r="J602" s="86">
        <v>32</v>
      </c>
      <c r="K602" s="86">
        <v>20</v>
      </c>
      <c r="L602" s="88" t="s">
        <v>649</v>
      </c>
      <c r="M602" s="89">
        <f>HLOOKUP(L602,FT_H!$B$1:$AS$25,2+F602,FALSE)</f>
        <v>1.4476386330637334</v>
      </c>
      <c r="N602" s="89">
        <f>HLOOKUP(L602,FT_D!$B$1:$AS$8,1+G602,FALSE)</f>
        <v>1.0416670342277996</v>
      </c>
      <c r="O602" s="89">
        <f>HLOOKUP(L602,FT_M!$B$1:$AS$13,1+H602,FALSE)</f>
        <v>0.98879492857132445</v>
      </c>
      <c r="P602" s="90">
        <f t="shared" si="73"/>
        <v>123.40208793412167</v>
      </c>
      <c r="Q602" s="90">
        <f t="shared" si="74"/>
        <v>21.461232684195071</v>
      </c>
      <c r="R602" s="90">
        <f t="shared" si="75"/>
        <v>13.413270427621921</v>
      </c>
      <c r="S602" s="91">
        <f t="shared" si="76"/>
        <v>149.68673266408959</v>
      </c>
      <c r="T602" s="91">
        <f t="shared" si="77"/>
        <v>26.03247524592862</v>
      </c>
      <c r="U602" s="91">
        <f t="shared" si="78"/>
        <v>16.270297028705389</v>
      </c>
      <c r="V602" s="92">
        <f t="shared" si="79"/>
        <v>3798.638185102528</v>
      </c>
      <c r="W602" s="86" t="str">
        <f t="shared" si="80"/>
        <v>Collector</v>
      </c>
      <c r="Z602" s="92"/>
    </row>
    <row r="603" spans="2:26" s="86" customFormat="1" ht="15" customHeight="1" x14ac:dyDescent="0.25">
      <c r="B603" s="86" t="s">
        <v>412</v>
      </c>
      <c r="C603" s="86" t="s">
        <v>505</v>
      </c>
      <c r="D603" s="86">
        <v>1215</v>
      </c>
      <c r="E603" s="86">
        <v>579</v>
      </c>
      <c r="F603" s="86">
        <v>9</v>
      </c>
      <c r="G603" s="86">
        <v>4</v>
      </c>
      <c r="H603" s="86">
        <v>10</v>
      </c>
      <c r="I603" s="86">
        <v>700</v>
      </c>
      <c r="J603" s="86">
        <v>20</v>
      </c>
      <c r="K603" s="86">
        <v>28</v>
      </c>
      <c r="L603" s="88" t="s">
        <v>634</v>
      </c>
      <c r="M603" s="89">
        <f>HLOOKUP(L603,FT_H!$B$1:$AS$25,2+F603,FALSE)</f>
        <v>1.289973564063029</v>
      </c>
      <c r="N603" s="89">
        <f>HLOOKUP(L603,FT_D!$B$1:$AS$8,1+G603,FALSE)</f>
        <v>1.0661781372322796</v>
      </c>
      <c r="O603" s="89">
        <f>HLOOKUP(L603,FT_M!$B$1:$AS$13,1+H603,FALSE)</f>
        <v>1.0952701438477241</v>
      </c>
      <c r="P603" s="90">
        <f t="shared" si="73"/>
        <v>464.69308268118374</v>
      </c>
      <c r="Q603" s="90">
        <f t="shared" si="74"/>
        <v>13.276945219462393</v>
      </c>
      <c r="R603" s="90">
        <f t="shared" si="75"/>
        <v>18.587723307247352</v>
      </c>
      <c r="S603" s="91">
        <f t="shared" si="76"/>
        <v>564.60209545763826</v>
      </c>
      <c r="T603" s="91">
        <f t="shared" si="77"/>
        <v>16.131488441646805</v>
      </c>
      <c r="U603" s="91">
        <f t="shared" si="78"/>
        <v>22.58408381830553</v>
      </c>
      <c r="V603" s="92">
        <f t="shared" si="79"/>
        <v>11917.386028989444</v>
      </c>
      <c r="W603" s="86" t="str">
        <f t="shared" si="80"/>
        <v>Highway</v>
      </c>
      <c r="Z603" s="92"/>
    </row>
    <row r="604" spans="2:26" s="86" customFormat="1" ht="15" customHeight="1" x14ac:dyDescent="0.25">
      <c r="B604" s="86" t="s">
        <v>412</v>
      </c>
      <c r="C604" s="86" t="s">
        <v>506</v>
      </c>
      <c r="D604" s="86">
        <v>441</v>
      </c>
      <c r="E604" s="86">
        <v>580</v>
      </c>
      <c r="F604" s="86">
        <v>9</v>
      </c>
      <c r="G604" s="86">
        <v>5</v>
      </c>
      <c r="H604" s="86">
        <v>9</v>
      </c>
      <c r="I604" s="86">
        <v>596</v>
      </c>
      <c r="J604" s="86">
        <v>32</v>
      </c>
      <c r="K604" s="86">
        <v>8</v>
      </c>
      <c r="L604" s="88" t="s">
        <v>634</v>
      </c>
      <c r="M604" s="89">
        <f>HLOOKUP(L604,FT_H!$B$1:$AS$25,2+F604,FALSE)</f>
        <v>1.289973564063029</v>
      </c>
      <c r="N604" s="89">
        <f>HLOOKUP(L604,FT_D!$B$1:$AS$8,1+G604,FALSE)</f>
        <v>1.1613592544883935</v>
      </c>
      <c r="O604" s="89">
        <f>HLOOKUP(L604,FT_M!$B$1:$AS$13,1+H604,FALSE)</f>
        <v>0.99686389061876024</v>
      </c>
      <c r="P604" s="90">
        <f t="shared" si="73"/>
        <v>399.08278992524811</v>
      </c>
      <c r="Q604" s="90">
        <f t="shared" si="74"/>
        <v>21.427263888603925</v>
      </c>
      <c r="R604" s="90">
        <f t="shared" si="75"/>
        <v>5.3568159721509812</v>
      </c>
      <c r="S604" s="91">
        <f t="shared" si="76"/>
        <v>175.99551035703442</v>
      </c>
      <c r="T604" s="91">
        <f t="shared" si="77"/>
        <v>9.4494233748743302</v>
      </c>
      <c r="U604" s="91">
        <f t="shared" si="78"/>
        <v>2.3623558437185825</v>
      </c>
      <c r="V604" s="92">
        <f t="shared" si="79"/>
        <v>10220.804874864072</v>
      </c>
      <c r="W604" s="86" t="str">
        <f t="shared" si="80"/>
        <v>Highway</v>
      </c>
      <c r="Z604" s="92"/>
    </row>
    <row r="605" spans="2:26" s="86" customFormat="1" ht="15" customHeight="1" x14ac:dyDescent="0.25">
      <c r="B605" s="86" t="s">
        <v>412</v>
      </c>
      <c r="C605" s="86" t="s">
        <v>598</v>
      </c>
      <c r="D605" s="86">
        <v>779</v>
      </c>
      <c r="E605" s="86">
        <v>581</v>
      </c>
      <c r="F605" s="86">
        <v>10</v>
      </c>
      <c r="G605" s="86">
        <v>5</v>
      </c>
      <c r="H605" s="86">
        <v>9</v>
      </c>
      <c r="I605" s="86">
        <v>216</v>
      </c>
      <c r="J605" s="86">
        <v>24</v>
      </c>
      <c r="K605" s="86">
        <v>28</v>
      </c>
      <c r="L605" s="88" t="s">
        <v>649</v>
      </c>
      <c r="M605" s="89">
        <f>HLOOKUP(L605,FT_H!$B$1:$AS$25,2+F605,FALSE)</f>
        <v>1.3269815703972134</v>
      </c>
      <c r="N605" s="89">
        <f>HLOOKUP(L605,FT_D!$B$1:$AS$8,1+G605,FALSE)</f>
        <v>1.1379267551327192</v>
      </c>
      <c r="O605" s="89">
        <f>HLOOKUP(L605,FT_M!$B$1:$AS$13,1+H605,FALSE)</f>
        <v>0.98879492857132445</v>
      </c>
      <c r="P605" s="90">
        <f t="shared" si="73"/>
        <v>144.66661538249537</v>
      </c>
      <c r="Q605" s="90">
        <f t="shared" si="74"/>
        <v>16.07406837583282</v>
      </c>
      <c r="R605" s="90">
        <f t="shared" si="75"/>
        <v>18.753079771804956</v>
      </c>
      <c r="S605" s="91">
        <f t="shared" si="76"/>
        <v>112.6952933829639</v>
      </c>
      <c r="T605" s="91">
        <f t="shared" si="77"/>
        <v>12.521699264773765</v>
      </c>
      <c r="U605" s="91">
        <f t="shared" si="78"/>
        <v>14.608649142236059</v>
      </c>
      <c r="V605" s="92">
        <f t="shared" si="79"/>
        <v>4307.8503247231947</v>
      </c>
      <c r="W605" s="86" t="str">
        <f t="shared" si="80"/>
        <v>Collector</v>
      </c>
      <c r="Z605" s="92"/>
    </row>
    <row r="606" spans="2:26" s="86" customFormat="1" ht="15" customHeight="1" x14ac:dyDescent="0.25">
      <c r="B606" s="86" t="s">
        <v>412</v>
      </c>
      <c r="C606" s="86" t="s">
        <v>507</v>
      </c>
      <c r="D606" s="86">
        <v>831</v>
      </c>
      <c r="E606" s="86">
        <v>582</v>
      </c>
      <c r="F606" s="86">
        <v>15</v>
      </c>
      <c r="G606" s="86">
        <v>5</v>
      </c>
      <c r="H606" s="86">
        <v>9</v>
      </c>
      <c r="I606" s="86">
        <v>1184</v>
      </c>
      <c r="J606" s="86">
        <v>88</v>
      </c>
      <c r="K606" s="86">
        <v>56</v>
      </c>
      <c r="L606" s="88" t="s">
        <v>649</v>
      </c>
      <c r="M606" s="89">
        <f>HLOOKUP(L606,FT_H!$B$1:$AS$25,2+F606,FALSE)</f>
        <v>1.4316370171210975</v>
      </c>
      <c r="N606" s="89">
        <f>HLOOKUP(L606,FT_D!$B$1:$AS$8,1+G606,FALSE)</f>
        <v>1.1379267551327192</v>
      </c>
      <c r="O606" s="89">
        <f>HLOOKUP(L606,FT_M!$B$1:$AS$13,1+H606,FALSE)</f>
        <v>0.98879492857132445</v>
      </c>
      <c r="P606" s="90">
        <f t="shared" si="73"/>
        <v>735.01845594942142</v>
      </c>
      <c r="Q606" s="90">
        <f t="shared" si="74"/>
        <v>54.629750104348886</v>
      </c>
      <c r="R606" s="90">
        <f t="shared" si="75"/>
        <v>34.764386430040204</v>
      </c>
      <c r="S606" s="91">
        <f t="shared" si="76"/>
        <v>610.80033689396919</v>
      </c>
      <c r="T606" s="91">
        <f t="shared" si="77"/>
        <v>45.39732233671392</v>
      </c>
      <c r="U606" s="91">
        <f t="shared" si="78"/>
        <v>28.889205123363407</v>
      </c>
      <c r="V606" s="92">
        <f t="shared" si="79"/>
        <v>19785.902219611453</v>
      </c>
      <c r="W606" s="86" t="str">
        <f t="shared" si="80"/>
        <v>Highway</v>
      </c>
      <c r="Z606" s="92"/>
    </row>
    <row r="607" spans="2:26" s="86" customFormat="1" ht="15" customHeight="1" x14ac:dyDescent="0.25">
      <c r="B607" s="86" t="s">
        <v>412</v>
      </c>
      <c r="C607" s="86" t="s">
        <v>508</v>
      </c>
      <c r="D607" s="86">
        <v>601</v>
      </c>
      <c r="E607" s="86">
        <v>583</v>
      </c>
      <c r="F607" s="86">
        <v>16</v>
      </c>
      <c r="G607" s="86">
        <v>4</v>
      </c>
      <c r="H607" s="86">
        <v>9</v>
      </c>
      <c r="I607" s="86">
        <v>528</v>
      </c>
      <c r="J607" s="86">
        <v>96</v>
      </c>
      <c r="K607" s="86">
        <v>32</v>
      </c>
      <c r="L607" s="88" t="s">
        <v>649</v>
      </c>
      <c r="M607" s="89">
        <f>HLOOKUP(L607,FT_H!$B$1:$AS$25,2+F607,FALSE)</f>
        <v>1.5344023988084332</v>
      </c>
      <c r="N607" s="89">
        <f>HLOOKUP(L607,FT_D!$B$1:$AS$8,1+G607,FALSE)</f>
        <v>1.0964980553638661</v>
      </c>
      <c r="O607" s="89">
        <f>HLOOKUP(L607,FT_M!$B$1:$AS$13,1+H607,FALSE)</f>
        <v>0.98879492857132445</v>
      </c>
      <c r="P607" s="90">
        <f t="shared" si="73"/>
        <v>317.38073215101014</v>
      </c>
      <c r="Q607" s="90">
        <f t="shared" si="74"/>
        <v>57.705587663820026</v>
      </c>
      <c r="R607" s="90">
        <f t="shared" si="75"/>
        <v>19.235195887940009</v>
      </c>
      <c r="S607" s="91">
        <f t="shared" si="76"/>
        <v>190.74582002275707</v>
      </c>
      <c r="T607" s="91">
        <f t="shared" si="77"/>
        <v>34.681058185955834</v>
      </c>
      <c r="U607" s="91">
        <f t="shared" si="78"/>
        <v>11.560352728651946</v>
      </c>
      <c r="V607" s="92">
        <f t="shared" si="79"/>
        <v>9463.7163768664832</v>
      </c>
      <c r="W607" s="86" t="str">
        <f t="shared" si="80"/>
        <v>Collector</v>
      </c>
      <c r="Z607" s="92"/>
    </row>
    <row r="608" spans="2:26" s="86" customFormat="1" ht="15" customHeight="1" x14ac:dyDescent="0.25">
      <c r="B608" s="86" t="s">
        <v>412</v>
      </c>
      <c r="C608" s="86" t="s">
        <v>509</v>
      </c>
      <c r="D608" s="86">
        <v>356</v>
      </c>
      <c r="E608" s="86">
        <v>584</v>
      </c>
      <c r="F608" s="86">
        <v>13</v>
      </c>
      <c r="G608" s="86">
        <v>5</v>
      </c>
      <c r="H608" s="86">
        <v>9</v>
      </c>
      <c r="I608" s="86">
        <v>692</v>
      </c>
      <c r="J608" s="86">
        <v>52</v>
      </c>
      <c r="K608" s="86">
        <v>44</v>
      </c>
      <c r="L608" s="88" t="s">
        <v>634</v>
      </c>
      <c r="M608" s="89">
        <f>HLOOKUP(L608,FT_H!$B$1:$AS$25,2+F608,FALSE)</f>
        <v>1.6040439011362919</v>
      </c>
      <c r="N608" s="89">
        <f>HLOOKUP(L608,FT_D!$B$1:$AS$8,1+G608,FALSE)</f>
        <v>1.1613592544883935</v>
      </c>
      <c r="O608" s="89">
        <f>HLOOKUP(L608,FT_M!$B$1:$AS$13,1+H608,FALSE)</f>
        <v>0.99686389061876024</v>
      </c>
      <c r="P608" s="90">
        <f t="shared" si="73"/>
        <v>372.63821791421537</v>
      </c>
      <c r="Q608" s="90">
        <f t="shared" si="74"/>
        <v>28.001715797021962</v>
      </c>
      <c r="R608" s="90">
        <f t="shared" si="75"/>
        <v>23.693759520557045</v>
      </c>
      <c r="S608" s="91">
        <f t="shared" si="76"/>
        <v>132.65920557746068</v>
      </c>
      <c r="T608" s="91">
        <f t="shared" si="77"/>
        <v>9.9686108237398177</v>
      </c>
      <c r="U608" s="91">
        <f t="shared" si="78"/>
        <v>8.4349783893183083</v>
      </c>
      <c r="V608" s="92">
        <f t="shared" si="79"/>
        <v>10184.008637563065</v>
      </c>
      <c r="W608" s="86" t="str">
        <f t="shared" si="80"/>
        <v>Highway</v>
      </c>
      <c r="Z608" s="92"/>
    </row>
    <row r="609" spans="2:26" s="86" customFormat="1" ht="15" customHeight="1" x14ac:dyDescent="0.25">
      <c r="B609" s="86" t="s">
        <v>412</v>
      </c>
      <c r="C609" s="86" t="s">
        <v>510</v>
      </c>
      <c r="D609" s="86">
        <v>548</v>
      </c>
      <c r="E609" s="86">
        <v>585</v>
      </c>
      <c r="F609" s="86">
        <v>16</v>
      </c>
      <c r="G609" s="86">
        <v>3</v>
      </c>
      <c r="H609" s="86">
        <v>9</v>
      </c>
      <c r="I609" s="93">
        <v>3304</v>
      </c>
      <c r="J609" s="93">
        <v>468</v>
      </c>
      <c r="K609" s="93">
        <v>360</v>
      </c>
      <c r="L609" s="88" t="s">
        <v>649</v>
      </c>
      <c r="M609" s="89">
        <f>HLOOKUP(L609,FT_H!$B$1:$AS$25,2+F609,FALSE)</f>
        <v>1.5344023988084332</v>
      </c>
      <c r="N609" s="89">
        <f>HLOOKUP(L609,FT_D!$B$1:$AS$8,1+G609,FALSE)</f>
        <v>1.1062082689467894</v>
      </c>
      <c r="O609" s="89">
        <f>HLOOKUP(L609,FT_M!$B$1:$AS$13,1+H609,FALSE)</f>
        <v>0.98879492857132445</v>
      </c>
      <c r="P609" s="90">
        <f t="shared" si="73"/>
        <v>1968.6007174930103</v>
      </c>
      <c r="Q609" s="90">
        <f t="shared" si="74"/>
        <v>278.84538008072906</v>
      </c>
      <c r="R609" s="90">
        <f t="shared" si="75"/>
        <v>214.49644621594541</v>
      </c>
      <c r="S609" s="91">
        <f t="shared" si="76"/>
        <v>1078.7931931861697</v>
      </c>
      <c r="T609" s="91">
        <f t="shared" si="77"/>
        <v>152.80726828423951</v>
      </c>
      <c r="U609" s="91">
        <f t="shared" si="78"/>
        <v>117.54405252633808</v>
      </c>
      <c r="V609" s="92">
        <f t="shared" si="79"/>
        <v>59086.621050952439</v>
      </c>
      <c r="W609" s="86" t="str">
        <f t="shared" si="80"/>
        <v>Freeway</v>
      </c>
      <c r="Z609" s="92"/>
    </row>
    <row r="610" spans="2:26" s="86" customFormat="1" ht="15" customHeight="1" x14ac:dyDescent="0.25">
      <c r="B610" s="86" t="s">
        <v>412</v>
      </c>
      <c r="C610" s="86" t="s">
        <v>511</v>
      </c>
      <c r="D610" s="86">
        <v>1090</v>
      </c>
      <c r="E610" s="86">
        <v>586</v>
      </c>
      <c r="F610" s="86">
        <v>9</v>
      </c>
      <c r="G610" s="86">
        <v>5</v>
      </c>
      <c r="H610" s="86">
        <v>9</v>
      </c>
      <c r="I610" s="86">
        <v>216</v>
      </c>
      <c r="J610" s="86">
        <v>16</v>
      </c>
      <c r="K610" s="86">
        <v>24</v>
      </c>
      <c r="L610" s="88" t="s">
        <v>649</v>
      </c>
      <c r="M610" s="89">
        <f>HLOOKUP(L610,FT_H!$B$1:$AS$25,2+F610,FALSE)</f>
        <v>1.4027549517100684</v>
      </c>
      <c r="N610" s="89">
        <f>HLOOKUP(L610,FT_D!$B$1:$AS$8,1+G610,FALSE)</f>
        <v>1.1379267551327192</v>
      </c>
      <c r="O610" s="89">
        <f>HLOOKUP(L610,FT_M!$B$1:$AS$13,1+H610,FALSE)</f>
        <v>0.98879492857132445</v>
      </c>
      <c r="P610" s="90">
        <f t="shared" si="73"/>
        <v>136.85207970949378</v>
      </c>
      <c r="Q610" s="90">
        <f t="shared" si="74"/>
        <v>10.137191089592132</v>
      </c>
      <c r="R610" s="90">
        <f t="shared" si="75"/>
        <v>15.205786634388197</v>
      </c>
      <c r="S610" s="91">
        <f t="shared" si="76"/>
        <v>149.16876688334824</v>
      </c>
      <c r="T610" s="91">
        <f t="shared" si="77"/>
        <v>11.049538287655425</v>
      </c>
      <c r="U610" s="91">
        <f t="shared" si="78"/>
        <v>16.574307431483135</v>
      </c>
      <c r="V610" s="92">
        <f t="shared" si="79"/>
        <v>3892.6813784033789</v>
      </c>
      <c r="W610" s="86" t="str">
        <f t="shared" si="80"/>
        <v>Collector</v>
      </c>
      <c r="Z610" s="92"/>
    </row>
    <row r="611" spans="2:26" s="86" customFormat="1" ht="15" customHeight="1" x14ac:dyDescent="0.25">
      <c r="B611" s="86" t="s">
        <v>412</v>
      </c>
      <c r="C611" s="86" t="s">
        <v>512</v>
      </c>
      <c r="D611" s="86">
        <v>665</v>
      </c>
      <c r="E611" s="86">
        <v>587</v>
      </c>
      <c r="F611" s="86">
        <v>10</v>
      </c>
      <c r="G611" s="86">
        <v>3</v>
      </c>
      <c r="H611" s="86">
        <v>10</v>
      </c>
      <c r="I611" s="86">
        <v>268</v>
      </c>
      <c r="J611" s="86">
        <v>24</v>
      </c>
      <c r="K611" s="86">
        <v>8</v>
      </c>
      <c r="L611" s="88" t="s">
        <v>649</v>
      </c>
      <c r="M611" s="89">
        <f>HLOOKUP(L611,FT_H!$B$1:$AS$25,2+F611,FALSE)</f>
        <v>1.3269815703972134</v>
      </c>
      <c r="N611" s="89">
        <f>HLOOKUP(L611,FT_D!$B$1:$AS$8,1+G611,FALSE)</f>
        <v>1.1062082689467894</v>
      </c>
      <c r="O611" s="89">
        <f>HLOOKUP(L611,FT_M!$B$1:$AS$13,1+H611,FALSE)</f>
        <v>1.040643020787243</v>
      </c>
      <c r="P611" s="90">
        <f t="shared" si="73"/>
        <v>175.44105340917244</v>
      </c>
      <c r="Q611" s="90">
        <f t="shared" si="74"/>
        <v>15.711139111269175</v>
      </c>
      <c r="R611" s="90">
        <f t="shared" si="75"/>
        <v>5.2370463704230579</v>
      </c>
      <c r="S611" s="91">
        <f t="shared" si="76"/>
        <v>116.66830051709968</v>
      </c>
      <c r="T611" s="91">
        <f t="shared" si="77"/>
        <v>10.447907508994001</v>
      </c>
      <c r="U611" s="91">
        <f t="shared" si="78"/>
        <v>3.4826358363313332</v>
      </c>
      <c r="V611" s="92">
        <f t="shared" si="79"/>
        <v>4713.341733380752</v>
      </c>
      <c r="W611" s="86" t="str">
        <f t="shared" si="80"/>
        <v>Collector</v>
      </c>
      <c r="Z611" s="92"/>
    </row>
    <row r="612" spans="2:26" s="86" customFormat="1" ht="15" customHeight="1" x14ac:dyDescent="0.25">
      <c r="B612" s="86" t="s">
        <v>412</v>
      </c>
      <c r="C612" s="86" t="s">
        <v>513</v>
      </c>
      <c r="D612" s="86">
        <v>695</v>
      </c>
      <c r="E612" s="86">
        <v>588</v>
      </c>
      <c r="F612" s="86">
        <v>10</v>
      </c>
      <c r="G612" s="86">
        <v>5</v>
      </c>
      <c r="H612" s="86">
        <v>9</v>
      </c>
      <c r="I612" s="86">
        <v>488</v>
      </c>
      <c r="J612" s="86">
        <v>44</v>
      </c>
      <c r="K612" s="86">
        <v>8</v>
      </c>
      <c r="L612" s="88" t="s">
        <v>634</v>
      </c>
      <c r="M612" s="89">
        <f>HLOOKUP(L612,FT_H!$B$1:$AS$25,2+F612,FALSE)</f>
        <v>1.4372222647618069</v>
      </c>
      <c r="N612" s="89">
        <f>HLOOKUP(L612,FT_D!$B$1:$AS$8,1+G612,FALSE)</f>
        <v>1.1613592544883935</v>
      </c>
      <c r="O612" s="89">
        <f>HLOOKUP(L612,FT_M!$B$1:$AS$13,1+H612,FALSE)</f>
        <v>0.99686389061876024</v>
      </c>
      <c r="P612" s="90">
        <f t="shared" si="73"/>
        <v>293.28742034135269</v>
      </c>
      <c r="Q612" s="90">
        <f t="shared" si="74"/>
        <v>26.443947735695733</v>
      </c>
      <c r="R612" s="90">
        <f t="shared" si="75"/>
        <v>4.8079904973992242</v>
      </c>
      <c r="S612" s="91">
        <f t="shared" si="76"/>
        <v>203.8347571372401</v>
      </c>
      <c r="T612" s="91">
        <f t="shared" si="77"/>
        <v>18.378543676308535</v>
      </c>
      <c r="U612" s="91">
        <f t="shared" si="78"/>
        <v>3.3415533956924608</v>
      </c>
      <c r="V612" s="92">
        <f t="shared" si="79"/>
        <v>7788.9446057867435</v>
      </c>
      <c r="W612" s="86" t="str">
        <f t="shared" si="80"/>
        <v>Collector</v>
      </c>
      <c r="Z612" s="92"/>
    </row>
    <row r="613" spans="2:26" s="86" customFormat="1" ht="15" customHeight="1" x14ac:dyDescent="0.25">
      <c r="B613" s="86" t="s">
        <v>412</v>
      </c>
      <c r="C613" s="86" t="s">
        <v>514</v>
      </c>
      <c r="D613" s="86">
        <v>736</v>
      </c>
      <c r="E613" s="86">
        <v>589</v>
      </c>
      <c r="F613" s="86">
        <v>14</v>
      </c>
      <c r="G613" s="86">
        <v>4</v>
      </c>
      <c r="H613" s="86">
        <v>9</v>
      </c>
      <c r="I613" s="86">
        <v>528</v>
      </c>
      <c r="J613" s="86">
        <v>140</v>
      </c>
      <c r="K613" s="86">
        <v>24</v>
      </c>
      <c r="L613" s="88" t="s">
        <v>634</v>
      </c>
      <c r="M613" s="89">
        <f>HLOOKUP(L613,FT_H!$B$1:$AS$25,2+F613,FALSE)</f>
        <v>1.5783481496851077</v>
      </c>
      <c r="N613" s="89">
        <f>HLOOKUP(L613,FT_D!$B$1:$AS$8,1+G613,FALSE)</f>
        <v>1.0661781372322796</v>
      </c>
      <c r="O613" s="89">
        <f>HLOOKUP(L613,FT_M!$B$1:$AS$13,1+H613,FALSE)</f>
        <v>0.99686389061876024</v>
      </c>
      <c r="P613" s="90">
        <f t="shared" si="73"/>
        <v>314.7498120670117</v>
      </c>
      <c r="Q613" s="90">
        <f t="shared" si="74"/>
        <v>83.4563895632228</v>
      </c>
      <c r="R613" s="90">
        <f t="shared" si="75"/>
        <v>14.306809639409623</v>
      </c>
      <c r="S613" s="91">
        <f t="shared" si="76"/>
        <v>231.65586168132063</v>
      </c>
      <c r="T613" s="91">
        <f t="shared" si="77"/>
        <v>61.423902718531977</v>
      </c>
      <c r="U613" s="91">
        <f t="shared" si="78"/>
        <v>10.529811894605482</v>
      </c>
      <c r="V613" s="92">
        <f t="shared" si="79"/>
        <v>9900.3122704714588</v>
      </c>
      <c r="W613" s="86" t="str">
        <f t="shared" si="80"/>
        <v>Collector</v>
      </c>
      <c r="Z613" s="92"/>
    </row>
    <row r="614" spans="2:26" s="86" customFormat="1" ht="15" customHeight="1" x14ac:dyDescent="0.25">
      <c r="B614" s="86" t="s">
        <v>412</v>
      </c>
      <c r="C614" s="86" t="s">
        <v>661</v>
      </c>
      <c r="D614" s="86">
        <v>505</v>
      </c>
      <c r="E614" s="86">
        <v>505</v>
      </c>
      <c r="F614" s="86">
        <v>13</v>
      </c>
      <c r="G614" s="86">
        <v>3</v>
      </c>
      <c r="H614" s="86">
        <v>10</v>
      </c>
      <c r="I614" s="86">
        <v>3552</v>
      </c>
      <c r="J614" s="86">
        <v>724</v>
      </c>
      <c r="K614" s="86">
        <v>400</v>
      </c>
      <c r="L614" s="88" t="s">
        <v>600</v>
      </c>
      <c r="M614" s="89">
        <f>HLOOKUP(L614,FT_H!$B$1:$AS$25,2+F614,FALSE)</f>
        <v>1.3760803534698032</v>
      </c>
      <c r="N614" s="89">
        <f>HLOOKUP(L614,FT_D!$B$1:$AS$8,1+G614,FALSE)</f>
        <v>1.1023982984618517</v>
      </c>
      <c r="O614" s="89">
        <f>HLOOKUP(L614,FT_M!$B$1:$AS$13,1+H614,FALSE)</f>
        <v>1.0689030344489063</v>
      </c>
      <c r="P614" s="90">
        <f t="shared" si="73"/>
        <v>2190.5457024081197</v>
      </c>
      <c r="Q614" s="90">
        <f t="shared" si="74"/>
        <v>446.49636501787131</v>
      </c>
      <c r="R614" s="90">
        <f t="shared" si="75"/>
        <v>246.683074595509</v>
      </c>
      <c r="S614" s="91">
        <f t="shared" si="76"/>
        <v>1106.2255797161004</v>
      </c>
      <c r="T614" s="91">
        <f t="shared" si="77"/>
        <v>225.48066433402499</v>
      </c>
      <c r="U614" s="91">
        <f t="shared" si="78"/>
        <v>124.57495267073205</v>
      </c>
      <c r="V614" s="92">
        <f t="shared" si="79"/>
        <v>69209.403408516009</v>
      </c>
      <c r="W614" s="86" t="str">
        <f t="shared" si="80"/>
        <v>Freeway</v>
      </c>
      <c r="Z614" s="92"/>
    </row>
    <row r="615" spans="2:26" s="86" customFormat="1" ht="15" customHeight="1" x14ac:dyDescent="0.25">
      <c r="B615" s="86" t="s">
        <v>412</v>
      </c>
      <c r="C615" s="86" t="s">
        <v>662</v>
      </c>
      <c r="D615" s="86">
        <v>487</v>
      </c>
      <c r="E615" s="86">
        <v>487</v>
      </c>
      <c r="F615" s="86">
        <v>13</v>
      </c>
      <c r="G615" s="86">
        <v>3</v>
      </c>
      <c r="H615" s="86">
        <v>10</v>
      </c>
      <c r="I615" s="86">
        <v>2052</v>
      </c>
      <c r="J615" s="86">
        <v>524</v>
      </c>
      <c r="K615" s="86">
        <v>324</v>
      </c>
      <c r="L615" s="88" t="s">
        <v>600</v>
      </c>
      <c r="M615" s="89">
        <f>HLOOKUP(L615,FT_H!$B$1:$AS$25,2+F615,FALSE)</f>
        <v>1.3760803534698032</v>
      </c>
      <c r="N615" s="89">
        <f>HLOOKUP(L615,FT_D!$B$1:$AS$8,1+G615,FALSE)</f>
        <v>1.1023982984618517</v>
      </c>
      <c r="O615" s="89">
        <f>HLOOKUP(L615,FT_M!$B$1:$AS$13,1+H615,FALSE)</f>
        <v>1.0689030344489063</v>
      </c>
      <c r="P615" s="90">
        <f t="shared" si="73"/>
        <v>1265.4841726749612</v>
      </c>
      <c r="Q615" s="90">
        <f t="shared" si="74"/>
        <v>323.15482772011677</v>
      </c>
      <c r="R615" s="90">
        <f t="shared" si="75"/>
        <v>199.81329042236229</v>
      </c>
      <c r="S615" s="91">
        <f t="shared" si="76"/>
        <v>616.29079209270606</v>
      </c>
      <c r="T615" s="91">
        <f t="shared" si="77"/>
        <v>157.37640109969686</v>
      </c>
      <c r="U615" s="91">
        <f t="shared" si="78"/>
        <v>97.309072435690439</v>
      </c>
      <c r="V615" s="92">
        <f t="shared" si="79"/>
        <v>42922.854979618569</v>
      </c>
      <c r="W615" s="86" t="str">
        <f t="shared" si="80"/>
        <v>Highway</v>
      </c>
      <c r="Z615" s="92"/>
    </row>
    <row r="616" spans="2:26" s="86" customFormat="1" ht="15" customHeight="1" x14ac:dyDescent="0.25">
      <c r="B616" s="86" t="s">
        <v>412</v>
      </c>
      <c r="C616" s="86" t="s">
        <v>663</v>
      </c>
      <c r="D616" s="86">
        <v>3137</v>
      </c>
      <c r="L616" s="88" t="s">
        <v>649</v>
      </c>
      <c r="P616" s="91">
        <v>3123.5816210045664</v>
      </c>
      <c r="Q616" s="91">
        <v>329.95833333333331</v>
      </c>
      <c r="R616" s="91">
        <v>71.9857305936073</v>
      </c>
      <c r="S616" s="91">
        <f t="shared" ref="S616" si="81">P616*$D616/1000</f>
        <v>9798.6755450913261</v>
      </c>
      <c r="T616" s="91">
        <f t="shared" ref="T616" si="82">Q616*$D616/1000</f>
        <v>1035.0792916666667</v>
      </c>
      <c r="U616" s="91">
        <f t="shared" ref="U616" si="83">R616*$D616/1000</f>
        <v>225.81923687214612</v>
      </c>
      <c r="V616" s="92">
        <f t="shared" si="79"/>
        <v>84612.61643835617</v>
      </c>
      <c r="W616" s="86" t="str">
        <f t="shared" si="80"/>
        <v>Freeway</v>
      </c>
      <c r="Z616" s="92"/>
    </row>
    <row r="617" spans="2:26" ht="15" customHeight="1" x14ac:dyDescent="0.25">
      <c r="D617" s="13">
        <f>SUM(D4:D616)</f>
        <v>578721.6</v>
      </c>
      <c r="S617" s="19">
        <f>SUM(S4:S616)</f>
        <v>395754.83014198678</v>
      </c>
      <c r="T617" s="19">
        <f t="shared" ref="T617:V617" si="84">SUM(T4:T616)</f>
        <v>70786.42592061586</v>
      </c>
      <c r="U617" s="19">
        <f t="shared" si="84"/>
        <v>71456.680429887201</v>
      </c>
      <c r="V617" s="19">
        <f t="shared" si="84"/>
        <v>13369858.672230501</v>
      </c>
    </row>
    <row r="619" spans="2:26" ht="15" customHeight="1" x14ac:dyDescent="0.25">
      <c r="R619" s="96" t="s">
        <v>666</v>
      </c>
      <c r="S619" s="96" t="s">
        <v>667</v>
      </c>
      <c r="T619" s="96"/>
      <c r="U619" s="96"/>
    </row>
    <row r="620" spans="2:26" ht="22.5" x14ac:dyDescent="0.25">
      <c r="R620" s="96"/>
      <c r="S620" s="3" t="s">
        <v>8</v>
      </c>
      <c r="T620" s="3" t="s">
        <v>9</v>
      </c>
      <c r="U620" s="3" t="s">
        <v>10</v>
      </c>
    </row>
    <row r="621" spans="2:26" ht="15" customHeight="1" x14ac:dyDescent="0.25">
      <c r="R621" s="1" t="s">
        <v>787</v>
      </c>
      <c r="S621" s="19">
        <f>8760*S617</f>
        <v>3466812312.0438042</v>
      </c>
      <c r="T621" s="19">
        <f>8760*T617</f>
        <v>620089091.06459498</v>
      </c>
      <c r="U621" s="19">
        <f>8760*U617</f>
        <v>625960520.56581187</v>
      </c>
    </row>
    <row r="622" spans="2:26" ht="15" customHeight="1" x14ac:dyDescent="0.25">
      <c r="R622" s="1" t="s">
        <v>786</v>
      </c>
      <c r="S622" s="19">
        <v>5534085540.9845896</v>
      </c>
      <c r="T622" s="19">
        <v>1404230915.0420511</v>
      </c>
      <c r="U622" s="19">
        <v>842121117.37716436</v>
      </c>
    </row>
    <row r="623" spans="2:26" ht="15" customHeight="1" x14ac:dyDescent="0.25">
      <c r="R623" s="1" t="s">
        <v>783</v>
      </c>
      <c r="S623" s="19">
        <v>6957744.1529731033</v>
      </c>
      <c r="T623" s="19"/>
      <c r="U623" s="19">
        <v>4391483.9976961957</v>
      </c>
    </row>
    <row r="624" spans="2:26" ht="15" customHeight="1" x14ac:dyDescent="0.25">
      <c r="R624" s="1" t="s">
        <v>788</v>
      </c>
      <c r="S624" s="19">
        <f>S622-S621-S623</f>
        <v>2060315484.7878122</v>
      </c>
      <c r="T624" s="19">
        <f t="shared" ref="T624:U624" si="85">T622-T621-T623</f>
        <v>784141823.97745609</v>
      </c>
      <c r="U624" s="19">
        <f t="shared" si="85"/>
        <v>211769112.8136563</v>
      </c>
    </row>
    <row r="625" spans="18:21" ht="15" customHeight="1" x14ac:dyDescent="0.25">
      <c r="R625" s="1" t="s">
        <v>665</v>
      </c>
      <c r="S625" s="20">
        <f>S621/S622</f>
        <v>0.62644718560440082</v>
      </c>
      <c r="T625" s="20">
        <f t="shared" ref="T625:U625" si="86">T621/T622</f>
        <v>0.44158626933948808</v>
      </c>
      <c r="U625" s="20">
        <f t="shared" si="86"/>
        <v>0.74331412388208795</v>
      </c>
    </row>
    <row r="626" spans="18:21" ht="15" customHeight="1" x14ac:dyDescent="0.25">
      <c r="R626" s="1" t="s">
        <v>664</v>
      </c>
      <c r="S626" s="20">
        <f>S624/S622</f>
        <v>0.37229556166586719</v>
      </c>
      <c r="T626" s="20">
        <f>T624/T622</f>
        <v>0.55841373066051192</v>
      </c>
      <c r="U626" s="20">
        <f>U624/U622</f>
        <v>0.25147108704888393</v>
      </c>
    </row>
    <row r="629" spans="18:21" ht="15" customHeight="1" x14ac:dyDescent="0.25">
      <c r="R629" s="85" t="s">
        <v>669</v>
      </c>
      <c r="S629" s="85" t="s">
        <v>789</v>
      </c>
    </row>
    <row r="630" spans="18:21" ht="15" customHeight="1" x14ac:dyDescent="0.25">
      <c r="R630" s="1" t="s">
        <v>670</v>
      </c>
      <c r="S630" s="1">
        <f>COUNTIF($W$4:$W$616,R630)</f>
        <v>65</v>
      </c>
    </row>
    <row r="631" spans="18:21" ht="15" customHeight="1" x14ac:dyDescent="0.25">
      <c r="R631" s="1" t="s">
        <v>673</v>
      </c>
      <c r="S631" s="1">
        <f t="shared" ref="S631:S633" si="87">COUNTIF($W$4:$W$616,R631)</f>
        <v>321</v>
      </c>
    </row>
    <row r="632" spans="18:21" ht="15" customHeight="1" x14ac:dyDescent="0.25">
      <c r="R632" s="1" t="s">
        <v>671</v>
      </c>
      <c r="S632" s="1">
        <f t="shared" si="87"/>
        <v>221</v>
      </c>
    </row>
    <row r="633" spans="18:21" ht="15" customHeight="1" x14ac:dyDescent="0.25">
      <c r="R633" s="1" t="s">
        <v>672</v>
      </c>
      <c r="S633" s="1">
        <f t="shared" si="87"/>
        <v>6</v>
      </c>
    </row>
  </sheetData>
  <sheetProtection password="B056" sheet="1" objects="1" scenarios="1"/>
  <autoFilter ref="B2:W617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</autoFilter>
  <mergeCells count="8">
    <mergeCell ref="E2:K2"/>
    <mergeCell ref="V2:V3"/>
    <mergeCell ref="W2:W3"/>
    <mergeCell ref="S619:U619"/>
    <mergeCell ref="R619:R620"/>
    <mergeCell ref="S2:U2"/>
    <mergeCell ref="L2:O2"/>
    <mergeCell ref="P2:R2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 FT'!$A$2:$A$45</xm:f>
          </x14:formula1>
          <xm:sqref>L4:L626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opLeftCell="A9" workbookViewId="0">
      <selection activeCell="A32" sqref="A32:C37"/>
    </sheetView>
  </sheetViews>
  <sheetFormatPr defaultRowHeight="15" customHeight="1" x14ac:dyDescent="0.2"/>
  <cols>
    <col min="1" max="1" width="16.5703125" style="10" bestFit="1" customWidth="1"/>
    <col min="2" max="2" width="17" style="10" customWidth="1"/>
    <col min="3" max="3" width="17" style="10" bestFit="1" customWidth="1"/>
    <col min="4" max="4" width="11.140625" style="10" bestFit="1" customWidth="1"/>
    <col min="5" max="5" width="17" style="10" bestFit="1" customWidth="1"/>
    <col min="6" max="9" width="11.140625" style="10" bestFit="1" customWidth="1"/>
    <col min="10" max="12" width="17" style="10" bestFit="1" customWidth="1"/>
    <col min="13" max="13" width="15.5703125" style="10" bestFit="1" customWidth="1"/>
    <col min="14" max="16" width="17" style="10" bestFit="1" customWidth="1"/>
    <col min="17" max="17" width="18" style="10" bestFit="1" customWidth="1"/>
    <col min="18" max="18" width="15.5703125" style="10" bestFit="1" customWidth="1"/>
    <col min="19" max="23" width="17" style="10" bestFit="1" customWidth="1"/>
    <col min="24" max="24" width="15.5703125" style="10" bestFit="1" customWidth="1"/>
    <col min="25" max="25" width="17" style="10" bestFit="1" customWidth="1"/>
    <col min="26" max="26" width="15.5703125" style="10" bestFit="1" customWidth="1"/>
    <col min="27" max="28" width="17" style="10" bestFit="1" customWidth="1"/>
    <col min="29" max="29" width="15.5703125" style="10" bestFit="1" customWidth="1"/>
    <col min="30" max="32" width="17" style="10" bestFit="1" customWidth="1"/>
    <col min="33" max="33" width="15.5703125" style="10" bestFit="1" customWidth="1"/>
    <col min="34" max="38" width="17" style="10" bestFit="1" customWidth="1"/>
    <col min="39" max="39" width="15.5703125" style="10" bestFit="1" customWidth="1"/>
    <col min="40" max="40" width="17" style="10" bestFit="1" customWidth="1"/>
    <col min="41" max="41" width="15.5703125" style="10" bestFit="1" customWidth="1"/>
    <col min="42" max="45" width="12.7109375" style="10" customWidth="1"/>
    <col min="46" max="16384" width="9.140625" style="10"/>
  </cols>
  <sheetData>
    <row r="1" spans="1:45" s="7" customFormat="1" ht="15" customHeight="1" x14ac:dyDescent="0.25">
      <c r="A1" s="7" t="s">
        <v>5</v>
      </c>
      <c r="B1" s="8" t="s">
        <v>600</v>
      </c>
      <c r="C1" s="8" t="s">
        <v>601</v>
      </c>
      <c r="D1" s="8">
        <v>601</v>
      </c>
      <c r="E1" s="8" t="s">
        <v>602</v>
      </c>
      <c r="F1" s="8">
        <v>620</v>
      </c>
      <c r="G1" s="8">
        <v>621</v>
      </c>
      <c r="H1" s="8">
        <v>623</v>
      </c>
      <c r="I1" s="8">
        <v>625</v>
      </c>
      <c r="J1" s="8" t="s">
        <v>603</v>
      </c>
      <c r="K1" s="8" t="s">
        <v>604</v>
      </c>
      <c r="L1" s="8" t="s">
        <v>605</v>
      </c>
      <c r="M1" s="8" t="s">
        <v>606</v>
      </c>
      <c r="N1" s="8" t="s">
        <v>607</v>
      </c>
      <c r="O1" s="8" t="s">
        <v>608</v>
      </c>
      <c r="P1" s="8" t="s">
        <v>609</v>
      </c>
      <c r="Q1" s="8" t="s">
        <v>610</v>
      </c>
      <c r="R1" s="8" t="s">
        <v>611</v>
      </c>
      <c r="S1" s="8" t="s">
        <v>612</v>
      </c>
      <c r="T1" s="8" t="s">
        <v>613</v>
      </c>
      <c r="U1" s="8" t="s">
        <v>614</v>
      </c>
      <c r="V1" s="8" t="s">
        <v>615</v>
      </c>
      <c r="W1" s="8" t="s">
        <v>616</v>
      </c>
      <c r="X1" s="8" t="s">
        <v>617</v>
      </c>
      <c r="Y1" s="8" t="s">
        <v>618</v>
      </c>
      <c r="Z1" s="8" t="s">
        <v>619</v>
      </c>
      <c r="AA1" s="8" t="s">
        <v>620</v>
      </c>
      <c r="AB1" s="8" t="s">
        <v>621</v>
      </c>
      <c r="AC1" s="8" t="s">
        <v>622</v>
      </c>
      <c r="AD1" s="8" t="s">
        <v>623</v>
      </c>
      <c r="AE1" s="8" t="s">
        <v>624</v>
      </c>
      <c r="AF1" s="8" t="s">
        <v>625</v>
      </c>
      <c r="AG1" s="8" t="s">
        <v>626</v>
      </c>
      <c r="AH1" s="8" t="s">
        <v>627</v>
      </c>
      <c r="AI1" s="8" t="s">
        <v>628</v>
      </c>
      <c r="AJ1" s="8" t="s">
        <v>629</v>
      </c>
      <c r="AK1" s="8" t="s">
        <v>630</v>
      </c>
      <c r="AL1" s="8" t="s">
        <v>631</v>
      </c>
      <c r="AM1" s="8" t="s">
        <v>632</v>
      </c>
      <c r="AN1" s="8" t="s">
        <v>633</v>
      </c>
      <c r="AO1" s="8" t="s">
        <v>634</v>
      </c>
      <c r="AP1" s="85" t="s">
        <v>649</v>
      </c>
      <c r="AQ1" s="85" t="s">
        <v>650</v>
      </c>
      <c r="AR1" s="85" t="s">
        <v>651</v>
      </c>
      <c r="AS1" s="85" t="s">
        <v>652</v>
      </c>
    </row>
    <row r="2" spans="1:45" s="1" customFormat="1" ht="15" customHeight="1" x14ac:dyDescent="0.25">
      <c r="A2" s="85">
        <v>0</v>
      </c>
      <c r="B2" s="9">
        <v>0.23111279355741599</v>
      </c>
      <c r="C2" s="9">
        <v>5.9616176212787413E-2</v>
      </c>
      <c r="D2" s="9">
        <v>0.16733948512223695</v>
      </c>
      <c r="E2" s="9">
        <v>0.12537821074318464</v>
      </c>
      <c r="F2" s="9">
        <v>0.16549513790630765</v>
      </c>
      <c r="G2" s="9">
        <v>0.2097430002491881</v>
      </c>
      <c r="H2" s="9">
        <v>0.21318272675688307</v>
      </c>
      <c r="I2" s="9">
        <v>0.22541135372744314</v>
      </c>
      <c r="J2" s="9">
        <v>0.15604622546692345</v>
      </c>
      <c r="K2" s="9">
        <v>0.13461128267464847</v>
      </c>
      <c r="L2" s="9">
        <v>0.21251475426061134</v>
      </c>
      <c r="M2" s="9">
        <v>0.1898610632600469</v>
      </c>
      <c r="N2" s="9">
        <v>0.16354886282987932</v>
      </c>
      <c r="O2" s="9">
        <v>0.15910112246222258</v>
      </c>
      <c r="P2" s="9">
        <v>0.1530487750233066</v>
      </c>
      <c r="Q2" s="9">
        <v>0.18761090985200424</v>
      </c>
      <c r="R2" s="9">
        <v>0.18890181448710669</v>
      </c>
      <c r="S2" s="9">
        <v>0.25996345795298237</v>
      </c>
      <c r="T2" s="9">
        <v>0.17352948001148255</v>
      </c>
      <c r="U2" s="9">
        <v>0.11315910171798425</v>
      </c>
      <c r="V2" s="9">
        <v>0.22477275696309795</v>
      </c>
      <c r="W2" s="9">
        <v>0.20701448235150541</v>
      </c>
      <c r="X2" s="9">
        <v>0.2268154668549211</v>
      </c>
      <c r="Y2" s="9">
        <v>0.20731496907168406</v>
      </c>
      <c r="Z2" s="9">
        <v>0.22900596927563971</v>
      </c>
      <c r="AA2" s="9">
        <v>0.21777095148081735</v>
      </c>
      <c r="AB2" s="9">
        <v>0.23226798197295245</v>
      </c>
      <c r="AC2" s="9">
        <v>0.12406019208999801</v>
      </c>
      <c r="AD2" s="9">
        <v>0.20788460641320711</v>
      </c>
      <c r="AE2" s="9">
        <v>0.23186859460294484</v>
      </c>
      <c r="AF2" s="9">
        <v>0.19551406817230174</v>
      </c>
      <c r="AG2" s="9">
        <v>0.24010377507236005</v>
      </c>
      <c r="AH2" s="9">
        <v>0.17942016889158852</v>
      </c>
      <c r="AI2" s="9">
        <v>0.21948962796918969</v>
      </c>
      <c r="AJ2" s="9">
        <v>0.21833697114886599</v>
      </c>
      <c r="AK2" s="9">
        <v>0.23224312859301766</v>
      </c>
      <c r="AL2" s="9">
        <v>0.41224258040889372</v>
      </c>
      <c r="AM2" s="9">
        <v>0.33377813694133074</v>
      </c>
      <c r="AN2" s="9">
        <v>0.27504351495141671</v>
      </c>
      <c r="AO2" s="9">
        <v>0.45066942641613605</v>
      </c>
      <c r="AP2" s="18">
        <v>0.25576199936789501</v>
      </c>
      <c r="AQ2" s="18">
        <v>0.26568206936857142</v>
      </c>
      <c r="AR2" s="18">
        <v>0.20351589488772953</v>
      </c>
      <c r="AS2" s="18">
        <v>0.17397402829955952</v>
      </c>
    </row>
    <row r="3" spans="1:45" s="1" customFormat="1" ht="15" customHeight="1" x14ac:dyDescent="0.25">
      <c r="A3" s="85">
        <v>1</v>
      </c>
      <c r="B3" s="9">
        <v>0.15055609987454308</v>
      </c>
      <c r="C3" s="9">
        <v>3.6746954673515991E-2</v>
      </c>
      <c r="D3" s="9">
        <v>0.10486005108025377</v>
      </c>
      <c r="E3" s="9">
        <v>7.0618414702366711E-2</v>
      </c>
      <c r="F3" s="9">
        <v>9.3086210209417319E-2</v>
      </c>
      <c r="G3" s="9">
        <v>0.12635389685436396</v>
      </c>
      <c r="H3" s="9">
        <v>0.12553676198853914</v>
      </c>
      <c r="I3" s="9">
        <v>0.13437158416925885</v>
      </c>
      <c r="J3" s="9">
        <v>9.0165470282774565E-2</v>
      </c>
      <c r="K3" s="9">
        <v>8.916445634345127E-2</v>
      </c>
      <c r="L3" s="9">
        <v>0.12538037341609123</v>
      </c>
      <c r="M3" s="9">
        <v>0.13876359029075955</v>
      </c>
      <c r="N3" s="9">
        <v>0.10744509809491361</v>
      </c>
      <c r="O3" s="9">
        <v>9.4524214422560857E-2</v>
      </c>
      <c r="P3" s="9">
        <v>8.9852779367252639E-2</v>
      </c>
      <c r="Q3" s="9">
        <v>9.8808676613989482E-2</v>
      </c>
      <c r="R3" s="9">
        <v>9.4598317878102647E-2</v>
      </c>
      <c r="S3" s="9">
        <v>0.15409231509821081</v>
      </c>
      <c r="T3" s="9">
        <v>0.10375304249783618</v>
      </c>
      <c r="U3" s="9">
        <v>0.14378130495670874</v>
      </c>
      <c r="V3" s="9">
        <v>0.12388435355160149</v>
      </c>
      <c r="W3" s="9">
        <v>0.13352058631958039</v>
      </c>
      <c r="X3" s="9">
        <v>0.12610361077751847</v>
      </c>
      <c r="Y3" s="9">
        <v>0.11642969190910733</v>
      </c>
      <c r="Z3" s="9">
        <v>0.13871990180145602</v>
      </c>
      <c r="AA3" s="9">
        <v>0.1343436836715744</v>
      </c>
      <c r="AB3" s="9">
        <v>0.13394842049661029</v>
      </c>
      <c r="AC3" s="9">
        <v>5.6787218306063959E-2</v>
      </c>
      <c r="AD3" s="9">
        <v>0.11661411875351954</v>
      </c>
      <c r="AE3" s="9">
        <v>0.14774530602272609</v>
      </c>
      <c r="AF3" s="9">
        <v>0.11736605397335394</v>
      </c>
      <c r="AG3" s="9">
        <v>0.14721305673070284</v>
      </c>
      <c r="AH3" s="9">
        <v>9.1300650410518866E-2</v>
      </c>
      <c r="AI3" s="9">
        <v>0.12541095245729078</v>
      </c>
      <c r="AJ3" s="9">
        <v>0.13684213296151207</v>
      </c>
      <c r="AK3" s="9">
        <v>0.14892256224698772</v>
      </c>
      <c r="AL3" s="9">
        <v>0.27404831076039521</v>
      </c>
      <c r="AM3" s="9">
        <v>0.20299493260294976</v>
      </c>
      <c r="AN3" s="9">
        <v>0.18040946738937277</v>
      </c>
      <c r="AO3" s="9">
        <v>0.32613396070805173</v>
      </c>
      <c r="AP3" s="18">
        <v>0.14334544458214482</v>
      </c>
      <c r="AQ3" s="18">
        <v>0.15151084521464567</v>
      </c>
      <c r="AR3" s="18">
        <v>6.485519608218035E-2</v>
      </c>
      <c r="AS3" s="18">
        <v>8.3176696464392352E-2</v>
      </c>
    </row>
    <row r="4" spans="1:45" s="1" customFormat="1" ht="15" customHeight="1" x14ac:dyDescent="0.25">
      <c r="A4" s="85">
        <v>2</v>
      </c>
      <c r="B4" s="9">
        <v>0.11921650720459531</v>
      </c>
      <c r="C4" s="9">
        <v>2.7513627773714851E-2</v>
      </c>
      <c r="D4" s="9">
        <v>8.3466817377969488E-2</v>
      </c>
      <c r="E4" s="9">
        <v>5.1021591659810066E-2</v>
      </c>
      <c r="F4" s="9">
        <v>6.9582956491480941E-2</v>
      </c>
      <c r="G4" s="9">
        <v>9.4195231528353573E-2</v>
      </c>
      <c r="H4" s="9">
        <v>9.3869565847727002E-2</v>
      </c>
      <c r="I4" s="9">
        <v>0.10147735993895406</v>
      </c>
      <c r="J4" s="9">
        <v>6.7847529512778199E-2</v>
      </c>
      <c r="K4" s="9">
        <v>7.3353394616909887E-2</v>
      </c>
      <c r="L4" s="9">
        <v>9.3056389286159072E-2</v>
      </c>
      <c r="M4" s="9">
        <v>9.3394193355891206E-2</v>
      </c>
      <c r="N4" s="9">
        <v>8.7608980980725587E-2</v>
      </c>
      <c r="O4" s="9">
        <v>7.2811811564651885E-2</v>
      </c>
      <c r="P4" s="9">
        <v>6.5608836722095096E-2</v>
      </c>
      <c r="Q4" s="9">
        <v>7.6636838302298865E-2</v>
      </c>
      <c r="R4" s="9">
        <v>6.0458014916485295E-2</v>
      </c>
      <c r="S4" s="9">
        <v>0.12249769714422985</v>
      </c>
      <c r="T4" s="9">
        <v>7.5405177760817552E-2</v>
      </c>
      <c r="U4" s="9">
        <v>6.2789186594558372E-2</v>
      </c>
      <c r="V4" s="9">
        <v>9.5134574914994788E-2</v>
      </c>
      <c r="W4" s="9">
        <v>9.7674789617360827E-2</v>
      </c>
      <c r="X4" s="9">
        <v>7.7951371294397193E-2</v>
      </c>
      <c r="Y4" s="9">
        <v>8.7309707433462114E-2</v>
      </c>
      <c r="Z4" s="9">
        <v>8.1426219731389957E-2</v>
      </c>
      <c r="AA4" s="9">
        <v>0.10110693412124823</v>
      </c>
      <c r="AB4" s="9">
        <v>0.10120124856852289</v>
      </c>
      <c r="AC4" s="9">
        <v>3.8891316479851015E-2</v>
      </c>
      <c r="AD4" s="9">
        <v>8.7306167926091541E-2</v>
      </c>
      <c r="AE4" s="9">
        <v>0.11436921821136554</v>
      </c>
      <c r="AF4" s="9">
        <v>7.9012210248541229E-2</v>
      </c>
      <c r="AG4" s="9">
        <v>9.846224022771316E-2</v>
      </c>
      <c r="AH4" s="9">
        <v>5.5572427175684391E-2</v>
      </c>
      <c r="AI4" s="9">
        <v>9.5388190323472358E-2</v>
      </c>
      <c r="AJ4" s="9">
        <v>0.10419812662320799</v>
      </c>
      <c r="AK4" s="9">
        <v>0.11498503070969036</v>
      </c>
      <c r="AL4" s="9">
        <v>0.20225613855689792</v>
      </c>
      <c r="AM4" s="9">
        <v>0.15125524095972145</v>
      </c>
      <c r="AN4" s="9">
        <v>0.14298301017662265</v>
      </c>
      <c r="AO4" s="9">
        <v>0.24756120728985839</v>
      </c>
      <c r="AP4" s="18">
        <v>9.2440886644540782E-2</v>
      </c>
      <c r="AQ4" s="18">
        <v>9.6979982082777513E-2</v>
      </c>
      <c r="AR4" s="18">
        <v>8.9761462521983165E-2</v>
      </c>
      <c r="AS4" s="18">
        <v>5.0621760850229021E-2</v>
      </c>
    </row>
    <row r="5" spans="1:45" s="1" customFormat="1" ht="15" customHeight="1" x14ac:dyDescent="0.25">
      <c r="A5" s="85">
        <v>3</v>
      </c>
      <c r="B5" s="9">
        <v>0.12204227640382467</v>
      </c>
      <c r="C5" s="9">
        <v>2.2604946454995268E-2</v>
      </c>
      <c r="D5" s="9">
        <v>7.6096943680876133E-2</v>
      </c>
      <c r="E5" s="9">
        <v>4.4713637970171645E-2</v>
      </c>
      <c r="F5" s="9">
        <v>6.1257374824360458E-2</v>
      </c>
      <c r="G5" s="9">
        <v>9.7419604144183145E-2</v>
      </c>
      <c r="H5" s="9">
        <v>8.2466078410516896E-2</v>
      </c>
      <c r="I5" s="9">
        <v>8.9998370897850566E-2</v>
      </c>
      <c r="J5" s="9">
        <v>6.0747350489927757E-2</v>
      </c>
      <c r="K5" s="9">
        <v>7.6439344970716055E-2</v>
      </c>
      <c r="L5" s="9">
        <v>8.3668021921032273E-2</v>
      </c>
      <c r="M5" s="9">
        <v>7.6513439479623302E-2</v>
      </c>
      <c r="N5" s="9">
        <v>8.2746802715210163E-2</v>
      </c>
      <c r="O5" s="9">
        <v>6.3377562031608728E-2</v>
      </c>
      <c r="P5" s="9">
        <v>5.5253171704767463E-2</v>
      </c>
      <c r="Q5" s="9">
        <v>7.1934681418972662E-2</v>
      </c>
      <c r="R5" s="9">
        <v>3.9958109338496299E-2</v>
      </c>
      <c r="S5" s="9">
        <v>0.14492429193023759</v>
      </c>
      <c r="T5" s="9">
        <v>6.3919793823316848E-2</v>
      </c>
      <c r="U5" s="9">
        <v>4.168965223795916E-2</v>
      </c>
      <c r="V5" s="9">
        <v>8.9773555863927365E-2</v>
      </c>
      <c r="W5" s="9">
        <v>7.526490868323929E-2</v>
      </c>
      <c r="X5" s="9">
        <v>5.2888525333920119E-2</v>
      </c>
      <c r="Y5" s="9">
        <v>7.7591159792586642E-2</v>
      </c>
      <c r="Z5" s="9">
        <v>5.1724634917452883E-2</v>
      </c>
      <c r="AA5" s="9">
        <v>8.8685890160385472E-2</v>
      </c>
      <c r="AB5" s="9">
        <v>9.1329469106212008E-2</v>
      </c>
      <c r="AC5" s="9">
        <v>2.6445457774354749E-2</v>
      </c>
      <c r="AD5" s="9">
        <v>7.8051025559535317E-2</v>
      </c>
      <c r="AE5" s="9">
        <v>0.10206937548705766</v>
      </c>
      <c r="AF5" s="9">
        <v>6.423857301977752E-2</v>
      </c>
      <c r="AG5" s="9">
        <v>7.5239560642298864E-2</v>
      </c>
      <c r="AH5" s="9">
        <v>4.1549478262193941E-2</v>
      </c>
      <c r="AI5" s="9">
        <v>8.5725180891875363E-2</v>
      </c>
      <c r="AJ5" s="9">
        <v>9.3818847636826311E-2</v>
      </c>
      <c r="AK5" s="9">
        <v>0.10522574334400253</v>
      </c>
      <c r="AL5" s="9">
        <v>0.16275912015850696</v>
      </c>
      <c r="AM5" s="9">
        <v>0.12189955291158065</v>
      </c>
      <c r="AN5" s="9">
        <v>0.13526790715469611</v>
      </c>
      <c r="AO5" s="9">
        <v>0.20948260988181</v>
      </c>
      <c r="AP5" s="18">
        <v>7.5339590356214375E-2</v>
      </c>
      <c r="AQ5" s="18">
        <v>7.7769650394214351E-2</v>
      </c>
      <c r="AR5" s="18">
        <v>0.12094274484238025</v>
      </c>
      <c r="AS5" s="18">
        <v>4.2894046769634341E-2</v>
      </c>
    </row>
    <row r="6" spans="1:45" s="1" customFormat="1" ht="15" customHeight="1" x14ac:dyDescent="0.25">
      <c r="A6" s="85">
        <v>4</v>
      </c>
      <c r="B6" s="9">
        <v>0.21178788402838569</v>
      </c>
      <c r="C6" s="9">
        <v>6.7327581545692905E-2</v>
      </c>
      <c r="D6" s="9">
        <v>0.14160027041417819</v>
      </c>
      <c r="E6" s="9">
        <v>8.5636540772363406E-2</v>
      </c>
      <c r="F6" s="9">
        <v>0.12035932375200059</v>
      </c>
      <c r="G6" s="9">
        <v>0.15169710600179756</v>
      </c>
      <c r="H6" s="9">
        <v>0.13835469176003801</v>
      </c>
      <c r="I6" s="9">
        <v>0.15119595095053248</v>
      </c>
      <c r="J6" s="9">
        <v>0.10508945284561265</v>
      </c>
      <c r="K6" s="9">
        <v>0.18367611976548048</v>
      </c>
      <c r="L6" s="9">
        <v>0.14709939552632476</v>
      </c>
      <c r="M6" s="9">
        <v>0.11247513537782998</v>
      </c>
      <c r="N6" s="9">
        <v>0.15958311952219104</v>
      </c>
      <c r="O6" s="9">
        <v>0.11206616411610371</v>
      </c>
      <c r="P6" s="9">
        <v>9.1839040797308619E-2</v>
      </c>
      <c r="Q6" s="9">
        <v>0.17115534144986688</v>
      </c>
      <c r="R6" s="9">
        <v>4.8782154090597649E-2</v>
      </c>
      <c r="S6" s="9">
        <v>0.21705425474820114</v>
      </c>
      <c r="T6" s="9">
        <v>0.11205541368999228</v>
      </c>
      <c r="U6" s="9">
        <v>5.8937437586203352E-2</v>
      </c>
      <c r="V6" s="9">
        <v>0.17901396879245882</v>
      </c>
      <c r="W6" s="9">
        <v>0.1006784121552161</v>
      </c>
      <c r="X6" s="9">
        <v>4.7627833301607303E-2</v>
      </c>
      <c r="Y6" s="9">
        <v>0.14428111984872902</v>
      </c>
      <c r="Z6" s="9">
        <v>5.3054560163167591E-2</v>
      </c>
      <c r="AA6" s="9">
        <v>0.1348268287090538</v>
      </c>
      <c r="AB6" s="9">
        <v>0.16300977724999599</v>
      </c>
      <c r="AC6" s="9">
        <v>7.3902109328768922E-2</v>
      </c>
      <c r="AD6" s="9">
        <v>0.14462771286393386</v>
      </c>
      <c r="AE6" s="9">
        <v>0.15205575651330835</v>
      </c>
      <c r="AF6" s="9">
        <v>0.11835601852240665</v>
      </c>
      <c r="AG6" s="9">
        <v>0.1309373077844295</v>
      </c>
      <c r="AH6" s="9">
        <v>6.2520986560447273E-2</v>
      </c>
      <c r="AI6" s="9">
        <v>0.15881965821310018</v>
      </c>
      <c r="AJ6" s="9">
        <v>0.13856589055749183</v>
      </c>
      <c r="AK6" s="9">
        <v>0.15565740974517966</v>
      </c>
      <c r="AL6" s="9">
        <v>0.17387533293979826</v>
      </c>
      <c r="AM6" s="9">
        <v>0.13486362166040217</v>
      </c>
      <c r="AN6" s="9">
        <v>0.19346040427274649</v>
      </c>
      <c r="AO6" s="9">
        <v>0.20163204442499649</v>
      </c>
      <c r="AP6" s="18">
        <v>0.10250625578099366</v>
      </c>
      <c r="AQ6" s="18">
        <v>0.10580410915295708</v>
      </c>
      <c r="AR6" s="18">
        <v>0.13122735553485582</v>
      </c>
      <c r="AS6" s="18">
        <v>6.4409648653999077E-2</v>
      </c>
    </row>
    <row r="7" spans="1:45" s="1" customFormat="1" ht="15" customHeight="1" x14ac:dyDescent="0.25">
      <c r="A7" s="85">
        <v>5</v>
      </c>
      <c r="B7" s="9">
        <v>0.59217990582475621</v>
      </c>
      <c r="C7" s="9">
        <v>0.28821025340744011</v>
      </c>
      <c r="D7" s="9">
        <v>0.36609394083273056</v>
      </c>
      <c r="E7" s="9">
        <v>0.30763190032629439</v>
      </c>
      <c r="F7" s="9">
        <v>0.36059534947331473</v>
      </c>
      <c r="G7" s="9">
        <v>0.35857223728219945</v>
      </c>
      <c r="H7" s="9">
        <v>0.35660393157691961</v>
      </c>
      <c r="I7" s="9">
        <v>0.37096317737458168</v>
      </c>
      <c r="J7" s="9">
        <v>0.34648085284106761</v>
      </c>
      <c r="K7" s="9">
        <v>0.60162730389074603</v>
      </c>
      <c r="L7" s="9">
        <v>0.39188346212818376</v>
      </c>
      <c r="M7" s="9">
        <v>0.27631328367356278</v>
      </c>
      <c r="N7" s="9">
        <v>0.37913402025001336</v>
      </c>
      <c r="O7" s="9">
        <v>0.3355379182096585</v>
      </c>
      <c r="P7" s="9">
        <v>0.29643063339988662</v>
      </c>
      <c r="Q7" s="9">
        <v>0.47483465625676391</v>
      </c>
      <c r="R7" s="9">
        <v>0.13559812903408064</v>
      </c>
      <c r="S7" s="9">
        <v>0.46165832361684861</v>
      </c>
      <c r="T7" s="9">
        <v>0.30992256875915281</v>
      </c>
      <c r="U7" s="9">
        <v>0.18817553914839089</v>
      </c>
      <c r="V7" s="9">
        <v>0.42778657319552882</v>
      </c>
      <c r="W7" s="9">
        <v>0.25595110852301323</v>
      </c>
      <c r="X7" s="9">
        <v>9.834808592715448E-2</v>
      </c>
      <c r="Y7" s="9">
        <v>0.36756240896668652</v>
      </c>
      <c r="Z7" s="9">
        <v>0.17027783566626417</v>
      </c>
      <c r="AA7" s="9">
        <v>0.35239029111220721</v>
      </c>
      <c r="AB7" s="9">
        <v>0.39111698058623295</v>
      </c>
      <c r="AC7" s="9">
        <v>0.27738672519895496</v>
      </c>
      <c r="AD7" s="9">
        <v>0.36449959225777484</v>
      </c>
      <c r="AE7" s="9">
        <v>0.37129797487177107</v>
      </c>
      <c r="AF7" s="9">
        <v>0.27913532401867452</v>
      </c>
      <c r="AG7" s="9">
        <v>0.2527232127809092</v>
      </c>
      <c r="AH7" s="9">
        <v>0.21237842690894337</v>
      </c>
      <c r="AI7" s="9">
        <v>0.38423050557570743</v>
      </c>
      <c r="AJ7" s="9">
        <v>0.36855078726035378</v>
      </c>
      <c r="AK7" s="9">
        <v>0.39497676183570368</v>
      </c>
      <c r="AL7" s="9">
        <v>0.35443138643051497</v>
      </c>
      <c r="AM7" s="9">
        <v>0.26581004269166403</v>
      </c>
      <c r="AN7" s="9">
        <v>0.44758848334832119</v>
      </c>
      <c r="AO7" s="9">
        <v>0.23937514758275374</v>
      </c>
      <c r="AP7" s="18">
        <v>0.2541579187899109</v>
      </c>
      <c r="AQ7" s="18">
        <v>0.23233830101812369</v>
      </c>
      <c r="AR7" s="18">
        <v>0.93305276069884291</v>
      </c>
      <c r="AS7" s="18">
        <v>0.31231009633424361</v>
      </c>
    </row>
    <row r="8" spans="1:45" s="1" customFormat="1" ht="15" customHeight="1" x14ac:dyDescent="0.25">
      <c r="A8" s="85">
        <v>6</v>
      </c>
      <c r="B8" s="9">
        <v>1.182770655402053</v>
      </c>
      <c r="C8" s="9">
        <v>0.85601695590417126</v>
      </c>
      <c r="D8" s="9">
        <v>1.1226018163956688</v>
      </c>
      <c r="E8" s="9">
        <v>1.0514176340553498</v>
      </c>
      <c r="F8" s="9">
        <v>1.0694224915594466</v>
      </c>
      <c r="G8" s="9">
        <v>0.94546915143437149</v>
      </c>
      <c r="H8" s="9">
        <v>1.0277796810432629</v>
      </c>
      <c r="I8" s="9">
        <v>1.0490887710212979</v>
      </c>
      <c r="J8" s="9">
        <v>1.4192551141541703</v>
      </c>
      <c r="K8" s="9">
        <v>1.3293263209425907</v>
      </c>
      <c r="L8" s="9">
        <v>1.4294912013632037</v>
      </c>
      <c r="M8" s="9">
        <v>0.78027017186731362</v>
      </c>
      <c r="N8" s="9">
        <v>0.81867189532182749</v>
      </c>
      <c r="O8" s="9">
        <v>1.3902056801889604</v>
      </c>
      <c r="P8" s="9">
        <v>1.0876289255763401</v>
      </c>
      <c r="Q8" s="9">
        <v>1.0364702636240817</v>
      </c>
      <c r="R8" s="9">
        <v>0.42231796220493001</v>
      </c>
      <c r="S8" s="9">
        <v>0.94811044868129368</v>
      </c>
      <c r="T8" s="9">
        <v>1.0304752059930746</v>
      </c>
      <c r="U8" s="9">
        <v>0.73962289738696974</v>
      </c>
      <c r="V8" s="9">
        <v>0.92664024804309386</v>
      </c>
      <c r="W8" s="9">
        <v>0.78123560906279421</v>
      </c>
      <c r="X8" s="9">
        <v>0.42955744523819867</v>
      </c>
      <c r="Y8" s="9">
        <v>0.86846168901871201</v>
      </c>
      <c r="Z8" s="9">
        <v>0.87189811133189155</v>
      </c>
      <c r="AA8" s="9">
        <v>1.2175998008633839</v>
      </c>
      <c r="AB8" s="9">
        <v>0.92183303623011792</v>
      </c>
      <c r="AC8" s="9">
        <v>0.6566442921320389</v>
      </c>
      <c r="AD8" s="9">
        <v>0.88310181891974637</v>
      </c>
      <c r="AE8" s="9">
        <v>1.253896289035993</v>
      </c>
      <c r="AF8" s="9">
        <v>1.0317677788288675</v>
      </c>
      <c r="AG8" s="9">
        <v>0.81003203972701587</v>
      </c>
      <c r="AH8" s="9">
        <v>0.57948519829429368</v>
      </c>
      <c r="AI8" s="9">
        <v>0.91527265156695237</v>
      </c>
      <c r="AJ8" s="9">
        <v>1.2531378668933875</v>
      </c>
      <c r="AK8" s="9">
        <v>1.242864262355573</v>
      </c>
      <c r="AL8" s="9">
        <v>1.0858892787905243</v>
      </c>
      <c r="AM8" s="9">
        <v>0.73375274591318362</v>
      </c>
      <c r="AN8" s="9">
        <v>1.2295980098980019</v>
      </c>
      <c r="AO8" s="9">
        <v>0.5676151345954944</v>
      </c>
      <c r="AP8" s="18">
        <v>0.95298248081016501</v>
      </c>
      <c r="AQ8" s="18">
        <v>0.90902922720401436</v>
      </c>
      <c r="AR8" s="18">
        <v>1.5214875299745063</v>
      </c>
      <c r="AS8" s="18">
        <v>1.2524978640654834</v>
      </c>
    </row>
    <row r="9" spans="1:45" s="1" customFormat="1" ht="15" customHeight="1" x14ac:dyDescent="0.25">
      <c r="A9" s="85">
        <v>7</v>
      </c>
      <c r="B9" s="9">
        <v>1.302176733005818</v>
      </c>
      <c r="C9" s="9">
        <v>1.3080971322807922</v>
      </c>
      <c r="D9" s="9">
        <v>1.3650259905089306</v>
      </c>
      <c r="E9" s="9">
        <v>1.333959224340594</v>
      </c>
      <c r="F9" s="9">
        <v>1.350290328173807</v>
      </c>
      <c r="G9" s="9">
        <v>1.1834162011085723</v>
      </c>
      <c r="H9" s="9">
        <v>1.2773517835777002</v>
      </c>
      <c r="I9" s="9">
        <v>1.2667851681184423</v>
      </c>
      <c r="J9" s="9">
        <v>1.6082370134832777</v>
      </c>
      <c r="K9" s="9">
        <v>1.4547500815348784</v>
      </c>
      <c r="L9" s="9">
        <v>1.5963923630276395</v>
      </c>
      <c r="M9" s="9">
        <v>1.2147989934332728</v>
      </c>
      <c r="N9" s="9">
        <v>1.0538022521613721</v>
      </c>
      <c r="O9" s="9">
        <v>1.6403570440899216</v>
      </c>
      <c r="P9" s="9">
        <v>1.4307658732457813</v>
      </c>
      <c r="Q9" s="9">
        <v>1.2061844488428497</v>
      </c>
      <c r="R9" s="9">
        <v>0.59287541165026125</v>
      </c>
      <c r="S9" s="9">
        <v>1.0920740526706907</v>
      </c>
      <c r="T9" s="9">
        <v>1.3572124906362324</v>
      </c>
      <c r="U9" s="9">
        <v>1.134917868038898</v>
      </c>
      <c r="V9" s="9">
        <v>1.0820718841665715</v>
      </c>
      <c r="W9" s="9">
        <v>1.0233061326837565</v>
      </c>
      <c r="X9" s="9">
        <v>0.70951626230849529</v>
      </c>
      <c r="Y9" s="9">
        <v>1.0691509186148509</v>
      </c>
      <c r="Z9" s="9">
        <v>1.015952306139863</v>
      </c>
      <c r="AA9" s="9">
        <v>1.555034395907845</v>
      </c>
      <c r="AB9" s="9">
        <v>1.1103310974530189</v>
      </c>
      <c r="AC9" s="9">
        <v>0.83937017592651975</v>
      </c>
      <c r="AD9" s="9">
        <v>1.0519893886651766</v>
      </c>
      <c r="AE9" s="9">
        <v>1.5500197835802767</v>
      </c>
      <c r="AF9" s="9">
        <v>1.2482581455475426</v>
      </c>
      <c r="AG9" s="9">
        <v>1.1997489055002224</v>
      </c>
      <c r="AH9" s="9">
        <v>0.72581853645515482</v>
      </c>
      <c r="AI9" s="9">
        <v>1.0951810602201311</v>
      </c>
      <c r="AJ9" s="9">
        <v>1.5713153068053394</v>
      </c>
      <c r="AK9" s="9">
        <v>1.5295981703217634</v>
      </c>
      <c r="AL9" s="9">
        <v>1.0426160899425625</v>
      </c>
      <c r="AM9" s="9">
        <v>0.90419824195322918</v>
      </c>
      <c r="AN9" s="9">
        <v>1.458987569654991</v>
      </c>
      <c r="AO9" s="9">
        <v>0.84325386007514791</v>
      </c>
      <c r="AP9" s="18">
        <v>1.451929413472471</v>
      </c>
      <c r="AQ9" s="18">
        <v>1.3865050270784762</v>
      </c>
      <c r="AR9" s="18">
        <v>1.7206173736485719</v>
      </c>
      <c r="AS9" s="18">
        <v>2.0127356489839583</v>
      </c>
    </row>
    <row r="10" spans="1:45" s="1" customFormat="1" ht="15" customHeight="1" x14ac:dyDescent="0.25">
      <c r="A10" s="85">
        <v>8</v>
      </c>
      <c r="B10" s="9">
        <v>1.2603713614825556</v>
      </c>
      <c r="C10" s="9">
        <v>1.7666875579335584</v>
      </c>
      <c r="D10" s="9">
        <v>1.4093852342508593</v>
      </c>
      <c r="E10" s="9">
        <v>1.5685840643944855</v>
      </c>
      <c r="F10" s="9">
        <v>1.4255608186530011</v>
      </c>
      <c r="G10" s="9">
        <v>1.2542463577321623</v>
      </c>
      <c r="H10" s="9">
        <v>1.3361404716420859</v>
      </c>
      <c r="I10" s="9">
        <v>1.2827694944890893</v>
      </c>
      <c r="J10" s="9">
        <v>1.6638480289725808</v>
      </c>
      <c r="K10" s="9">
        <v>1.4484014397670426</v>
      </c>
      <c r="L10" s="9">
        <v>1.5636401813142768</v>
      </c>
      <c r="M10" s="9">
        <v>1.5444242485028135</v>
      </c>
      <c r="N10" s="9">
        <v>1.2448977744009926</v>
      </c>
      <c r="O10" s="9">
        <v>1.6590619959730917</v>
      </c>
      <c r="P10" s="9">
        <v>1.5324006932881871</v>
      </c>
      <c r="Q10" s="9">
        <v>1.2378138230848992</v>
      </c>
      <c r="R10" s="9">
        <v>0.84660267924772903</v>
      </c>
      <c r="S10" s="9">
        <v>1.1368045744462989</v>
      </c>
      <c r="T10" s="9">
        <v>1.4180869833075698</v>
      </c>
      <c r="U10" s="9">
        <v>1.3888623294153508</v>
      </c>
      <c r="V10" s="9">
        <v>1.1308205527481008</v>
      </c>
      <c r="W10" s="9">
        <v>1.1754248443630628</v>
      </c>
      <c r="X10" s="9">
        <v>1.011734030569476</v>
      </c>
      <c r="Y10" s="9">
        <v>1.1262917248805031</v>
      </c>
      <c r="Z10" s="9">
        <v>1.470848249815226</v>
      </c>
      <c r="AA10" s="9">
        <v>1.6022838715739443</v>
      </c>
      <c r="AB10" s="9">
        <v>1.1578165621943082</v>
      </c>
      <c r="AC10" s="9">
        <v>0.96097212947166089</v>
      </c>
      <c r="AD10" s="9">
        <v>1.1805519538740654</v>
      </c>
      <c r="AE10" s="9">
        <v>1.5656889981280269</v>
      </c>
      <c r="AF10" s="9">
        <v>1.2944650230919841</v>
      </c>
      <c r="AG10" s="9">
        <v>1.5005872183578255</v>
      </c>
      <c r="AH10" s="9">
        <v>1.0565142957808451</v>
      </c>
      <c r="AI10" s="9">
        <v>1.1251105399910728</v>
      </c>
      <c r="AJ10" s="9">
        <v>1.6026361715279334</v>
      </c>
      <c r="AK10" s="9">
        <v>1.5476941735950731</v>
      </c>
      <c r="AL10" s="9">
        <v>1.0311604470946223</v>
      </c>
      <c r="AM10" s="9">
        <v>1.1518441536621629</v>
      </c>
      <c r="AN10" s="9">
        <v>1.4837914619605852</v>
      </c>
      <c r="AO10" s="9">
        <v>1.1284717512311719</v>
      </c>
      <c r="AP10" s="18">
        <v>1.4600433989908876</v>
      </c>
      <c r="AQ10" s="18">
        <v>1.4252993840958414</v>
      </c>
      <c r="AR10" s="18">
        <v>1.5400519539535167</v>
      </c>
      <c r="AS10" s="18">
        <v>1.7688596764087405</v>
      </c>
    </row>
    <row r="11" spans="1:45" s="1" customFormat="1" ht="15" customHeight="1" x14ac:dyDescent="0.25">
      <c r="A11" s="85">
        <v>9</v>
      </c>
      <c r="B11" s="9">
        <v>1.286185852634256</v>
      </c>
      <c r="C11" s="9">
        <v>2.2850209579321659</v>
      </c>
      <c r="D11" s="9">
        <v>1.3897696640528991</v>
      </c>
      <c r="E11" s="9">
        <v>1.5257160971005541</v>
      </c>
      <c r="F11" s="9">
        <v>1.439463255229922</v>
      </c>
      <c r="G11" s="9">
        <v>1.2819470798825463</v>
      </c>
      <c r="H11" s="9">
        <v>1.3322372645327054</v>
      </c>
      <c r="I11" s="9">
        <v>1.260928068442583</v>
      </c>
      <c r="J11" s="9">
        <v>1.5532234496156396</v>
      </c>
      <c r="K11" s="9">
        <v>1.3911502053102476</v>
      </c>
      <c r="L11" s="9">
        <v>1.4444459778756098</v>
      </c>
      <c r="M11" s="9">
        <v>1.7266545487327782</v>
      </c>
      <c r="N11" s="9">
        <v>1.36469908816874</v>
      </c>
      <c r="O11" s="9">
        <v>1.5436522005618099</v>
      </c>
      <c r="P11" s="9">
        <v>1.5273138467827891</v>
      </c>
      <c r="Q11" s="9">
        <v>1.2821668890390978</v>
      </c>
      <c r="R11" s="9">
        <v>1.0278553197174058</v>
      </c>
      <c r="S11" s="9">
        <v>1.1790568901728848</v>
      </c>
      <c r="T11" s="9">
        <v>1.3954635454547157</v>
      </c>
      <c r="U11" s="9">
        <v>1.5255558233915305</v>
      </c>
      <c r="V11" s="9">
        <v>1.1785627396290099</v>
      </c>
      <c r="W11" s="9">
        <v>1.3038452840010171</v>
      </c>
      <c r="X11" s="9">
        <v>1.2315079821064863</v>
      </c>
      <c r="Y11" s="9">
        <v>1.18118157484034</v>
      </c>
      <c r="Z11" s="9">
        <v>1.6494914082302305</v>
      </c>
      <c r="AA11" s="9">
        <v>1.5080247546029282</v>
      </c>
      <c r="AB11" s="9">
        <v>1.2105837342199237</v>
      </c>
      <c r="AC11" s="9">
        <v>1.0803965876054433</v>
      </c>
      <c r="AD11" s="9">
        <v>1.2510405447365147</v>
      </c>
      <c r="AE11" s="9">
        <v>1.4672094909120668</v>
      </c>
      <c r="AF11" s="9">
        <v>1.3531051442412423</v>
      </c>
      <c r="AG11" s="9">
        <v>1.5974740226051032</v>
      </c>
      <c r="AH11" s="9">
        <v>1.2106821013613314</v>
      </c>
      <c r="AI11" s="9">
        <v>1.1761483425332688</v>
      </c>
      <c r="AJ11" s="9">
        <v>1.4743140016763296</v>
      </c>
      <c r="AK11" s="9">
        <v>1.4629281949240258</v>
      </c>
      <c r="AL11" s="9">
        <v>1.0505540972889256</v>
      </c>
      <c r="AM11" s="9">
        <v>1.2970367426490723</v>
      </c>
      <c r="AN11" s="9">
        <v>1.4156943391620893</v>
      </c>
      <c r="AO11" s="9">
        <v>1.289973564063029</v>
      </c>
      <c r="AP11" s="18">
        <v>1.4027549517100684</v>
      </c>
      <c r="AQ11" s="18">
        <v>1.4011644947370034</v>
      </c>
      <c r="AR11" s="18">
        <v>1.1866729978663759</v>
      </c>
      <c r="AS11" s="18">
        <v>1.463041076465879</v>
      </c>
    </row>
    <row r="12" spans="1:45" s="1" customFormat="1" ht="15" customHeight="1" x14ac:dyDescent="0.25">
      <c r="A12" s="85">
        <v>10</v>
      </c>
      <c r="B12" s="9">
        <v>1.3425931810105594</v>
      </c>
      <c r="C12" s="9">
        <v>2.516809100600566</v>
      </c>
      <c r="D12" s="9">
        <v>1.4218352743859444</v>
      </c>
      <c r="E12" s="9">
        <v>1.53341273837114</v>
      </c>
      <c r="F12" s="9">
        <v>1.4520068580570491</v>
      </c>
      <c r="G12" s="9">
        <v>1.3374945839610031</v>
      </c>
      <c r="H12" s="9">
        <v>1.3604027468173874</v>
      </c>
      <c r="I12" s="9">
        <v>1.2940859501542459</v>
      </c>
      <c r="J12" s="9">
        <v>1.499042813641519</v>
      </c>
      <c r="K12" s="9">
        <v>1.4044063295339833</v>
      </c>
      <c r="L12" s="9">
        <v>1.4018764054108948</v>
      </c>
      <c r="M12" s="9">
        <v>1.8066503341240912</v>
      </c>
      <c r="N12" s="9">
        <v>1.4555819470709426</v>
      </c>
      <c r="O12" s="9">
        <v>1.4986567985887171</v>
      </c>
      <c r="P12" s="9">
        <v>1.5033002863588469</v>
      </c>
      <c r="Q12" s="9">
        <v>1.3598855853752192</v>
      </c>
      <c r="R12" s="9">
        <v>1.2992707630842153</v>
      </c>
      <c r="S12" s="9">
        <v>1.2634801926076185</v>
      </c>
      <c r="T12" s="9">
        <v>1.3700744207613331</v>
      </c>
      <c r="U12" s="9">
        <v>1.6404415884989518</v>
      </c>
      <c r="V12" s="9">
        <v>1.2690811633389159</v>
      </c>
      <c r="W12" s="9">
        <v>1.4911389260952563</v>
      </c>
      <c r="X12" s="9">
        <v>1.4788431398853359</v>
      </c>
      <c r="Y12" s="9">
        <v>1.2786749599664369</v>
      </c>
      <c r="Z12" s="9">
        <v>1.6685388469151559</v>
      </c>
      <c r="AA12" s="9">
        <v>1.4381439010103851</v>
      </c>
      <c r="AB12" s="9">
        <v>1.3126052429720341</v>
      </c>
      <c r="AC12" s="9">
        <v>1.2023613703996348</v>
      </c>
      <c r="AD12" s="9">
        <v>1.3221605094276416</v>
      </c>
      <c r="AE12" s="9">
        <v>1.4213900699416648</v>
      </c>
      <c r="AF12" s="9">
        <v>1.3535313719652957</v>
      </c>
      <c r="AG12" s="9">
        <v>1.564278888786095</v>
      </c>
      <c r="AH12" s="9">
        <v>1.398184068142847</v>
      </c>
      <c r="AI12" s="9">
        <v>1.2617816575592602</v>
      </c>
      <c r="AJ12" s="9">
        <v>1.4026386943565845</v>
      </c>
      <c r="AK12" s="9">
        <v>1.4236330878266661</v>
      </c>
      <c r="AL12" s="9">
        <v>1.1090720491172028</v>
      </c>
      <c r="AM12" s="9">
        <v>1.3757021059646894</v>
      </c>
      <c r="AN12" s="9">
        <v>1.3779560033494174</v>
      </c>
      <c r="AO12" s="9">
        <v>1.4372222647618069</v>
      </c>
      <c r="AP12" s="18">
        <v>1.3269815703972134</v>
      </c>
      <c r="AQ12" s="18">
        <v>1.3339646545609436</v>
      </c>
      <c r="AR12" s="18">
        <v>1.3728384849820257</v>
      </c>
      <c r="AS12" s="18">
        <v>1.253526541558696</v>
      </c>
    </row>
    <row r="13" spans="1:45" s="1" customFormat="1" ht="15" customHeight="1" x14ac:dyDescent="0.25">
      <c r="A13" s="85">
        <v>11</v>
      </c>
      <c r="B13" s="9">
        <v>1.3889718238425834</v>
      </c>
      <c r="C13" s="9">
        <v>2.3540939452578962</v>
      </c>
      <c r="D13" s="9">
        <v>1.6578818358954259</v>
      </c>
      <c r="E13" s="9">
        <v>1.7834125707239177</v>
      </c>
      <c r="F13" s="9">
        <v>1.6229132652058811</v>
      </c>
      <c r="G13" s="9">
        <v>1.5317434526978375</v>
      </c>
      <c r="H13" s="9">
        <v>1.5409706108262793</v>
      </c>
      <c r="I13" s="9">
        <v>1.4821101801729644</v>
      </c>
      <c r="J13" s="9">
        <v>1.7054301214220744</v>
      </c>
      <c r="K13" s="9">
        <v>1.5772134832738205</v>
      </c>
      <c r="L13" s="9">
        <v>1.614409588560948</v>
      </c>
      <c r="M13" s="9">
        <v>1.8930920288175088</v>
      </c>
      <c r="N13" s="9">
        <v>1.7762907991580128</v>
      </c>
      <c r="O13" s="9">
        <v>1.6910253410764298</v>
      </c>
      <c r="P13" s="9">
        <v>1.644742217840033</v>
      </c>
      <c r="Q13" s="9">
        <v>1.5832483097859036</v>
      </c>
      <c r="R13" s="9">
        <v>1.521519846905661</v>
      </c>
      <c r="S13" s="9">
        <v>1.4850821801255067</v>
      </c>
      <c r="T13" s="9">
        <v>1.5570000789162814</v>
      </c>
      <c r="U13" s="9">
        <v>1.7676319404327681</v>
      </c>
      <c r="V13" s="9">
        <v>1.4940624072015609</v>
      </c>
      <c r="W13" s="9">
        <v>1.7385181888439869</v>
      </c>
      <c r="X13" s="9">
        <v>1.7694177949643228</v>
      </c>
      <c r="Y13" s="9">
        <v>1.5167713841021777</v>
      </c>
      <c r="Z13" s="9">
        <v>1.8092549468033488</v>
      </c>
      <c r="AA13" s="9">
        <v>1.5609501013512634</v>
      </c>
      <c r="AB13" s="9">
        <v>1.5255178041204662</v>
      </c>
      <c r="AC13" s="9">
        <v>1.4791933349499653</v>
      </c>
      <c r="AD13" s="9">
        <v>1.5298695515334011</v>
      </c>
      <c r="AE13" s="9">
        <v>1.5479069277454336</v>
      </c>
      <c r="AF13" s="9">
        <v>1.5279804615465868</v>
      </c>
      <c r="AG13" s="9">
        <v>1.7241409217245416</v>
      </c>
      <c r="AH13" s="9">
        <v>1.9076867153962795</v>
      </c>
      <c r="AI13" s="9">
        <v>1.4477477975440087</v>
      </c>
      <c r="AJ13" s="9">
        <v>1.5223574485052003</v>
      </c>
      <c r="AK13" s="9">
        <v>1.5468727868663739</v>
      </c>
      <c r="AL13" s="9">
        <v>1.417423114230677</v>
      </c>
      <c r="AM13" s="9">
        <v>1.5119422371104774</v>
      </c>
      <c r="AN13" s="9">
        <v>1.4770759253786259</v>
      </c>
      <c r="AO13" s="9">
        <v>1.6370334987025255</v>
      </c>
      <c r="AP13" s="18">
        <v>1.3867754645117158</v>
      </c>
      <c r="AQ13" s="18">
        <v>1.4025780481292145</v>
      </c>
      <c r="AR13" s="18">
        <v>1.2249111670556845</v>
      </c>
      <c r="AS13" s="18">
        <v>1.2733078292834505</v>
      </c>
    </row>
    <row r="14" spans="1:45" s="1" customFormat="1" ht="15" customHeight="1" x14ac:dyDescent="0.25">
      <c r="A14" s="85">
        <v>12</v>
      </c>
      <c r="B14" s="9">
        <v>1.3730658192690031</v>
      </c>
      <c r="C14" s="9">
        <v>1.9644410469779043</v>
      </c>
      <c r="D14" s="9">
        <v>1.6368760048155169</v>
      </c>
      <c r="E14" s="9">
        <v>1.7690756215036412</v>
      </c>
      <c r="F14" s="9">
        <v>1.6450626153387573</v>
      </c>
      <c r="G14" s="9">
        <v>1.5612212596427022</v>
      </c>
      <c r="H14" s="9">
        <v>1.5404312570548029</v>
      </c>
      <c r="I14" s="9">
        <v>1.5078064699518963</v>
      </c>
      <c r="J14" s="9">
        <v>1.7207626670023215</v>
      </c>
      <c r="K14" s="9">
        <v>1.6760021181659817</v>
      </c>
      <c r="L14" s="9">
        <v>1.6271036379697397</v>
      </c>
      <c r="M14" s="9">
        <v>1.8439129464974024</v>
      </c>
      <c r="N14" s="9">
        <v>1.6868744075322906</v>
      </c>
      <c r="O14" s="9">
        <v>1.7096729168388443</v>
      </c>
      <c r="P14" s="9">
        <v>1.7245637104548217</v>
      </c>
      <c r="Q14" s="9">
        <v>1.5025589807577051</v>
      </c>
      <c r="R14" s="9">
        <v>1.7156828933923662</v>
      </c>
      <c r="S14" s="9">
        <v>1.4602379646318515</v>
      </c>
      <c r="T14" s="9">
        <v>1.6021944413219533</v>
      </c>
      <c r="U14" s="9">
        <v>1.9204173039806167</v>
      </c>
      <c r="V14" s="9">
        <v>1.4753009903489316</v>
      </c>
      <c r="W14" s="9">
        <v>1.5804066324671668</v>
      </c>
      <c r="X14" s="9">
        <v>1.8430730134400173</v>
      </c>
      <c r="Y14" s="9">
        <v>1.4603587667721025</v>
      </c>
      <c r="Z14" s="9">
        <v>1.8252130145178196</v>
      </c>
      <c r="AA14" s="9">
        <v>1.6342459664723239</v>
      </c>
      <c r="AB14" s="9">
        <v>1.4719737713722967</v>
      </c>
      <c r="AC14" s="9">
        <v>1.4141462808622005</v>
      </c>
      <c r="AD14" s="9">
        <v>1.4650982000093675</v>
      </c>
      <c r="AE14" s="9">
        <v>1.6009850632953286</v>
      </c>
      <c r="AF14" s="9">
        <v>1.6305321846185938</v>
      </c>
      <c r="AG14" s="9">
        <v>1.7624020545344357</v>
      </c>
      <c r="AH14" s="9">
        <v>1.8784908648696588</v>
      </c>
      <c r="AI14" s="9">
        <v>1.4034956293208944</v>
      </c>
      <c r="AJ14" s="9">
        <v>1.641294922019362</v>
      </c>
      <c r="AK14" s="9">
        <v>1.5748405438194741</v>
      </c>
      <c r="AL14" s="9">
        <v>1.7791323230165108</v>
      </c>
      <c r="AM14" s="9">
        <v>1.5883055398383779</v>
      </c>
      <c r="AN14" s="9">
        <v>1.5227529782243676</v>
      </c>
      <c r="AO14" s="9">
        <v>1.5652326098818989</v>
      </c>
      <c r="AP14" s="18">
        <v>1.4731638862121577</v>
      </c>
      <c r="AQ14" s="18">
        <v>1.5023622577939502</v>
      </c>
      <c r="AR14" s="18">
        <v>1.2155754938020205</v>
      </c>
      <c r="AS14" s="18">
        <v>1.2527487169980387</v>
      </c>
    </row>
    <row r="15" spans="1:45" s="1" customFormat="1" ht="15" customHeight="1" x14ac:dyDescent="0.25">
      <c r="A15" s="85">
        <v>13</v>
      </c>
      <c r="B15" s="9">
        <v>1.3760803534698032</v>
      </c>
      <c r="C15" s="9">
        <v>1.8752234343973073</v>
      </c>
      <c r="D15" s="9">
        <v>1.5843951284108921</v>
      </c>
      <c r="E15" s="9">
        <v>1.7402575829723619</v>
      </c>
      <c r="F15" s="9">
        <v>1.659269073877931</v>
      </c>
      <c r="G15" s="9">
        <v>1.5462257350390627</v>
      </c>
      <c r="H15" s="9">
        <v>1.4812150999779832</v>
      </c>
      <c r="I15" s="9">
        <v>1.4490594159816357</v>
      </c>
      <c r="J15" s="9">
        <v>1.663898442702759</v>
      </c>
      <c r="K15" s="9">
        <v>1.6596648915747387</v>
      </c>
      <c r="L15" s="9">
        <v>1.5681156734021486</v>
      </c>
      <c r="M15" s="9">
        <v>1.8061647962039187</v>
      </c>
      <c r="N15" s="9">
        <v>1.6081063340404493</v>
      </c>
      <c r="O15" s="9">
        <v>1.6731613279437714</v>
      </c>
      <c r="P15" s="9">
        <v>1.7669924513288231</v>
      </c>
      <c r="Q15" s="9">
        <v>1.4664390394120965</v>
      </c>
      <c r="R15" s="9">
        <v>1.796541826410456</v>
      </c>
      <c r="S15" s="9">
        <v>1.4239730787929568</v>
      </c>
      <c r="T15" s="9">
        <v>1.5874825605415686</v>
      </c>
      <c r="U15" s="9">
        <v>1.9994625495415206</v>
      </c>
      <c r="V15" s="9">
        <v>1.4410568170251405</v>
      </c>
      <c r="W15" s="9">
        <v>1.3911514491383661</v>
      </c>
      <c r="X15" s="9">
        <v>1.7840032087756785</v>
      </c>
      <c r="Y15" s="9">
        <v>1.3821313245228304</v>
      </c>
      <c r="Z15" s="9">
        <v>1.9154495856358984</v>
      </c>
      <c r="AA15" s="9">
        <v>1.6006688371614586</v>
      </c>
      <c r="AB15" s="9">
        <v>1.4089385711396012</v>
      </c>
      <c r="AC15" s="9">
        <v>1.2685582944492442</v>
      </c>
      <c r="AD15" s="9">
        <v>1.3902181665487083</v>
      </c>
      <c r="AE15" s="9">
        <v>1.5438067692666537</v>
      </c>
      <c r="AF15" s="9">
        <v>1.370697239040839</v>
      </c>
      <c r="AG15" s="9">
        <v>1.8151940624381868</v>
      </c>
      <c r="AH15" s="9">
        <v>1.5021340514232746</v>
      </c>
      <c r="AI15" s="9">
        <v>1.3584159169052221</v>
      </c>
      <c r="AJ15" s="9">
        <v>1.55730509173466</v>
      </c>
      <c r="AK15" s="9">
        <v>1.534572684255993</v>
      </c>
      <c r="AL15" s="9">
        <v>1.2865415869091734</v>
      </c>
      <c r="AM15" s="9">
        <v>1.5228014522060711</v>
      </c>
      <c r="AN15" s="9">
        <v>1.4790937132806827</v>
      </c>
      <c r="AO15" s="9">
        <v>1.6040439011362919</v>
      </c>
      <c r="AP15" s="18">
        <v>1.4476386330637334</v>
      </c>
      <c r="AQ15" s="18">
        <v>1.4713426350937659</v>
      </c>
      <c r="AR15" s="18">
        <v>1.2653412480754873</v>
      </c>
      <c r="AS15" s="18">
        <v>1.2615141320586292</v>
      </c>
    </row>
    <row r="16" spans="1:45" s="1" customFormat="1" ht="15" customHeight="1" x14ac:dyDescent="0.25">
      <c r="A16" s="85">
        <v>14</v>
      </c>
      <c r="B16" s="9">
        <v>1.4089782384477665</v>
      </c>
      <c r="C16" s="9">
        <v>1.9615482789338237</v>
      </c>
      <c r="D16" s="9">
        <v>1.5477902007637523</v>
      </c>
      <c r="E16" s="9">
        <v>1.6603041617504761</v>
      </c>
      <c r="F16" s="9">
        <v>1.6192368134974835</v>
      </c>
      <c r="G16" s="9">
        <v>1.5202035362769699</v>
      </c>
      <c r="H16" s="9">
        <v>1.4636340859913901</v>
      </c>
      <c r="I16" s="9">
        <v>1.4275981569489538</v>
      </c>
      <c r="J16" s="9">
        <v>1.5442960591139752</v>
      </c>
      <c r="K16" s="9">
        <v>1.6018176772934425</v>
      </c>
      <c r="L16" s="9">
        <v>1.4852750702765738</v>
      </c>
      <c r="M16" s="9">
        <v>1.7603720443391346</v>
      </c>
      <c r="N16" s="9">
        <v>1.6032790997362931</v>
      </c>
      <c r="O16" s="9">
        <v>1.568676446528307</v>
      </c>
      <c r="P16" s="9">
        <v>1.6723713710698556</v>
      </c>
      <c r="Q16" s="9">
        <v>1.5237561437719664</v>
      </c>
      <c r="R16" s="9">
        <v>1.7981633727528819</v>
      </c>
      <c r="S16" s="9">
        <v>1.4545528851982812</v>
      </c>
      <c r="T16" s="9">
        <v>1.5312582580458398</v>
      </c>
      <c r="U16" s="9">
        <v>1.9021447502101836</v>
      </c>
      <c r="V16" s="9">
        <v>1.4886377255580383</v>
      </c>
      <c r="W16" s="9">
        <v>1.4156545253405315</v>
      </c>
      <c r="X16" s="9">
        <v>1.8063774257881924</v>
      </c>
      <c r="Y16" s="9">
        <v>1.4242882379073887</v>
      </c>
      <c r="Z16" s="9">
        <v>1.7464906995067666</v>
      </c>
      <c r="AA16" s="9">
        <v>1.4926039361010799</v>
      </c>
      <c r="AB16" s="9">
        <v>1.4500561318263403</v>
      </c>
      <c r="AC16" s="9">
        <v>1.3271651788875034</v>
      </c>
      <c r="AD16" s="9">
        <v>1.406847168813373</v>
      </c>
      <c r="AE16" s="9">
        <v>1.476936454942571</v>
      </c>
      <c r="AF16" s="9">
        <v>1.2758951960495872</v>
      </c>
      <c r="AG16" s="9">
        <v>1.6318871073771828</v>
      </c>
      <c r="AH16" s="9">
        <v>1.4936458751717465</v>
      </c>
      <c r="AI16" s="9">
        <v>1.4066571116173652</v>
      </c>
      <c r="AJ16" s="9">
        <v>1.4383981551702061</v>
      </c>
      <c r="AK16" s="9">
        <v>1.4579840025349533</v>
      </c>
      <c r="AL16" s="9">
        <v>1.1611782499925429</v>
      </c>
      <c r="AM16" s="9">
        <v>1.5078729380917859</v>
      </c>
      <c r="AN16" s="9">
        <v>1.4134426548740877</v>
      </c>
      <c r="AO16" s="9">
        <v>1.5783481496851077</v>
      </c>
      <c r="AP16" s="18">
        <v>1.4139103726546229</v>
      </c>
      <c r="AQ16" s="18">
        <v>1.4253691656633558</v>
      </c>
      <c r="AR16" s="18">
        <v>1.3155948363843999</v>
      </c>
      <c r="AS16" s="18">
        <v>1.3276364385039596</v>
      </c>
    </row>
    <row r="17" spans="1:45" s="1" customFormat="1" ht="15" customHeight="1" x14ac:dyDescent="0.25">
      <c r="A17" s="85">
        <v>15</v>
      </c>
      <c r="B17" s="9">
        <v>1.4642030027851758</v>
      </c>
      <c r="C17" s="9">
        <v>1.9351003222782543</v>
      </c>
      <c r="D17" s="9">
        <v>1.6351486426267607</v>
      </c>
      <c r="E17" s="9">
        <v>1.5880137033346293</v>
      </c>
      <c r="F17" s="9">
        <v>1.6325299870291117</v>
      </c>
      <c r="G17" s="9">
        <v>1.6091996335971759</v>
      </c>
      <c r="H17" s="9">
        <v>1.5389840748170995</v>
      </c>
      <c r="I17" s="9">
        <v>1.5350271583737827</v>
      </c>
      <c r="J17" s="9">
        <v>1.4734329960355195</v>
      </c>
      <c r="K17" s="9">
        <v>1.4231640411839037</v>
      </c>
      <c r="L17" s="9">
        <v>1.4704923439287472</v>
      </c>
      <c r="M17" s="9">
        <v>1.6898582987103516</v>
      </c>
      <c r="N17" s="9">
        <v>1.6472840966900146</v>
      </c>
      <c r="O17" s="9">
        <v>1.5219581045947979</v>
      </c>
      <c r="P17" s="9">
        <v>1.6119256135994948</v>
      </c>
      <c r="Q17" s="9">
        <v>1.6685185731104224</v>
      </c>
      <c r="R17" s="9">
        <v>1.9084177686885337</v>
      </c>
      <c r="S17" s="9">
        <v>1.6112497913263906</v>
      </c>
      <c r="T17" s="9">
        <v>1.5631223959830993</v>
      </c>
      <c r="U17" s="9">
        <v>1.8481751974598177</v>
      </c>
      <c r="V17" s="9">
        <v>1.6266870276267551</v>
      </c>
      <c r="W17" s="9">
        <v>1.5206161770423456</v>
      </c>
      <c r="X17" s="9">
        <v>1.8047321767846913</v>
      </c>
      <c r="Y17" s="9">
        <v>1.5958678612275083</v>
      </c>
      <c r="Z17" s="9">
        <v>1.789654596595059</v>
      </c>
      <c r="AA17" s="9">
        <v>1.4537855194804898</v>
      </c>
      <c r="AB17" s="9">
        <v>1.583599866214481</v>
      </c>
      <c r="AC17" s="9">
        <v>1.6639923640201484</v>
      </c>
      <c r="AD17" s="9">
        <v>1.5646688270861344</v>
      </c>
      <c r="AE17" s="9">
        <v>1.4678951558422877</v>
      </c>
      <c r="AF17" s="9">
        <v>1.2888531999292234</v>
      </c>
      <c r="AG17" s="9">
        <v>1.5167768003824031</v>
      </c>
      <c r="AH17" s="9">
        <v>1.6451429356502645</v>
      </c>
      <c r="AI17" s="9">
        <v>1.5751274727769013</v>
      </c>
      <c r="AJ17" s="9">
        <v>1.4179455077748533</v>
      </c>
      <c r="AK17" s="9">
        <v>1.4455621426078067</v>
      </c>
      <c r="AL17" s="9">
        <v>1.2113515496356286</v>
      </c>
      <c r="AM17" s="9">
        <v>1.5620770175513456</v>
      </c>
      <c r="AN17" s="9">
        <v>1.4091054015678433</v>
      </c>
      <c r="AO17" s="9">
        <v>1.5406566961871362</v>
      </c>
      <c r="AP17" s="18">
        <v>1.4316370171210975</v>
      </c>
      <c r="AQ17" s="18">
        <v>1.4366407954170815</v>
      </c>
      <c r="AR17" s="18">
        <v>1.40647230279569</v>
      </c>
      <c r="AS17" s="18">
        <v>1.3908874714550772</v>
      </c>
    </row>
    <row r="18" spans="1:45" s="1" customFormat="1" ht="15" customHeight="1" x14ac:dyDescent="0.25">
      <c r="A18" s="85">
        <v>16</v>
      </c>
      <c r="B18" s="9">
        <v>1.5533801505849543</v>
      </c>
      <c r="C18" s="9">
        <v>1.6649036389464709</v>
      </c>
      <c r="D18" s="9">
        <v>1.6816275423463962</v>
      </c>
      <c r="E18" s="9">
        <v>1.6179011785149062</v>
      </c>
      <c r="F18" s="9">
        <v>1.6203812013332257</v>
      </c>
      <c r="G18" s="9">
        <v>1.7222686346251794</v>
      </c>
      <c r="H18" s="9">
        <v>1.654244422098855</v>
      </c>
      <c r="I18" s="9">
        <v>1.6871974438761044</v>
      </c>
      <c r="J18" s="9">
        <v>1.4624531928331832</v>
      </c>
      <c r="K18" s="9">
        <v>1.5713901502774144</v>
      </c>
      <c r="L18" s="9">
        <v>1.467775902971751</v>
      </c>
      <c r="M18" s="9">
        <v>1.6304841126216751</v>
      </c>
      <c r="N18" s="9">
        <v>1.7846327313310921</v>
      </c>
      <c r="O18" s="9">
        <v>1.4714047925926608</v>
      </c>
      <c r="P18" s="9">
        <v>1.5357058499829312</v>
      </c>
      <c r="Q18" s="9">
        <v>1.7782188456215591</v>
      </c>
      <c r="R18" s="9">
        <v>1.7973287301814038</v>
      </c>
      <c r="S18" s="9">
        <v>1.7586476728293898</v>
      </c>
      <c r="T18" s="9">
        <v>1.6735994388565019</v>
      </c>
      <c r="U18" s="9">
        <v>1.6682335542443787</v>
      </c>
      <c r="V18" s="9">
        <v>1.7423414375903961</v>
      </c>
      <c r="W18" s="9">
        <v>1.7234215781547637</v>
      </c>
      <c r="X18" s="9">
        <v>1.7156500927459588</v>
      </c>
      <c r="Y18" s="9">
        <v>1.794491527540746</v>
      </c>
      <c r="Z18" s="9">
        <v>1.8526783068235464</v>
      </c>
      <c r="AA18" s="9">
        <v>1.4762641120528894</v>
      </c>
      <c r="AB18" s="9">
        <v>1.7305684736636344</v>
      </c>
      <c r="AC18" s="9">
        <v>2.0585650297614579</v>
      </c>
      <c r="AD18" s="9">
        <v>1.7664353805349953</v>
      </c>
      <c r="AE18" s="9">
        <v>1.5108220620468213</v>
      </c>
      <c r="AF18" s="9">
        <v>1.525388331918061</v>
      </c>
      <c r="AG18" s="9">
        <v>1.3963897065412647</v>
      </c>
      <c r="AH18" s="9">
        <v>1.7151278380981474</v>
      </c>
      <c r="AI18" s="9">
        <v>1.7905088538711953</v>
      </c>
      <c r="AJ18" s="9">
        <v>1.4799376674570663</v>
      </c>
      <c r="AK18" s="9">
        <v>1.4991236705445006</v>
      </c>
      <c r="AL18" s="9">
        <v>1.4566300632966858</v>
      </c>
      <c r="AM18" s="9">
        <v>1.5164929268967664</v>
      </c>
      <c r="AN18" s="9">
        <v>1.4730055372527862</v>
      </c>
      <c r="AO18" s="9">
        <v>1.4700351565008438</v>
      </c>
      <c r="AP18" s="18">
        <v>1.5344023988084332</v>
      </c>
      <c r="AQ18" s="18">
        <v>1.5371310191378409</v>
      </c>
      <c r="AR18" s="18">
        <v>1.3693635028117286</v>
      </c>
      <c r="AS18" s="18">
        <v>1.5486793801245575</v>
      </c>
    </row>
    <row r="19" spans="1:45" s="1" customFormat="1" ht="15" customHeight="1" x14ac:dyDescent="0.25">
      <c r="A19" s="85">
        <v>17</v>
      </c>
      <c r="B19" s="9">
        <v>1.6611015511878864</v>
      </c>
      <c r="C19" s="9">
        <v>1.2757272375425663</v>
      </c>
      <c r="D19" s="9">
        <v>1.5713183200890726</v>
      </c>
      <c r="E19" s="9">
        <v>1.425967246379483</v>
      </c>
      <c r="F19" s="9">
        <v>1.344150069327998</v>
      </c>
      <c r="G19" s="9">
        <v>1.583562659898512</v>
      </c>
      <c r="H19" s="9">
        <v>1.5863534432625073</v>
      </c>
      <c r="I19" s="9">
        <v>1.6476924661848602</v>
      </c>
      <c r="J19" s="9">
        <v>1.3053325596004011</v>
      </c>
      <c r="K19" s="9">
        <v>1.9134450370501039</v>
      </c>
      <c r="L19" s="9">
        <v>1.3267567863444105</v>
      </c>
      <c r="M19" s="9">
        <v>1.6324807225842684</v>
      </c>
      <c r="N19" s="9">
        <v>1.7581682210039395</v>
      </c>
      <c r="O19" s="9">
        <v>1.2909112299253886</v>
      </c>
      <c r="P19" s="9">
        <v>1.2787257813200645</v>
      </c>
      <c r="Q19" s="9">
        <v>1.4601841095016475</v>
      </c>
      <c r="R19" s="9">
        <v>1.4913329663624135</v>
      </c>
      <c r="S19" s="9">
        <v>1.5792070794772333</v>
      </c>
      <c r="T19" s="9">
        <v>1.6073163271762483</v>
      </c>
      <c r="U19" s="9">
        <v>1.401538678908284</v>
      </c>
      <c r="V19" s="9">
        <v>1.615338407615535</v>
      </c>
      <c r="W19" s="9">
        <v>2.0136267468973514</v>
      </c>
      <c r="X19" s="9">
        <v>1.4477478606294758</v>
      </c>
      <c r="Y19" s="9">
        <v>1.8437308263718997</v>
      </c>
      <c r="Z19" s="9">
        <v>1.5010413441468455</v>
      </c>
      <c r="AA19" s="9">
        <v>1.2891976092343669</v>
      </c>
      <c r="AB19" s="9">
        <v>1.7195249243863575</v>
      </c>
      <c r="AC19" s="9">
        <v>2.3371233679390055</v>
      </c>
      <c r="AD19" s="9">
        <v>1.816113569509719</v>
      </c>
      <c r="AE19" s="9">
        <v>1.3192048110727024</v>
      </c>
      <c r="AF19" s="9">
        <v>1.9008609393699831</v>
      </c>
      <c r="AG19" s="9">
        <v>1.1861253970275996</v>
      </c>
      <c r="AH19" s="9">
        <v>1.668579438232533</v>
      </c>
      <c r="AI19" s="9">
        <v>1.8572638623160651</v>
      </c>
      <c r="AJ19" s="9">
        <v>1.3593643787454419</v>
      </c>
      <c r="AK19" s="9">
        <v>1.3412530246782484</v>
      </c>
      <c r="AL19" s="9">
        <v>2.0104075484705453</v>
      </c>
      <c r="AM19" s="9">
        <v>1.3695979033040047</v>
      </c>
      <c r="AN19" s="9">
        <v>1.3732090289309113</v>
      </c>
      <c r="AO19" s="9">
        <v>1.2665578936992459</v>
      </c>
      <c r="AP19" s="18">
        <v>1.6545547233992366</v>
      </c>
      <c r="AQ19" s="18">
        <v>1.6156015357675246</v>
      </c>
      <c r="AR19" s="18">
        <v>1.4779433303174743</v>
      </c>
      <c r="AS19" s="18">
        <v>2.0573495723343509</v>
      </c>
    </row>
    <row r="20" spans="1:45" s="1" customFormat="1" ht="15" customHeight="1" x14ac:dyDescent="0.25">
      <c r="A20" s="85">
        <v>18</v>
      </c>
      <c r="B20" s="9">
        <v>1.5528911844578004</v>
      </c>
      <c r="C20" s="9">
        <v>0.73562210590842181</v>
      </c>
      <c r="D20" s="9">
        <v>1.4239585527582301</v>
      </c>
      <c r="E20" s="9">
        <v>1.3540860957773937</v>
      </c>
      <c r="F20" s="9">
        <v>1.318005014637091</v>
      </c>
      <c r="G20" s="9">
        <v>1.5086162321525594</v>
      </c>
      <c r="H20" s="9">
        <v>1.5158051404054225</v>
      </c>
      <c r="I20" s="9">
        <v>1.5721881332775129</v>
      </c>
      <c r="J20" s="9">
        <v>1.2384516553568932</v>
      </c>
      <c r="K20" s="9">
        <v>1.6173179017892578</v>
      </c>
      <c r="L20" s="9">
        <v>1.2923116185285386</v>
      </c>
      <c r="M20" s="9">
        <v>1.2233864178076299</v>
      </c>
      <c r="N20" s="9">
        <v>1.5220582071642998</v>
      </c>
      <c r="O20" s="9">
        <v>1.2310802857733614</v>
      </c>
      <c r="P20" s="9">
        <v>1.2512986007599582</v>
      </c>
      <c r="Q20" s="9">
        <v>1.4363370552977601</v>
      </c>
      <c r="R20" s="9">
        <v>1.5007755793617683</v>
      </c>
      <c r="S20" s="9">
        <v>1.5135319578046831</v>
      </c>
      <c r="T20" s="9">
        <v>1.5098781959028031</v>
      </c>
      <c r="U20" s="9">
        <v>1.3721964588576849</v>
      </c>
      <c r="V20" s="9">
        <v>1.5663836590801949</v>
      </c>
      <c r="W20" s="9">
        <v>1.8135355491040654</v>
      </c>
      <c r="X20" s="9">
        <v>1.3056361328702071</v>
      </c>
      <c r="Y20" s="9">
        <v>1.7552513942024666</v>
      </c>
      <c r="Z20" s="9">
        <v>1.1743939131828862</v>
      </c>
      <c r="AA20" s="9">
        <v>1.2468909535833455</v>
      </c>
      <c r="AB20" s="9">
        <v>1.6362119250822735</v>
      </c>
      <c r="AC20" s="9">
        <v>2.2118888454838435</v>
      </c>
      <c r="AD20" s="9">
        <v>1.7297260275164588</v>
      </c>
      <c r="AE20" s="9">
        <v>1.2549381418321996</v>
      </c>
      <c r="AF20" s="9">
        <v>1.8127863207285426</v>
      </c>
      <c r="AG20" s="9">
        <v>1.2201873082267995</v>
      </c>
      <c r="AH20" s="9">
        <v>1.6351592559330586</v>
      </c>
      <c r="AI20" s="9">
        <v>1.7698424968800963</v>
      </c>
      <c r="AJ20" s="9">
        <v>1.3175376357379778</v>
      </c>
      <c r="AK20" s="9">
        <v>1.2625811931484503</v>
      </c>
      <c r="AL20" s="9">
        <v>1.8712920326127565</v>
      </c>
      <c r="AM20" s="9">
        <v>1.386362589329909</v>
      </c>
      <c r="AN20" s="9">
        <v>1.2949200071829514</v>
      </c>
      <c r="AO20" s="9">
        <v>1.2584389328421994</v>
      </c>
      <c r="AP20" s="18">
        <v>1.608861062436111</v>
      </c>
      <c r="AQ20" s="18">
        <v>1.5560271431125705</v>
      </c>
      <c r="AR20" s="18">
        <v>1.5474429737234179</v>
      </c>
      <c r="AS20" s="18">
        <v>2.125121372163536</v>
      </c>
    </row>
    <row r="21" spans="1:45" s="1" customFormat="1" ht="15" customHeight="1" x14ac:dyDescent="0.25">
      <c r="A21" s="85">
        <v>19</v>
      </c>
      <c r="B21" s="9">
        <v>1.1882824498612952</v>
      </c>
      <c r="C21" s="9">
        <v>0.41013713376902317</v>
      </c>
      <c r="D21" s="9">
        <v>1.1126727147312336</v>
      </c>
      <c r="E21" s="9">
        <v>1.0660186180309077</v>
      </c>
      <c r="F21" s="9">
        <v>1.2076341345563348</v>
      </c>
      <c r="G21" s="9">
        <v>1.306766275023447</v>
      </c>
      <c r="H21" s="9">
        <v>1.2950338254675566</v>
      </c>
      <c r="I21" s="9">
        <v>1.3341072159752576</v>
      </c>
      <c r="J21" s="9">
        <v>0.93844205851929685</v>
      </c>
      <c r="K21" s="9">
        <v>0.93145717702591102</v>
      </c>
      <c r="L21" s="9">
        <v>1.0017395444758668</v>
      </c>
      <c r="M21" s="9">
        <v>0.80426714625035445</v>
      </c>
      <c r="N21" s="9">
        <v>1.2067652633706671</v>
      </c>
      <c r="O21" s="9">
        <v>0.93694982181805475</v>
      </c>
      <c r="P21" s="9">
        <v>1.1643641240728739</v>
      </c>
      <c r="Q21" s="9">
        <v>1.2842300539192286</v>
      </c>
      <c r="R21" s="9">
        <v>1.4989819728881342</v>
      </c>
      <c r="S21" s="9">
        <v>1.3435749047219412</v>
      </c>
      <c r="T21" s="9">
        <v>1.2552567950699953</v>
      </c>
      <c r="U21" s="9">
        <v>1.1621684537614163</v>
      </c>
      <c r="V21" s="9">
        <v>1.3918504977126787</v>
      </c>
      <c r="W21" s="9">
        <v>1.2634496757715898</v>
      </c>
      <c r="X21" s="9">
        <v>1.3057676963660627</v>
      </c>
      <c r="Y21" s="9">
        <v>1.3981369102012708</v>
      </c>
      <c r="Z21" s="9">
        <v>0.8583926770232434</v>
      </c>
      <c r="AA21" s="9">
        <v>1.1769984848419286</v>
      </c>
      <c r="AB21" s="9">
        <v>1.3595579572033705</v>
      </c>
      <c r="AC21" s="9">
        <v>1.546872034166219</v>
      </c>
      <c r="AD21" s="9">
        <v>1.3701914242443878</v>
      </c>
      <c r="AE21" s="9">
        <v>1.165819479580104</v>
      </c>
      <c r="AF21" s="9">
        <v>1.6307790977756207</v>
      </c>
      <c r="AG21" s="9">
        <v>1.3113969639304226</v>
      </c>
      <c r="AH21" s="9">
        <v>1.478303410442287</v>
      </c>
      <c r="AI21" s="9">
        <v>1.4082248781704678</v>
      </c>
      <c r="AJ21" s="9">
        <v>1.1876210074565641</v>
      </c>
      <c r="AK21" s="9">
        <v>1.1796485383700339</v>
      </c>
      <c r="AL21" s="9">
        <v>1.3587366883510685</v>
      </c>
      <c r="AM21" s="9">
        <v>1.4156250106964035</v>
      </c>
      <c r="AN21" s="9">
        <v>1.2092478734587131</v>
      </c>
      <c r="AO21" s="9">
        <v>1.2815544866872615</v>
      </c>
      <c r="AP21" s="18">
        <v>1.3631946691911327</v>
      </c>
      <c r="AQ21" s="18">
        <v>1.3911079412941167</v>
      </c>
      <c r="AR21" s="18">
        <v>1.3436152214614308</v>
      </c>
      <c r="AS21" s="18">
        <v>1.1014645469961488</v>
      </c>
    </row>
    <row r="22" spans="1:45" s="1" customFormat="1" ht="15" customHeight="1" x14ac:dyDescent="0.25">
      <c r="A22" s="85">
        <v>20</v>
      </c>
      <c r="B22" s="9">
        <v>1.000586288389812</v>
      </c>
      <c r="C22" s="9">
        <v>0.24728856594896986</v>
      </c>
      <c r="D22" s="9">
        <v>0.89059594507620299</v>
      </c>
      <c r="E22" s="9">
        <v>0.82943841027198373</v>
      </c>
      <c r="F22" s="9">
        <v>0.99067975743330561</v>
      </c>
      <c r="G22" s="9">
        <v>1.1016351201824197</v>
      </c>
      <c r="H22" s="9">
        <v>1.0677472691034928</v>
      </c>
      <c r="I22" s="9">
        <v>1.0909852399266859</v>
      </c>
      <c r="J22" s="9">
        <v>0.78289546156102419</v>
      </c>
      <c r="K22" s="9">
        <v>0.67117198404578549</v>
      </c>
      <c r="L22" s="9">
        <v>0.84645817453233174</v>
      </c>
      <c r="M22" s="9">
        <v>0.6204886986264494</v>
      </c>
      <c r="N22" s="9">
        <v>0.93933441421242714</v>
      </c>
      <c r="O22" s="9">
        <v>0.77758447879190329</v>
      </c>
      <c r="P22" s="9">
        <v>0.93031764706284659</v>
      </c>
      <c r="Q22" s="9">
        <v>1.0978501180401756</v>
      </c>
      <c r="R22" s="9">
        <v>1.5244866627439861</v>
      </c>
      <c r="S22" s="9">
        <v>1.1675828848594321</v>
      </c>
      <c r="T22" s="9">
        <v>0.99465040815257466</v>
      </c>
      <c r="U22" s="9">
        <v>0.87057072674369829</v>
      </c>
      <c r="V22" s="9">
        <v>1.1974549395940617</v>
      </c>
      <c r="W22" s="9">
        <v>1.0118548897832789</v>
      </c>
      <c r="X22" s="9">
        <v>1.2744073567226473</v>
      </c>
      <c r="Y22" s="9">
        <v>1.163750997009392</v>
      </c>
      <c r="Z22" s="9">
        <v>0.70553257199440411</v>
      </c>
      <c r="AA22" s="9">
        <v>0.95266926526491991</v>
      </c>
      <c r="AB22" s="9">
        <v>1.1406389870778659</v>
      </c>
      <c r="AC22" s="9">
        <v>1.2341788092682071</v>
      </c>
      <c r="AD22" s="9">
        <v>1.1360105153527484</v>
      </c>
      <c r="AE22" s="9">
        <v>0.94459584930915974</v>
      </c>
      <c r="AF22" s="9">
        <v>1.1371751905172376</v>
      </c>
      <c r="AG22" s="9">
        <v>1.0578058317313375</v>
      </c>
      <c r="AH22" s="9">
        <v>1.2960789313905428</v>
      </c>
      <c r="AI22" s="9">
        <v>1.1522057263949099</v>
      </c>
      <c r="AJ22" s="9">
        <v>0.95627656392737392</v>
      </c>
      <c r="AK22" s="9">
        <v>0.97402581452791759</v>
      </c>
      <c r="AL22" s="9">
        <v>1.0981671694058261</v>
      </c>
      <c r="AM22" s="9">
        <v>1.3354389811510847</v>
      </c>
      <c r="AN22" s="9">
        <v>1.0200885976218099</v>
      </c>
      <c r="AO22" s="9">
        <v>1.1652050806862817</v>
      </c>
      <c r="AP22" s="18">
        <v>1.0520707746687779</v>
      </c>
      <c r="AQ22" s="18">
        <v>1.0971220105577928</v>
      </c>
      <c r="AR22" s="18">
        <v>0.88774433932458385</v>
      </c>
      <c r="AS22" s="18">
        <v>0.66047231035300236</v>
      </c>
    </row>
    <row r="23" spans="1:45" s="1" customFormat="1" ht="15" customHeight="1" x14ac:dyDescent="0.25">
      <c r="A23" s="85">
        <v>21</v>
      </c>
      <c r="B23" s="9">
        <v>1.1334075230159921</v>
      </c>
      <c r="C23" s="9">
        <v>0.16567483659970861</v>
      </c>
      <c r="D23" s="9">
        <v>0.80739342645301471</v>
      </c>
      <c r="E23" s="9">
        <v>0.75371315122533844</v>
      </c>
      <c r="F23" s="9">
        <v>0.86645987514511447</v>
      </c>
      <c r="G23" s="9">
        <v>0.97796410569431458</v>
      </c>
      <c r="H23" s="9">
        <v>0.95653116817440764</v>
      </c>
      <c r="I23" s="9">
        <v>0.98239353969079646</v>
      </c>
      <c r="J23" s="9">
        <v>0.77900664244122586</v>
      </c>
      <c r="K23" s="9">
        <v>0.61354012176020534</v>
      </c>
      <c r="L23" s="9">
        <v>0.85331958327250423</v>
      </c>
      <c r="M23" s="9">
        <v>0.53484143526281802</v>
      </c>
      <c r="N23" s="9">
        <v>0.8003091690423193</v>
      </c>
      <c r="O23" s="9">
        <v>0.75826371504058543</v>
      </c>
      <c r="P23" s="9">
        <v>0.77796342271579577</v>
      </c>
      <c r="Q23" s="9">
        <v>1.0238502922624502</v>
      </c>
      <c r="R23" s="9">
        <v>1.5554115919432376</v>
      </c>
      <c r="S23" s="9">
        <v>1.0885018536138764</v>
      </c>
      <c r="T23" s="9">
        <v>0.8340032876316229</v>
      </c>
      <c r="U23" s="9">
        <v>0.58682800663989454</v>
      </c>
      <c r="V23" s="9">
        <v>1.1153431237814226</v>
      </c>
      <c r="W23" s="9">
        <v>0.97208335196719498</v>
      </c>
      <c r="X23" s="9">
        <v>1.2599606870646805</v>
      </c>
      <c r="Y23" s="9">
        <v>1.0873738543584994</v>
      </c>
      <c r="Z23" s="9">
        <v>0.62836230266616033</v>
      </c>
      <c r="AA23" s="9">
        <v>0.7999390823365129</v>
      </c>
      <c r="AB23" s="9">
        <v>1.0605117617514697</v>
      </c>
      <c r="AC23" s="9">
        <v>1.1733647802811533</v>
      </c>
      <c r="AD23" s="9">
        <v>1.0764616111690026</v>
      </c>
      <c r="AE23" s="9">
        <v>0.80201921669079446</v>
      </c>
      <c r="AF23" s="9">
        <v>0.86253805548703677</v>
      </c>
      <c r="AG23" s="9">
        <v>0.79210207657488885</v>
      </c>
      <c r="AH23" s="9">
        <v>1.1124438781887012</v>
      </c>
      <c r="AI23" s="9">
        <v>1.093820370596237</v>
      </c>
      <c r="AJ23" s="9">
        <v>0.79877292037403091</v>
      </c>
      <c r="AK23" s="9">
        <v>0.82558390277805727</v>
      </c>
      <c r="AL23" s="9">
        <v>0.98320414232363462</v>
      </c>
      <c r="AM23" s="9">
        <v>1.196191825453311</v>
      </c>
      <c r="AN23" s="9">
        <v>0.87920635300626182</v>
      </c>
      <c r="AO23" s="9">
        <v>1.0691195274028891</v>
      </c>
      <c r="AP23" s="18">
        <v>0.88953599251519122</v>
      </c>
      <c r="AQ23" s="18">
        <v>0.91755649662222871</v>
      </c>
      <c r="AR23" s="18">
        <v>0.77267565088160961</v>
      </c>
      <c r="AS23" s="18">
        <v>0.64621700593389519</v>
      </c>
    </row>
    <row r="24" spans="1:45" s="1" customFormat="1" ht="15" customHeight="1" x14ac:dyDescent="0.25">
      <c r="A24" s="85">
        <v>22</v>
      </c>
      <c r="B24" s="9">
        <v>0.706160544774595</v>
      </c>
      <c r="C24" s="9">
        <v>0.10161246523402312</v>
      </c>
      <c r="D24" s="9">
        <v>0.51558518274919796</v>
      </c>
      <c r="E24" s="9">
        <v>0.47268053968010371</v>
      </c>
      <c r="F24" s="9">
        <v>0.55592477079552127</v>
      </c>
      <c r="G24" s="9">
        <v>0.63182732563777377</v>
      </c>
      <c r="H24" s="9">
        <v>0.64008885679563854</v>
      </c>
      <c r="I24" s="9">
        <v>0.66646992635336377</v>
      </c>
      <c r="J24" s="9">
        <v>0.52747621813592771</v>
      </c>
      <c r="K24" s="9">
        <v>0.35675688020943236</v>
      </c>
      <c r="L24" s="9">
        <v>0.59385903285454278</v>
      </c>
      <c r="M24" s="9">
        <v>0.35991522245653212</v>
      </c>
      <c r="N24" s="9">
        <v>0.48060851189978393</v>
      </c>
      <c r="O24" s="9">
        <v>0.51449650504076205</v>
      </c>
      <c r="P24" s="9">
        <v>0.51740555014702028</v>
      </c>
      <c r="Q24" s="9">
        <v>0.62434898418210594</v>
      </c>
      <c r="R24" s="9">
        <v>0.77105589244919315</v>
      </c>
      <c r="S24" s="9">
        <v>0.71542024268713056</v>
      </c>
      <c r="T24" s="9">
        <v>0.55798597066021216</v>
      </c>
      <c r="U24" s="9">
        <v>0.31165385426185299</v>
      </c>
      <c r="V24" s="9">
        <v>0.71347602345321415</v>
      </c>
      <c r="W24" s="9">
        <v>0.5717494516995697</v>
      </c>
      <c r="X24" s="9">
        <v>0.74179360869331579</v>
      </c>
      <c r="Y24" s="9">
        <v>0.67820107000756569</v>
      </c>
      <c r="Z24" s="9">
        <v>0.45946772198724084</v>
      </c>
      <c r="AA24" s="9">
        <v>0.59440986431043119</v>
      </c>
      <c r="AB24" s="9">
        <v>0.68583149397471821</v>
      </c>
      <c r="AC24" s="9">
        <v>0.65719262516833332</v>
      </c>
      <c r="AD24" s="9">
        <v>0.68556890240939317</v>
      </c>
      <c r="AE24" s="9">
        <v>0.6032938166600833</v>
      </c>
      <c r="AF24" s="9">
        <v>0.57155887605834443</v>
      </c>
      <c r="AG24" s="9">
        <v>0.58125857286830795</v>
      </c>
      <c r="AH24" s="9">
        <v>0.69654151531783282</v>
      </c>
      <c r="AI24" s="9">
        <v>0.70373775080122203</v>
      </c>
      <c r="AJ24" s="9">
        <v>0.58904052665127171</v>
      </c>
      <c r="AK24" s="9">
        <v>0.61333867722934921</v>
      </c>
      <c r="AL24" s="9">
        <v>0.8280275237847986</v>
      </c>
      <c r="AM24" s="9">
        <v>0.87167040666536566</v>
      </c>
      <c r="AN24" s="9">
        <v>0.6656752456293783</v>
      </c>
      <c r="AO24" s="9">
        <v>0.94052458126628158</v>
      </c>
      <c r="AP24" s="18">
        <v>0.78532700587635451</v>
      </c>
      <c r="AQ24" s="18">
        <v>0.80360999707916791</v>
      </c>
      <c r="AR24" s="18">
        <v>0.80715371115844248</v>
      </c>
      <c r="AS24" s="18">
        <v>0.60360449195187693</v>
      </c>
    </row>
    <row r="25" spans="1:45" s="1" customFormat="1" ht="15" customHeight="1" x14ac:dyDescent="0.25">
      <c r="A25" s="85">
        <v>23</v>
      </c>
      <c r="B25" s="9">
        <v>0.39189781948457497</v>
      </c>
      <c r="C25" s="9">
        <v>7.3975743486227027E-2</v>
      </c>
      <c r="D25" s="9">
        <v>0.28668101518176048</v>
      </c>
      <c r="E25" s="9">
        <v>0.24104106539854672</v>
      </c>
      <c r="F25" s="9">
        <v>0.31063331749213724</v>
      </c>
      <c r="G25" s="9">
        <v>0.35821157935330961</v>
      </c>
      <c r="H25" s="9">
        <v>0.37503504207079524</v>
      </c>
      <c r="I25" s="9">
        <v>0.39028940400190798</v>
      </c>
      <c r="J25" s="9">
        <v>0.28813862396912587</v>
      </c>
      <c r="K25" s="9">
        <v>0.20015225699930767</v>
      </c>
      <c r="L25" s="9">
        <v>0.36293451735187521</v>
      </c>
      <c r="M25" s="9">
        <v>0.24061712772397154</v>
      </c>
      <c r="N25" s="9">
        <v>0.26856890330160127</v>
      </c>
      <c r="O25" s="9">
        <v>0.28546252182582665</v>
      </c>
      <c r="P25" s="9">
        <v>0.29018079737891628</v>
      </c>
      <c r="Q25" s="9">
        <v>0.34695738047693814</v>
      </c>
      <c r="R25" s="9">
        <v>0.36308222027055687</v>
      </c>
      <c r="S25" s="9">
        <v>0.41872100486183145</v>
      </c>
      <c r="T25" s="9">
        <v>0.31635371904577736</v>
      </c>
      <c r="U25" s="9">
        <v>0.15104579598438186</v>
      </c>
      <c r="V25" s="9">
        <v>0.40452457220477056</v>
      </c>
      <c r="W25" s="9">
        <v>0.33887669993398939</v>
      </c>
      <c r="X25" s="9">
        <v>0.45053919155723743</v>
      </c>
      <c r="Y25" s="9">
        <v>0.37539592143305595</v>
      </c>
      <c r="Z25" s="9">
        <v>0.33313027512904403</v>
      </c>
      <c r="AA25" s="9">
        <v>0.37116496459521237</v>
      </c>
      <c r="AB25" s="9">
        <v>0.40102478113719608</v>
      </c>
      <c r="AC25" s="9">
        <v>0.29054148004943403</v>
      </c>
      <c r="AD25" s="9">
        <v>0.37496321587510806</v>
      </c>
      <c r="AE25" s="9">
        <v>0.38416539440865621</v>
      </c>
      <c r="AF25" s="9">
        <v>0.3302051953303618</v>
      </c>
      <c r="AG25" s="9">
        <v>0.38753296842795298</v>
      </c>
      <c r="AH25" s="9">
        <v>0.35723895164182162</v>
      </c>
      <c r="AI25" s="9">
        <v>0.39039376550409116</v>
      </c>
      <c r="AJ25" s="9">
        <v>0.36979337699816001</v>
      </c>
      <c r="AK25" s="9">
        <v>0.38588449314115597</v>
      </c>
      <c r="AL25" s="9">
        <v>0.63900317648130711</v>
      </c>
      <c r="AM25" s="9">
        <v>0.54248565379511016</v>
      </c>
      <c r="AN25" s="9">
        <v>0.44239651227332161</v>
      </c>
      <c r="AO25" s="9">
        <v>0.68185851429178512</v>
      </c>
      <c r="AP25" s="18">
        <v>0.44068408863892805</v>
      </c>
      <c r="AQ25" s="18">
        <v>0.4575032094238185</v>
      </c>
      <c r="AR25" s="18">
        <v>0.48114246721506554</v>
      </c>
      <c r="AS25" s="18">
        <v>0.27294964698866453</v>
      </c>
    </row>
    <row r="26" spans="1:45" s="1" customFormat="1" ht="15" customHeight="1" x14ac:dyDescent="0.25">
      <c r="A26" s="85" t="s">
        <v>635</v>
      </c>
      <c r="B26" s="9">
        <v>1.0000000000000002</v>
      </c>
      <c r="C26" s="9">
        <v>0.99999999999999989</v>
      </c>
      <c r="D26" s="9">
        <v>1</v>
      </c>
      <c r="E26" s="9">
        <v>1</v>
      </c>
      <c r="F26" s="9">
        <v>1</v>
      </c>
      <c r="G26" s="9">
        <v>1</v>
      </c>
      <c r="H26" s="9">
        <v>0.99999999999999989</v>
      </c>
      <c r="I26" s="9">
        <v>1.0000000000000002</v>
      </c>
      <c r="J26" s="9">
        <v>1</v>
      </c>
      <c r="K26" s="9">
        <v>0.99999999999999989</v>
      </c>
      <c r="L26" s="9">
        <v>1.0000000000000002</v>
      </c>
      <c r="M26" s="9">
        <v>1</v>
      </c>
      <c r="N26" s="9">
        <v>1</v>
      </c>
      <c r="O26" s="9">
        <v>1</v>
      </c>
      <c r="P26" s="9">
        <v>1.0000000000000002</v>
      </c>
      <c r="Q26" s="9">
        <v>0.99999999999999967</v>
      </c>
      <c r="R26" s="9">
        <v>1</v>
      </c>
      <c r="S26" s="9">
        <v>0.99999999999999989</v>
      </c>
      <c r="T26" s="9">
        <v>1.0000000000000002</v>
      </c>
      <c r="U26" s="9">
        <v>1.0000000000000002</v>
      </c>
      <c r="V26" s="9">
        <v>0.99999999999999989</v>
      </c>
      <c r="W26" s="9">
        <v>1.0000000000000002</v>
      </c>
      <c r="X26" s="9">
        <v>0.99999999999999989</v>
      </c>
      <c r="Y26" s="9">
        <v>1.0000000000000002</v>
      </c>
      <c r="Z26" s="9">
        <v>1</v>
      </c>
      <c r="AA26" s="9">
        <v>1</v>
      </c>
      <c r="AB26" s="9">
        <v>1.0000000000000002</v>
      </c>
      <c r="AC26" s="9">
        <v>1.0000000000000002</v>
      </c>
      <c r="AD26" s="9">
        <v>1.0000000000000002</v>
      </c>
      <c r="AE26" s="9">
        <v>0.99999999999999967</v>
      </c>
      <c r="AF26" s="9">
        <v>1</v>
      </c>
      <c r="AG26" s="9">
        <v>0.99999999999999967</v>
      </c>
      <c r="AH26" s="9">
        <v>0.99999999999999989</v>
      </c>
      <c r="AI26" s="9">
        <v>0.99999999999999967</v>
      </c>
      <c r="AJ26" s="9">
        <v>1.0000000000000002</v>
      </c>
      <c r="AK26" s="9">
        <v>0.99999999999999989</v>
      </c>
      <c r="AL26" s="9">
        <v>1</v>
      </c>
      <c r="AM26" s="9">
        <v>1.0000000000000002</v>
      </c>
      <c r="AN26" s="9">
        <v>1.0000000000000002</v>
      </c>
      <c r="AO26" s="9">
        <v>1.0000000000000004</v>
      </c>
      <c r="AP26" s="9">
        <v>1.0000000000000004</v>
      </c>
      <c r="AQ26" s="9">
        <v>1.0000000000000004</v>
      </c>
      <c r="AR26" s="9">
        <v>1.0000000000000004</v>
      </c>
      <c r="AS26" s="9">
        <v>1.0000000000000004</v>
      </c>
    </row>
    <row r="31" spans="1:45" ht="15" customHeight="1" x14ac:dyDescent="0.2">
      <c r="A31" s="96" t="s">
        <v>790</v>
      </c>
      <c r="B31" s="96"/>
      <c r="C31" s="96"/>
    </row>
    <row r="32" spans="1:45" ht="15" customHeight="1" x14ac:dyDescent="0.2">
      <c r="A32" s="97" t="s">
        <v>794</v>
      </c>
      <c r="B32" s="97"/>
      <c r="C32" s="97"/>
    </row>
    <row r="33" spans="1:3" ht="15" customHeight="1" x14ac:dyDescent="0.2">
      <c r="A33" s="97"/>
      <c r="B33" s="97"/>
      <c r="C33" s="97"/>
    </row>
    <row r="34" spans="1:3" ht="15" customHeight="1" x14ac:dyDescent="0.2">
      <c r="A34" s="97"/>
      <c r="B34" s="97"/>
      <c r="C34" s="97"/>
    </row>
    <row r="35" spans="1:3" ht="15" customHeight="1" x14ac:dyDescent="0.2">
      <c r="A35" s="97"/>
      <c r="B35" s="97"/>
      <c r="C35" s="97"/>
    </row>
    <row r="36" spans="1:3" ht="15" customHeight="1" x14ac:dyDescent="0.2">
      <c r="A36" s="97"/>
      <c r="B36" s="97"/>
      <c r="C36" s="97"/>
    </row>
    <row r="37" spans="1:3" ht="15" customHeight="1" x14ac:dyDescent="0.2">
      <c r="A37" s="97"/>
      <c r="B37" s="97"/>
      <c r="C37" s="97"/>
    </row>
  </sheetData>
  <mergeCells count="2">
    <mergeCell ref="A31:C31"/>
    <mergeCell ref="A32:C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9"/>
  <sheetViews>
    <sheetView workbookViewId="0">
      <selection activeCell="A14" sqref="A14:C19"/>
    </sheetView>
  </sheetViews>
  <sheetFormatPr defaultRowHeight="15" x14ac:dyDescent="0.25"/>
  <cols>
    <col min="1" max="1" width="16.5703125" bestFit="1" customWidth="1"/>
    <col min="2" max="3" width="17" bestFit="1" customWidth="1"/>
    <col min="4" max="4" width="11.140625" bestFit="1" customWidth="1"/>
    <col min="5" max="5" width="17" bestFit="1" customWidth="1"/>
    <col min="6" max="9" width="11.140625" bestFit="1" customWidth="1"/>
    <col min="10" max="12" width="17" bestFit="1" customWidth="1"/>
    <col min="13" max="13" width="15.5703125" bestFit="1" customWidth="1"/>
    <col min="14" max="16" width="17" bestFit="1" customWidth="1"/>
    <col min="17" max="17" width="18" bestFit="1" customWidth="1"/>
    <col min="18" max="18" width="15.5703125" bestFit="1" customWidth="1"/>
    <col min="19" max="23" width="17" bestFit="1" customWidth="1"/>
    <col min="24" max="24" width="15.5703125" bestFit="1" customWidth="1"/>
    <col min="25" max="25" width="17" bestFit="1" customWidth="1"/>
    <col min="26" max="26" width="15.5703125" bestFit="1" customWidth="1"/>
    <col min="27" max="28" width="17" bestFit="1" customWidth="1"/>
    <col min="29" max="29" width="15.5703125" bestFit="1" customWidth="1"/>
    <col min="30" max="32" width="17" bestFit="1" customWidth="1"/>
    <col min="33" max="33" width="15.5703125" bestFit="1" customWidth="1"/>
    <col min="34" max="38" width="17" bestFit="1" customWidth="1"/>
    <col min="39" max="39" width="15.5703125" bestFit="1" customWidth="1"/>
    <col min="40" max="40" width="17" bestFit="1" customWidth="1"/>
    <col min="41" max="41" width="15.5703125" bestFit="1" customWidth="1"/>
    <col min="42" max="42" width="17" bestFit="1" customWidth="1"/>
    <col min="43" max="43" width="15.5703125" bestFit="1" customWidth="1"/>
    <col min="44" max="44" width="17" bestFit="1" customWidth="1"/>
    <col min="45" max="45" width="15.5703125" bestFit="1" customWidth="1"/>
  </cols>
  <sheetData>
    <row r="1" spans="1:45" s="6" customFormat="1" ht="15" customHeight="1" x14ac:dyDescent="0.25">
      <c r="A1" s="6" t="s">
        <v>636</v>
      </c>
      <c r="B1" s="6" t="s">
        <v>600</v>
      </c>
      <c r="C1" s="6" t="s">
        <v>601</v>
      </c>
      <c r="D1" s="6">
        <v>601</v>
      </c>
      <c r="E1" s="6" t="s">
        <v>602</v>
      </c>
      <c r="F1" s="6">
        <v>620</v>
      </c>
      <c r="G1" s="6">
        <v>621</v>
      </c>
      <c r="H1" s="6">
        <v>623</v>
      </c>
      <c r="I1" s="6">
        <v>625</v>
      </c>
      <c r="J1" s="6" t="s">
        <v>603</v>
      </c>
      <c r="K1" s="6" t="s">
        <v>604</v>
      </c>
      <c r="L1" s="6" t="s">
        <v>605</v>
      </c>
      <c r="M1" s="6" t="s">
        <v>606</v>
      </c>
      <c r="N1" s="6" t="s">
        <v>607</v>
      </c>
      <c r="O1" s="6" t="s">
        <v>608</v>
      </c>
      <c r="P1" s="6" t="s">
        <v>609</v>
      </c>
      <c r="Q1" s="6" t="s">
        <v>610</v>
      </c>
      <c r="R1" s="6" t="s">
        <v>611</v>
      </c>
      <c r="S1" s="6" t="s">
        <v>612</v>
      </c>
      <c r="T1" s="6" t="s">
        <v>613</v>
      </c>
      <c r="U1" s="6" t="s">
        <v>614</v>
      </c>
      <c r="V1" s="6" t="s">
        <v>615</v>
      </c>
      <c r="W1" s="6" t="s">
        <v>616</v>
      </c>
      <c r="X1" s="6" t="s">
        <v>617</v>
      </c>
      <c r="Y1" s="6" t="s">
        <v>618</v>
      </c>
      <c r="Z1" s="6" t="s">
        <v>619</v>
      </c>
      <c r="AA1" s="6" t="s">
        <v>620</v>
      </c>
      <c r="AB1" s="6" t="s">
        <v>621</v>
      </c>
      <c r="AC1" s="6" t="s">
        <v>622</v>
      </c>
      <c r="AD1" s="6" t="s">
        <v>623</v>
      </c>
      <c r="AE1" s="6" t="s">
        <v>624</v>
      </c>
      <c r="AF1" s="6" t="s">
        <v>625</v>
      </c>
      <c r="AG1" s="6" t="s">
        <v>626</v>
      </c>
      <c r="AH1" s="6" t="s">
        <v>627</v>
      </c>
      <c r="AI1" s="6" t="s">
        <v>628</v>
      </c>
      <c r="AJ1" s="6" t="s">
        <v>629</v>
      </c>
      <c r="AK1" s="6" t="s">
        <v>630</v>
      </c>
      <c r="AL1" s="6" t="s">
        <v>631</v>
      </c>
      <c r="AM1" s="6" t="s">
        <v>632</v>
      </c>
      <c r="AN1" s="6" t="s">
        <v>633</v>
      </c>
      <c r="AO1" s="6" t="s">
        <v>634</v>
      </c>
      <c r="AP1" s="17" t="s">
        <v>649</v>
      </c>
      <c r="AQ1" s="17" t="s">
        <v>650</v>
      </c>
      <c r="AR1" s="17" t="s">
        <v>651</v>
      </c>
      <c r="AS1" s="17" t="s">
        <v>652</v>
      </c>
    </row>
    <row r="2" spans="1:45" s="1" customFormat="1" ht="15" customHeight="1" x14ac:dyDescent="0.25">
      <c r="A2" s="6">
        <v>1</v>
      </c>
      <c r="B2" s="9">
        <v>1.0665181269960038</v>
      </c>
      <c r="C2" s="9">
        <v>1.0326264258987936</v>
      </c>
      <c r="D2" s="9">
        <v>1.0716877668397184</v>
      </c>
      <c r="E2" s="9">
        <v>1.091158962560653</v>
      </c>
      <c r="F2" s="9">
        <v>1.0326648484398633</v>
      </c>
      <c r="G2" s="9">
        <v>1.0251462574839811</v>
      </c>
      <c r="H2" s="9">
        <v>1.0139770847682819</v>
      </c>
      <c r="I2" s="9">
        <v>1.0064156695851005</v>
      </c>
      <c r="J2" s="9">
        <v>1.1076521297079747</v>
      </c>
      <c r="K2" s="9">
        <v>1.0841803112814448</v>
      </c>
      <c r="L2" s="9">
        <v>1.0874957806849646</v>
      </c>
      <c r="M2" s="9">
        <v>1.0957074121534682</v>
      </c>
      <c r="N2" s="9">
        <v>1.0658155253457968</v>
      </c>
      <c r="O2" s="9">
        <v>1.0848097559110919</v>
      </c>
      <c r="P2" s="9">
        <v>1.0300076055582073</v>
      </c>
      <c r="Q2" s="9">
        <v>1.0370471378746724</v>
      </c>
      <c r="R2" s="9">
        <v>0.99873404808722854</v>
      </c>
      <c r="S2" s="9">
        <v>1.0253969800820055</v>
      </c>
      <c r="T2" s="9">
        <v>1.0217974854895839</v>
      </c>
      <c r="U2" s="9">
        <v>1.0776831967707601</v>
      </c>
      <c r="V2" s="9">
        <v>1.0046880736349015</v>
      </c>
      <c r="W2" s="9">
        <v>1.0573909287305381</v>
      </c>
      <c r="X2" s="9">
        <v>0.9898665346989155</v>
      </c>
      <c r="Y2" s="9">
        <v>1.0201157063722983</v>
      </c>
      <c r="Z2" s="9">
        <v>1.0281171068817909</v>
      </c>
      <c r="AA2" s="9">
        <v>1.0081852098158341</v>
      </c>
      <c r="AB2" s="9">
        <v>1.0135623481657807</v>
      </c>
      <c r="AC2" s="9">
        <v>1.0432640412282164</v>
      </c>
      <c r="AD2" s="9">
        <v>1.0207647069332959</v>
      </c>
      <c r="AE2" s="9">
        <v>1.0051860969592576</v>
      </c>
      <c r="AF2" s="9">
        <v>0.98448733733749494</v>
      </c>
      <c r="AG2" s="9">
        <v>0.97719082624694853</v>
      </c>
      <c r="AH2" s="9">
        <v>0.98608883453273288</v>
      </c>
      <c r="AI2" s="9">
        <v>1.0158564899683988</v>
      </c>
      <c r="AJ2" s="9">
        <v>1.0147815066786108</v>
      </c>
      <c r="AK2" s="9">
        <v>1.0036594743282898</v>
      </c>
      <c r="AL2" s="9">
        <v>0.97058595796832103</v>
      </c>
      <c r="AM2" s="9">
        <v>0.91732562703753684</v>
      </c>
      <c r="AN2" s="9">
        <v>0.98707248681482507</v>
      </c>
      <c r="AO2" s="9">
        <v>0.92308185464978332</v>
      </c>
      <c r="AP2" s="18">
        <v>1.0416670342277996</v>
      </c>
      <c r="AQ2" s="18">
        <v>1.0309266626998965</v>
      </c>
      <c r="AR2" s="18">
        <v>1.0845057619210428</v>
      </c>
      <c r="AS2" s="18">
        <v>1.1339869228621717</v>
      </c>
    </row>
    <row r="3" spans="1:45" s="1" customFormat="1" ht="15" customHeight="1" x14ac:dyDescent="0.25">
      <c r="A3" s="6">
        <v>2</v>
      </c>
      <c r="B3" s="9">
        <v>1.0825815867731472</v>
      </c>
      <c r="C3" s="9">
        <v>1.0944174365361274</v>
      </c>
      <c r="D3" s="9">
        <v>1.1219486097797484</v>
      </c>
      <c r="E3" s="9">
        <v>1.118499904129963</v>
      </c>
      <c r="F3" s="9">
        <v>1.0567989037997454</v>
      </c>
      <c r="G3" s="9">
        <v>1.0514635696454286</v>
      </c>
      <c r="H3" s="9">
        <v>1.0542500333666835</v>
      </c>
      <c r="I3" s="9">
        <v>1.0555447608417143</v>
      </c>
      <c r="J3" s="9">
        <v>1.1259242161264247</v>
      </c>
      <c r="K3" s="9">
        <v>1.0998442382375722</v>
      </c>
      <c r="L3" s="9">
        <v>1.0947241125398679</v>
      </c>
      <c r="M3" s="9">
        <v>1.1918973757712659</v>
      </c>
      <c r="N3" s="9">
        <v>1.0930198021036497</v>
      </c>
      <c r="O3" s="9">
        <v>1.1305395967331713</v>
      </c>
      <c r="P3" s="9">
        <v>1.0580042945530896</v>
      </c>
      <c r="Q3" s="9">
        <v>1.0542854152109624</v>
      </c>
      <c r="R3" s="9">
        <v>1.035681186810117</v>
      </c>
      <c r="S3" s="9">
        <v>1.0223172456797309</v>
      </c>
      <c r="T3" s="9">
        <v>1.0658453031153858</v>
      </c>
      <c r="U3" s="9">
        <v>1.1522016832755322</v>
      </c>
      <c r="V3" s="9">
        <v>1.0265839835780211</v>
      </c>
      <c r="W3" s="9">
        <v>1.1233866167177335</v>
      </c>
      <c r="X3" s="9">
        <v>1.0419690416830931</v>
      </c>
      <c r="Y3" s="9">
        <v>1.0593787615400563</v>
      </c>
      <c r="Z3" s="9">
        <v>1.0342920222814318</v>
      </c>
      <c r="AA3" s="9">
        <v>1.0530683106181136</v>
      </c>
      <c r="AB3" s="9">
        <v>1.0481195647609738</v>
      </c>
      <c r="AC3" s="9">
        <v>1.0915350243043973</v>
      </c>
      <c r="AD3" s="9">
        <v>1.0531044796598137</v>
      </c>
      <c r="AE3" s="9">
        <v>1.0503562621319069</v>
      </c>
      <c r="AF3" s="9">
        <v>1.0584303049652914</v>
      </c>
      <c r="AG3" s="9">
        <v>1.037858573255233</v>
      </c>
      <c r="AH3" s="9">
        <v>1.042444902870068</v>
      </c>
      <c r="AI3" s="9">
        <v>1.0575760282508264</v>
      </c>
      <c r="AJ3" s="9">
        <v>1.0618275525588052</v>
      </c>
      <c r="AK3" s="9">
        <v>1.0464067294048354</v>
      </c>
      <c r="AL3" s="9">
        <v>1.0493436308656987</v>
      </c>
      <c r="AM3" s="9">
        <v>0.97110962627704855</v>
      </c>
      <c r="AN3" s="9">
        <v>1.0312979077203399</v>
      </c>
      <c r="AO3" s="9">
        <v>0.97400090015010632</v>
      </c>
      <c r="AP3" s="18">
        <v>1.077078268692844</v>
      </c>
      <c r="AQ3" s="18">
        <v>1.0610707269208011</v>
      </c>
      <c r="AR3" s="18">
        <v>1.1354351105122378</v>
      </c>
      <c r="AS3" s="18">
        <v>1.2158701024962824</v>
      </c>
    </row>
    <row r="4" spans="1:45" s="1" customFormat="1" ht="15" customHeight="1" x14ac:dyDescent="0.25">
      <c r="A4" s="6">
        <v>3</v>
      </c>
      <c r="B4" s="9">
        <v>1.1023982984618517</v>
      </c>
      <c r="C4" s="9">
        <v>1.1364855363428794</v>
      </c>
      <c r="D4" s="9">
        <v>1.1724161234967427</v>
      </c>
      <c r="E4" s="9">
        <v>1.1591935115363761</v>
      </c>
      <c r="F4" s="9">
        <v>1.0878332804073141</v>
      </c>
      <c r="G4" s="9">
        <v>1.070047443328785</v>
      </c>
      <c r="H4" s="9">
        <v>1.0835730129223566</v>
      </c>
      <c r="I4" s="9">
        <v>1.0870142827581259</v>
      </c>
      <c r="J4" s="9">
        <v>1.1675764689641481</v>
      </c>
      <c r="K4" s="9">
        <v>1.1197039270657563</v>
      </c>
      <c r="L4" s="9">
        <v>1.1320264148992714</v>
      </c>
      <c r="M4" s="9">
        <v>1.2279256019971176</v>
      </c>
      <c r="N4" s="9">
        <v>1.1247061691706146</v>
      </c>
      <c r="O4" s="9">
        <v>1.1746805934111653</v>
      </c>
      <c r="P4" s="9">
        <v>1.091333315576636</v>
      </c>
      <c r="Q4" s="9">
        <v>1.0836296082822032</v>
      </c>
      <c r="R4" s="9">
        <v>1.0745999139206082</v>
      </c>
      <c r="S4" s="9">
        <v>1.0332462370553663</v>
      </c>
      <c r="T4" s="9">
        <v>1.0948709756420392</v>
      </c>
      <c r="U4" s="9">
        <v>1.2418789180021437</v>
      </c>
      <c r="V4" s="9">
        <v>1.0500331507133356</v>
      </c>
      <c r="W4" s="9">
        <v>1.1346721271858782</v>
      </c>
      <c r="X4" s="9">
        <v>1.053783607156729</v>
      </c>
      <c r="Y4" s="9">
        <v>1.0822687766647681</v>
      </c>
      <c r="Z4" s="9">
        <v>1.0309940910780275</v>
      </c>
      <c r="AA4" s="9">
        <v>1.0815830101198067</v>
      </c>
      <c r="AB4" s="9">
        <v>1.0696144917907948</v>
      </c>
      <c r="AC4" s="9">
        <v>1.1200087690610685</v>
      </c>
      <c r="AD4" s="9">
        <v>1.0729024334740886</v>
      </c>
      <c r="AE4" s="9">
        <v>1.0755918138464959</v>
      </c>
      <c r="AF4" s="9">
        <v>1.0679867400348659</v>
      </c>
      <c r="AG4" s="9">
        <v>1.0714547226254547</v>
      </c>
      <c r="AH4" s="9">
        <v>1.0737447992290454</v>
      </c>
      <c r="AI4" s="9">
        <v>1.080714852488347</v>
      </c>
      <c r="AJ4" s="9">
        <v>1.0833042160315114</v>
      </c>
      <c r="AK4" s="9">
        <v>1.0712274712250853</v>
      </c>
      <c r="AL4" s="9">
        <v>1.0853928598768485</v>
      </c>
      <c r="AM4" s="9">
        <v>1.0202992756148681</v>
      </c>
      <c r="AN4" s="9">
        <v>1.046965335001447</v>
      </c>
      <c r="AO4" s="9">
        <v>1.0248125048011796</v>
      </c>
      <c r="AP4" s="18">
        <v>1.1062082689467894</v>
      </c>
      <c r="AQ4" s="18">
        <v>1.0866511131694567</v>
      </c>
      <c r="AR4" s="18">
        <v>1.1741672867686987</v>
      </c>
      <c r="AS4" s="18">
        <v>1.2765047754547925</v>
      </c>
    </row>
    <row r="5" spans="1:45" s="1" customFormat="1" ht="15" customHeight="1" x14ac:dyDescent="0.25">
      <c r="A5" s="6">
        <v>4</v>
      </c>
      <c r="B5" s="9">
        <v>1.0858358946587416</v>
      </c>
      <c r="C5" s="9">
        <v>1.1121196104035989</v>
      </c>
      <c r="D5" s="9">
        <v>1.1347200057239784</v>
      </c>
      <c r="E5" s="9">
        <v>1.1320837458847974</v>
      </c>
      <c r="F5" s="9">
        <v>1.076164567924822</v>
      </c>
      <c r="G5" s="9">
        <v>1.0700053957335967</v>
      </c>
      <c r="H5" s="9">
        <v>1.0814332776191888</v>
      </c>
      <c r="I5" s="9">
        <v>1.0805676406586477</v>
      </c>
      <c r="J5" s="9">
        <v>1.1300902801629751</v>
      </c>
      <c r="K5" s="9">
        <v>1.0974103979576166</v>
      </c>
      <c r="L5" s="9">
        <v>1.1160253054839975</v>
      </c>
      <c r="M5" s="9">
        <v>1.1493615491508087</v>
      </c>
      <c r="N5" s="9">
        <v>1.1202326050791922</v>
      </c>
      <c r="O5" s="9">
        <v>1.1326616946738812</v>
      </c>
      <c r="P5" s="9">
        <v>1.0773669535974471</v>
      </c>
      <c r="Q5" s="9">
        <v>1.0736497645896834</v>
      </c>
      <c r="R5" s="9">
        <v>1.0679560824578991</v>
      </c>
      <c r="S5" s="9">
        <v>1.0508062570749865</v>
      </c>
      <c r="T5" s="9">
        <v>1.0852310527063183</v>
      </c>
      <c r="U5" s="9">
        <v>1.1154633332417323</v>
      </c>
      <c r="V5" s="9">
        <v>1.0498350931247893</v>
      </c>
      <c r="W5" s="9">
        <v>1.1323933188071034</v>
      </c>
      <c r="X5" s="9">
        <v>1.0477036409274381</v>
      </c>
      <c r="Y5" s="9">
        <v>1.0828720051234062</v>
      </c>
      <c r="Z5" s="9">
        <v>1.0156249386664915</v>
      </c>
      <c r="AA5" s="9">
        <v>1.0809919622228545</v>
      </c>
      <c r="AB5" s="9">
        <v>1.0709593984662924</v>
      </c>
      <c r="AC5" s="9">
        <v>1.1209463409750402</v>
      </c>
      <c r="AD5" s="9">
        <v>1.0778962706671962</v>
      </c>
      <c r="AE5" s="9">
        <v>1.0750299186620933</v>
      </c>
      <c r="AF5" s="9">
        <v>1.0888284508528907</v>
      </c>
      <c r="AG5" s="9">
        <v>1.0704150339943763</v>
      </c>
      <c r="AH5" s="9">
        <v>1.0758650101019427</v>
      </c>
      <c r="AI5" s="9">
        <v>1.0807280053753812</v>
      </c>
      <c r="AJ5" s="9">
        <v>1.085342201201692</v>
      </c>
      <c r="AK5" s="9">
        <v>1.0730844301905136</v>
      </c>
      <c r="AL5" s="9">
        <v>1.0887530059469359</v>
      </c>
      <c r="AM5" s="9">
        <v>1.0448032324152445</v>
      </c>
      <c r="AN5" s="9">
        <v>1.0621107798402438</v>
      </c>
      <c r="AO5" s="9">
        <v>1.0661781372322796</v>
      </c>
      <c r="AP5" s="18">
        <v>1.0964980553638661</v>
      </c>
      <c r="AQ5" s="18">
        <v>1.0829393491858861</v>
      </c>
      <c r="AR5" s="18">
        <v>1.1504752327896548</v>
      </c>
      <c r="AS5" s="18">
        <v>1.2130656028042588</v>
      </c>
    </row>
    <row r="6" spans="1:45" s="1" customFormat="1" ht="15" customHeight="1" x14ac:dyDescent="0.25">
      <c r="A6" s="6">
        <v>5</v>
      </c>
      <c r="B6" s="9">
        <v>1.1148138802337033</v>
      </c>
      <c r="C6" s="9">
        <v>1.1504820275431731</v>
      </c>
      <c r="D6" s="9">
        <v>1.1476379233838268</v>
      </c>
      <c r="E6" s="9">
        <v>1.1642180607232684</v>
      </c>
      <c r="F6" s="9">
        <v>1.1147074931520606</v>
      </c>
      <c r="G6" s="9">
        <v>1.1122115037295277</v>
      </c>
      <c r="H6" s="9">
        <v>1.1195147042831339</v>
      </c>
      <c r="I6" s="9">
        <v>1.1198201993303196</v>
      </c>
      <c r="J6" s="9">
        <v>1.1447498223000341</v>
      </c>
      <c r="K6" s="9">
        <v>1.0939889051210543</v>
      </c>
      <c r="L6" s="9">
        <v>1.1334836612929737</v>
      </c>
      <c r="M6" s="9">
        <v>1.1776839267329868</v>
      </c>
      <c r="N6" s="9">
        <v>1.1520341135977652</v>
      </c>
      <c r="O6" s="9">
        <v>1.1448248870593005</v>
      </c>
      <c r="P6" s="9">
        <v>1.1129342069854864</v>
      </c>
      <c r="Q6" s="9">
        <v>1.1174853288059095</v>
      </c>
      <c r="R6" s="9">
        <v>1.0830018112106918</v>
      </c>
      <c r="S6" s="9">
        <v>1.0962606827981127</v>
      </c>
      <c r="T6" s="9">
        <v>1.1339047412066825</v>
      </c>
      <c r="U6" s="9">
        <v>1.1575665400249153</v>
      </c>
      <c r="V6" s="9">
        <v>1.1004701825630367</v>
      </c>
      <c r="W6" s="9">
        <v>1.1403829078997654</v>
      </c>
      <c r="X6" s="9">
        <v>1.1003002536762156</v>
      </c>
      <c r="Y6" s="9">
        <v>1.1287535710419931</v>
      </c>
      <c r="Z6" s="9">
        <v>1.0517786316950004</v>
      </c>
      <c r="AA6" s="9">
        <v>1.1131345058464206</v>
      </c>
      <c r="AB6" s="9">
        <v>1.1105604705187622</v>
      </c>
      <c r="AC6" s="9">
        <v>1.1847056958363249</v>
      </c>
      <c r="AD6" s="9">
        <v>1.1277661374117722</v>
      </c>
      <c r="AE6" s="9">
        <v>1.1040702066420642</v>
      </c>
      <c r="AF6" s="9">
        <v>1.1130808982843037</v>
      </c>
      <c r="AG6" s="9">
        <v>1.1092461583825126</v>
      </c>
      <c r="AH6" s="9">
        <v>1.1067149073475124</v>
      </c>
      <c r="AI6" s="9">
        <v>1.1242804425266817</v>
      </c>
      <c r="AJ6" s="9">
        <v>1.1150916099013317</v>
      </c>
      <c r="AK6" s="9">
        <v>1.1082549274272349</v>
      </c>
      <c r="AL6" s="9">
        <v>1.1881499914354818</v>
      </c>
      <c r="AM6" s="9">
        <v>1.1284107286024343</v>
      </c>
      <c r="AN6" s="9">
        <v>1.1039972043686901</v>
      </c>
      <c r="AO6" s="9">
        <v>1.1613592544883935</v>
      </c>
      <c r="AP6" s="18">
        <v>1.1379267551327192</v>
      </c>
      <c r="AQ6" s="18">
        <v>1.1294204059040089</v>
      </c>
      <c r="AR6" s="18">
        <v>1.1595422641433542</v>
      </c>
      <c r="AS6" s="18">
        <v>1.2137293554528403</v>
      </c>
    </row>
    <row r="7" spans="1:45" s="1" customFormat="1" ht="15" customHeight="1" x14ac:dyDescent="0.25">
      <c r="A7" s="6">
        <v>6</v>
      </c>
      <c r="B7" s="9">
        <v>0.86278277327172792</v>
      </c>
      <c r="C7" s="9">
        <v>1.0027501398038057</v>
      </c>
      <c r="D7" s="9">
        <v>0.83392221950990808</v>
      </c>
      <c r="E7" s="9">
        <v>0.82029699708866544</v>
      </c>
      <c r="F7" s="9">
        <v>0.93817948894465564</v>
      </c>
      <c r="G7" s="9">
        <v>0.96307649268147622</v>
      </c>
      <c r="H7" s="9">
        <v>0.95602448699924403</v>
      </c>
      <c r="I7" s="9">
        <v>0.98407338638578956</v>
      </c>
      <c r="J7" s="9">
        <v>0.78125718810628852</v>
      </c>
      <c r="K7" s="9">
        <v>0.69762982568558951</v>
      </c>
      <c r="L7" s="9">
        <v>0.82377950946970324</v>
      </c>
      <c r="M7" s="9">
        <v>0.70483364510521407</v>
      </c>
      <c r="N7" s="9">
        <v>0.86345156844356874</v>
      </c>
      <c r="O7" s="9">
        <v>0.77142020287819035</v>
      </c>
      <c r="P7" s="9">
        <v>0.9368529824355889</v>
      </c>
      <c r="Q7" s="9">
        <v>0.94022150061286014</v>
      </c>
      <c r="R7" s="9">
        <v>1.0287659876328206</v>
      </c>
      <c r="S7" s="9">
        <v>0.98403762364050174</v>
      </c>
      <c r="T7" s="9">
        <v>0.95011811195966689</v>
      </c>
      <c r="U7" s="9">
        <v>0.76396907816721404</v>
      </c>
      <c r="V7" s="9">
        <v>0.99075298441186421</v>
      </c>
      <c r="W7" s="9">
        <v>0.78368184644888084</v>
      </c>
      <c r="X7" s="9">
        <v>0.97223895375145963</v>
      </c>
      <c r="Y7" s="9">
        <v>0.94316706272676298</v>
      </c>
      <c r="Z7" s="9">
        <v>0.95142548624572876</v>
      </c>
      <c r="AA7" s="9">
        <v>0.96360495749716435</v>
      </c>
      <c r="AB7" s="9">
        <v>0.94640272772603873</v>
      </c>
      <c r="AC7" s="9">
        <v>0.94549912404491088</v>
      </c>
      <c r="AD7" s="9">
        <v>0.94936481961832497</v>
      </c>
      <c r="AE7" s="9">
        <v>0.97746412014395745</v>
      </c>
      <c r="AF7" s="9">
        <v>0.98553222178275701</v>
      </c>
      <c r="AG7" s="9">
        <v>0.99455916495057062</v>
      </c>
      <c r="AH7" s="9">
        <v>0.97197095571155867</v>
      </c>
      <c r="AI7" s="9">
        <v>0.95213878647326633</v>
      </c>
      <c r="AJ7" s="9">
        <v>0.95056608744570192</v>
      </c>
      <c r="AK7" s="9">
        <v>0.98763018224039834</v>
      </c>
      <c r="AL7" s="9">
        <v>0.97583934990631038</v>
      </c>
      <c r="AM7" s="9">
        <v>1.0855373677275679</v>
      </c>
      <c r="AN7" s="9">
        <v>1.0140322734229332</v>
      </c>
      <c r="AO7" s="9">
        <v>1.0652537877409369</v>
      </c>
      <c r="AP7" s="18">
        <v>0.87261852528004447</v>
      </c>
      <c r="AQ7" s="18">
        <v>0.90566221890645615</v>
      </c>
      <c r="AR7" s="18">
        <v>0.74143796633348757</v>
      </c>
      <c r="AS7" s="18">
        <v>0.58845383205676893</v>
      </c>
    </row>
    <row r="8" spans="1:45" s="1" customFormat="1" ht="15" customHeight="1" x14ac:dyDescent="0.25">
      <c r="A8" s="6">
        <v>7</v>
      </c>
      <c r="B8" s="9">
        <v>0.68506943960482414</v>
      </c>
      <c r="C8" s="9">
        <v>0.47111882347162282</v>
      </c>
      <c r="D8" s="9">
        <v>0.51766735126607699</v>
      </c>
      <c r="E8" s="9">
        <v>0.51454881807627839</v>
      </c>
      <c r="F8" s="9">
        <v>0.69365141733153934</v>
      </c>
      <c r="G8" s="9">
        <v>0.70804933739720555</v>
      </c>
      <c r="H8" s="9">
        <v>0.69122740004111005</v>
      </c>
      <c r="I8" s="9">
        <v>0.66656406044030103</v>
      </c>
      <c r="J8" s="9">
        <v>0.54274989463215606</v>
      </c>
      <c r="K8" s="9">
        <v>0.80724239465096503</v>
      </c>
      <c r="L8" s="9">
        <v>0.61246521562922218</v>
      </c>
      <c r="M8" s="9">
        <v>0.45259048908913885</v>
      </c>
      <c r="N8" s="9">
        <v>0.58074021625941352</v>
      </c>
      <c r="O8" s="9">
        <v>0.56106326933319972</v>
      </c>
      <c r="P8" s="9">
        <v>0.69350064129354516</v>
      </c>
      <c r="Q8" s="9">
        <v>0.69368124462370828</v>
      </c>
      <c r="R8" s="9">
        <v>0.71126096988063525</v>
      </c>
      <c r="S8" s="9">
        <v>0.78793497366929677</v>
      </c>
      <c r="T8" s="9">
        <v>0.64823232988032309</v>
      </c>
      <c r="U8" s="9">
        <v>0.49123725051770195</v>
      </c>
      <c r="V8" s="9">
        <v>0.77763653197405058</v>
      </c>
      <c r="W8" s="9">
        <v>0.6280922542101014</v>
      </c>
      <c r="X8" s="9">
        <v>0.79413796810614923</v>
      </c>
      <c r="Y8" s="9">
        <v>0.68344411653071524</v>
      </c>
      <c r="Z8" s="9">
        <v>0.88776772315152996</v>
      </c>
      <c r="AA8" s="9">
        <v>0.69943204387980584</v>
      </c>
      <c r="AB8" s="9">
        <v>0.74078099857135704</v>
      </c>
      <c r="AC8" s="9">
        <v>0.49404100455004091</v>
      </c>
      <c r="AD8" s="9">
        <v>0.69820115223550794</v>
      </c>
      <c r="AE8" s="9">
        <v>0.71230158161422452</v>
      </c>
      <c r="AF8" s="9">
        <v>0.70165404674239673</v>
      </c>
      <c r="AG8" s="9">
        <v>0.73927552054490442</v>
      </c>
      <c r="AH8" s="9">
        <v>0.74317059020714038</v>
      </c>
      <c r="AI8" s="9">
        <v>0.68870539491709803</v>
      </c>
      <c r="AJ8" s="9">
        <v>0.68908682618234629</v>
      </c>
      <c r="AK8" s="9">
        <v>0.70973678518364225</v>
      </c>
      <c r="AL8" s="9">
        <v>0.64193520400040283</v>
      </c>
      <c r="AM8" s="9">
        <v>0.83251414232529941</v>
      </c>
      <c r="AN8" s="9">
        <v>0.7545240128315216</v>
      </c>
      <c r="AO8" s="9">
        <v>0.78531356093732041</v>
      </c>
      <c r="AP8" s="18">
        <v>0.6680030923559378</v>
      </c>
      <c r="AQ8" s="18">
        <v>0.70332952321349429</v>
      </c>
      <c r="AR8" s="18">
        <v>0.55443637753152464</v>
      </c>
      <c r="AS8" s="18">
        <v>0.35838940887288501</v>
      </c>
    </row>
    <row r="9" spans="1:45" s="1" customFormat="1" ht="15" customHeight="1" x14ac:dyDescent="0.25">
      <c r="A9" s="45" t="s">
        <v>635</v>
      </c>
      <c r="B9" s="9">
        <v>1</v>
      </c>
      <c r="C9" s="9">
        <v>1.0000000000000002</v>
      </c>
      <c r="D9" s="9">
        <v>1</v>
      </c>
      <c r="E9" s="9">
        <v>1.0000000000000002</v>
      </c>
      <c r="F9" s="9">
        <v>1</v>
      </c>
      <c r="G9" s="9">
        <v>1</v>
      </c>
      <c r="H9" s="9">
        <v>0.99999999999999978</v>
      </c>
      <c r="I9" s="9">
        <v>1</v>
      </c>
      <c r="J9" s="9">
        <v>1.0000000000000002</v>
      </c>
      <c r="K9" s="9">
        <v>0.99999999999999978</v>
      </c>
      <c r="L9" s="9">
        <v>1</v>
      </c>
      <c r="M9" s="9">
        <v>1.0000000000000002</v>
      </c>
      <c r="N9" s="9">
        <v>1.0000000000000002</v>
      </c>
      <c r="O9" s="9">
        <v>1.0000000000000002</v>
      </c>
      <c r="P9" s="9">
        <v>1</v>
      </c>
      <c r="Q9" s="9">
        <v>1</v>
      </c>
      <c r="R9" s="9">
        <v>1.0000000000000002</v>
      </c>
      <c r="S9" s="9">
        <v>1.0000000000000002</v>
      </c>
      <c r="T9" s="9">
        <v>1</v>
      </c>
      <c r="U9" s="9">
        <v>0.99999999999999989</v>
      </c>
      <c r="V9" s="9">
        <v>0.99999999999999989</v>
      </c>
      <c r="W9" s="9">
        <v>0.99999999999999989</v>
      </c>
      <c r="X9" s="9">
        <v>1.0000000000000002</v>
      </c>
      <c r="Y9" s="9">
        <v>1.0000000000000002</v>
      </c>
      <c r="Z9" s="9">
        <v>1.0000000000000002</v>
      </c>
      <c r="AA9" s="9">
        <v>1</v>
      </c>
      <c r="AB9" s="9">
        <v>1</v>
      </c>
      <c r="AC9" s="9">
        <v>0.99999999999999989</v>
      </c>
      <c r="AD9" s="9">
        <v>1</v>
      </c>
      <c r="AE9" s="9">
        <v>1.0000000000000002</v>
      </c>
      <c r="AF9" s="9">
        <v>1</v>
      </c>
      <c r="AG9" s="9">
        <v>0.99999999999999989</v>
      </c>
      <c r="AH9" s="9">
        <v>1.0000000000000002</v>
      </c>
      <c r="AI9" s="9">
        <v>1</v>
      </c>
      <c r="AJ9" s="9">
        <v>0.99999999999999989</v>
      </c>
      <c r="AK9" s="9">
        <v>0.99999999999999989</v>
      </c>
      <c r="AL9" s="9">
        <v>1</v>
      </c>
      <c r="AM9" s="9">
        <v>1</v>
      </c>
      <c r="AN9" s="9">
        <v>1</v>
      </c>
      <c r="AO9" s="9">
        <v>0.99999999999999989</v>
      </c>
      <c r="AP9" s="9">
        <v>0.99999999999999989</v>
      </c>
      <c r="AQ9" s="9">
        <v>0.99999999999999989</v>
      </c>
      <c r="AR9" s="9">
        <v>0.99999999999999989</v>
      </c>
      <c r="AS9" s="9">
        <v>0.99999999999999989</v>
      </c>
    </row>
    <row r="13" spans="1:45" x14ac:dyDescent="0.25">
      <c r="A13" s="96" t="s">
        <v>791</v>
      </c>
      <c r="B13" s="96"/>
      <c r="C13" s="96"/>
    </row>
    <row r="14" spans="1:45" ht="15" customHeight="1" x14ac:dyDescent="0.25">
      <c r="A14" s="97" t="s">
        <v>794</v>
      </c>
      <c r="B14" s="97"/>
      <c r="C14" s="97"/>
    </row>
    <row r="15" spans="1:45" x14ac:dyDescent="0.25">
      <c r="A15" s="97"/>
      <c r="B15" s="97"/>
      <c r="C15" s="97"/>
    </row>
    <row r="16" spans="1:45" x14ac:dyDescent="0.25">
      <c r="A16" s="97"/>
      <c r="B16" s="97"/>
      <c r="C16" s="97"/>
    </row>
    <row r="17" spans="1:3" x14ac:dyDescent="0.25">
      <c r="A17" s="97"/>
      <c r="B17" s="97"/>
      <c r="C17" s="97"/>
    </row>
    <row r="18" spans="1:3" x14ac:dyDescent="0.25">
      <c r="A18" s="97"/>
      <c r="B18" s="97"/>
      <c r="C18" s="97"/>
    </row>
    <row r="19" spans="1:3" x14ac:dyDescent="0.25">
      <c r="A19" s="97"/>
      <c r="B19" s="97"/>
      <c r="C19" s="97"/>
    </row>
  </sheetData>
  <mergeCells count="2">
    <mergeCell ref="A13:C13"/>
    <mergeCell ref="A14:C19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workbookViewId="0">
      <selection activeCell="F25" sqref="F25"/>
    </sheetView>
  </sheetViews>
  <sheetFormatPr defaultRowHeight="15" x14ac:dyDescent="0.25"/>
  <cols>
    <col min="1" max="1" width="8.5703125" customWidth="1"/>
    <col min="2" max="3" width="16.7109375" customWidth="1"/>
    <col min="4" max="4" width="10.85546875" customWidth="1"/>
    <col min="5" max="5" width="16.7109375" customWidth="1"/>
    <col min="6" max="9" width="10.85546875" customWidth="1"/>
    <col min="10" max="12" width="16.7109375" customWidth="1"/>
    <col min="13" max="13" width="15.28515625" customWidth="1"/>
    <col min="14" max="16" width="16.7109375" customWidth="1"/>
    <col min="17" max="17" width="17.7109375" customWidth="1"/>
    <col min="18" max="18" width="15.28515625" customWidth="1"/>
    <col min="19" max="23" width="16.7109375" customWidth="1"/>
    <col min="24" max="24" width="15.28515625" customWidth="1"/>
    <col min="25" max="25" width="16.7109375" customWidth="1"/>
    <col min="26" max="26" width="15.28515625" customWidth="1"/>
    <col min="27" max="28" width="16.7109375" customWidth="1"/>
    <col min="29" max="29" width="15.28515625" customWidth="1"/>
    <col min="30" max="32" width="16.7109375" customWidth="1"/>
    <col min="33" max="33" width="15.28515625" customWidth="1"/>
    <col min="34" max="38" width="16.7109375" customWidth="1"/>
    <col min="39" max="39" width="15.28515625" customWidth="1"/>
    <col min="40" max="40" width="16.7109375" customWidth="1"/>
    <col min="41" max="41" width="15.28515625" customWidth="1"/>
    <col min="42" max="42" width="15.5703125" bestFit="1" customWidth="1"/>
    <col min="43" max="45" width="12" customWidth="1"/>
  </cols>
  <sheetData>
    <row r="1" spans="1:45" s="6" customFormat="1" ht="15" customHeight="1" x14ac:dyDescent="0.25">
      <c r="A1" s="6" t="s">
        <v>6</v>
      </c>
      <c r="B1" s="6" t="s">
        <v>600</v>
      </c>
      <c r="C1" s="6" t="s">
        <v>601</v>
      </c>
      <c r="D1" s="6">
        <v>601</v>
      </c>
      <c r="E1" s="6" t="s">
        <v>602</v>
      </c>
      <c r="F1" s="6">
        <v>620</v>
      </c>
      <c r="G1" s="6">
        <v>621</v>
      </c>
      <c r="H1" s="6">
        <v>623</v>
      </c>
      <c r="I1" s="6">
        <v>625</v>
      </c>
      <c r="J1" s="6" t="s">
        <v>603</v>
      </c>
      <c r="K1" s="6" t="s">
        <v>604</v>
      </c>
      <c r="L1" s="6" t="s">
        <v>605</v>
      </c>
      <c r="M1" s="6" t="s">
        <v>606</v>
      </c>
      <c r="N1" s="6" t="s">
        <v>607</v>
      </c>
      <c r="O1" s="6" t="s">
        <v>608</v>
      </c>
      <c r="P1" s="6" t="s">
        <v>609</v>
      </c>
      <c r="Q1" s="6" t="s">
        <v>610</v>
      </c>
      <c r="R1" s="6" t="s">
        <v>611</v>
      </c>
      <c r="S1" s="6" t="s">
        <v>612</v>
      </c>
      <c r="T1" s="6" t="s">
        <v>613</v>
      </c>
      <c r="U1" s="6" t="s">
        <v>614</v>
      </c>
      <c r="V1" s="6" t="s">
        <v>615</v>
      </c>
      <c r="W1" s="6" t="s">
        <v>616</v>
      </c>
      <c r="X1" s="6" t="s">
        <v>617</v>
      </c>
      <c r="Y1" s="6" t="s">
        <v>618</v>
      </c>
      <c r="Z1" s="6" t="s">
        <v>619</v>
      </c>
      <c r="AA1" s="6" t="s">
        <v>620</v>
      </c>
      <c r="AB1" s="6" t="s">
        <v>621</v>
      </c>
      <c r="AC1" s="6" t="s">
        <v>622</v>
      </c>
      <c r="AD1" s="6" t="s">
        <v>623</v>
      </c>
      <c r="AE1" s="6" t="s">
        <v>624</v>
      </c>
      <c r="AF1" s="6" t="s">
        <v>625</v>
      </c>
      <c r="AG1" s="6" t="s">
        <v>626</v>
      </c>
      <c r="AH1" s="6" t="s">
        <v>627</v>
      </c>
      <c r="AI1" s="6" t="s">
        <v>628</v>
      </c>
      <c r="AJ1" s="6" t="s">
        <v>629</v>
      </c>
      <c r="AK1" s="6" t="s">
        <v>630</v>
      </c>
      <c r="AL1" s="6" t="s">
        <v>631</v>
      </c>
      <c r="AM1" s="6" t="s">
        <v>632</v>
      </c>
      <c r="AN1" s="6" t="s">
        <v>633</v>
      </c>
      <c r="AO1" s="6" t="s">
        <v>634</v>
      </c>
      <c r="AP1" s="17" t="s">
        <v>649</v>
      </c>
      <c r="AQ1" s="17" t="s">
        <v>650</v>
      </c>
      <c r="AR1" s="17" t="s">
        <v>651</v>
      </c>
      <c r="AS1" s="17" t="s">
        <v>652</v>
      </c>
    </row>
    <row r="2" spans="1:45" s="1" customFormat="1" ht="15" customHeight="1" x14ac:dyDescent="0.25">
      <c r="A2" s="6" t="s">
        <v>637</v>
      </c>
      <c r="B2" s="9">
        <v>0.98204186923305881</v>
      </c>
      <c r="C2" s="9">
        <v>0.96372306011847253</v>
      </c>
      <c r="D2" s="9">
        <v>0.94958815801739238</v>
      </c>
      <c r="E2" s="9">
        <v>0.94220217019823826</v>
      </c>
      <c r="F2" s="9">
        <v>0.98259689929627547</v>
      </c>
      <c r="G2" s="9">
        <v>1.0044191395231044</v>
      </c>
      <c r="H2" s="9">
        <v>0.98916185145402447</v>
      </c>
      <c r="I2" s="9">
        <v>0.9993233101155069</v>
      </c>
      <c r="J2" s="9">
        <v>0.92353070435823037</v>
      </c>
      <c r="K2" s="9">
        <v>0.91366827049646115</v>
      </c>
      <c r="L2" s="9">
        <v>0.97888362486638769</v>
      </c>
      <c r="M2" s="9">
        <v>0.95505186687580856</v>
      </c>
      <c r="N2" s="9">
        <v>0.9589489006959615</v>
      </c>
      <c r="O2" s="9">
        <v>0.94047358620499555</v>
      </c>
      <c r="P2" s="9">
        <v>0.97791826515256952</v>
      </c>
      <c r="Q2" s="9">
        <v>0.9909395026559713</v>
      </c>
      <c r="R2" s="9">
        <v>1.0446109760915925</v>
      </c>
      <c r="S2" s="9">
        <v>1.0119719974067685</v>
      </c>
      <c r="T2" s="9">
        <v>0.98876994853420608</v>
      </c>
      <c r="U2" s="9">
        <v>1.0575373856699788</v>
      </c>
      <c r="V2" s="9">
        <v>1.0282002481215553</v>
      </c>
      <c r="W2" s="9">
        <v>0.91461564146226726</v>
      </c>
      <c r="X2" s="9">
        <v>1.0571738558653341</v>
      </c>
      <c r="Y2" s="9">
        <v>0.98588373119427775</v>
      </c>
      <c r="Z2" s="9">
        <v>1.0026400765727388</v>
      </c>
      <c r="AA2" s="9">
        <v>0.99064792882752706</v>
      </c>
      <c r="AB2" s="9">
        <v>0.98784787693184939</v>
      </c>
      <c r="AC2" s="9">
        <v>0.97407274302814939</v>
      </c>
      <c r="AD2" s="9">
        <v>1.0105417579543401</v>
      </c>
      <c r="AE2" s="9">
        <v>0.99727239052223127</v>
      </c>
      <c r="AF2" s="9">
        <v>0.86291629255807711</v>
      </c>
      <c r="AG2" s="9">
        <v>0.94946977412977052</v>
      </c>
      <c r="AH2" s="9">
        <v>0.95997276703658707</v>
      </c>
      <c r="AI2" s="9">
        <v>0.99278199516034615</v>
      </c>
      <c r="AJ2" s="9">
        <v>1.1443603332274688</v>
      </c>
      <c r="AK2" s="9">
        <v>1.0054307303357959</v>
      </c>
      <c r="AL2" s="9">
        <v>0.83155486271748968</v>
      </c>
      <c r="AM2" s="9">
        <v>0.96863675394041715</v>
      </c>
      <c r="AN2" s="9">
        <v>1.0180825355066827</v>
      </c>
      <c r="AO2" s="9">
        <v>0.99081508125120432</v>
      </c>
      <c r="AP2" s="18">
        <v>0.98552756389676655</v>
      </c>
      <c r="AQ2" s="18">
        <v>0.98939021638131641</v>
      </c>
      <c r="AR2" s="18">
        <v>0.85058714388791534</v>
      </c>
      <c r="AS2" s="18">
        <v>0.97840082894097247</v>
      </c>
    </row>
    <row r="3" spans="1:45" s="1" customFormat="1" ht="15" customHeight="1" x14ac:dyDescent="0.25">
      <c r="A3" s="6" t="s">
        <v>638</v>
      </c>
      <c r="B3" s="9">
        <v>0.95379789139482296</v>
      </c>
      <c r="C3" s="9">
        <v>0.94577889341679622</v>
      </c>
      <c r="D3" s="9">
        <v>0.92959678791122935</v>
      </c>
      <c r="E3" s="9">
        <v>0.9058593174120112</v>
      </c>
      <c r="F3" s="9">
        <v>0.95487047171150763</v>
      </c>
      <c r="G3" s="9">
        <v>0.93941208208287796</v>
      </c>
      <c r="H3" s="9">
        <v>0.93431169266239944</v>
      </c>
      <c r="I3" s="9">
        <v>0.93824196855239128</v>
      </c>
      <c r="J3" s="9">
        <v>0.9416440165197878</v>
      </c>
      <c r="K3" s="9">
        <v>0.92468769257865335</v>
      </c>
      <c r="L3" s="9">
        <v>0.96347574498266797</v>
      </c>
      <c r="M3" s="9">
        <v>0.95601859530568045</v>
      </c>
      <c r="N3" s="9">
        <v>0.92099755840079078</v>
      </c>
      <c r="O3" s="9">
        <v>0.93796987299598622</v>
      </c>
      <c r="P3" s="9">
        <v>0.88599476149366418</v>
      </c>
      <c r="Q3" s="9">
        <v>1.0776846764164849</v>
      </c>
      <c r="R3" s="9">
        <v>0.92695284987529214</v>
      </c>
      <c r="S3" s="9">
        <v>0.94074184833331265</v>
      </c>
      <c r="T3" s="9">
        <v>0.94168396963961276</v>
      </c>
      <c r="U3" s="9">
        <v>0.91328104936686361</v>
      </c>
      <c r="V3" s="9">
        <v>0.94572522351495858</v>
      </c>
      <c r="W3" s="9">
        <v>0.9186224528332354</v>
      </c>
      <c r="X3" s="9">
        <v>0.96906233561283539</v>
      </c>
      <c r="Y3" s="9">
        <v>0.93211672373143317</v>
      </c>
      <c r="Z3" s="9">
        <v>1.0158089047363605</v>
      </c>
      <c r="AA3" s="9">
        <v>0.93404064317697411</v>
      </c>
      <c r="AB3" s="9">
        <v>0.93244752499881145</v>
      </c>
      <c r="AC3" s="9">
        <v>0.93461860122996099</v>
      </c>
      <c r="AD3" s="9">
        <v>0.94778482815060572</v>
      </c>
      <c r="AE3" s="9">
        <v>0.9274920201693555</v>
      </c>
      <c r="AF3" s="9">
        <v>0.92120499086659025</v>
      </c>
      <c r="AG3" s="9">
        <v>0.93240668623809242</v>
      </c>
      <c r="AH3" s="9">
        <v>0.9203444825781979</v>
      </c>
      <c r="AI3" s="9">
        <v>0.93414444541880082</v>
      </c>
      <c r="AJ3" s="9">
        <v>1.0837836724731877</v>
      </c>
      <c r="AK3" s="9">
        <v>0.93364234103648025</v>
      </c>
      <c r="AL3" s="9">
        <v>0.909956753494921</v>
      </c>
      <c r="AM3" s="9">
        <v>0.92191352185239628</v>
      </c>
      <c r="AN3" s="9">
        <v>0.94266932140634885</v>
      </c>
      <c r="AO3" s="9">
        <v>0.92788065470123182</v>
      </c>
      <c r="AP3" s="18">
        <v>0.87552434374160659</v>
      </c>
      <c r="AQ3" s="18">
        <v>0.87717051483641428</v>
      </c>
      <c r="AR3" s="18">
        <v>0.83214741632902256</v>
      </c>
      <c r="AS3" s="18">
        <v>0.86940408623615473</v>
      </c>
    </row>
    <row r="4" spans="1:45" s="1" customFormat="1" ht="15" customHeight="1" x14ac:dyDescent="0.25">
      <c r="A4" s="6" t="s">
        <v>639</v>
      </c>
      <c r="B4" s="9">
        <v>1.0567294687756199</v>
      </c>
      <c r="C4" s="9">
        <v>1.0695448052766459</v>
      </c>
      <c r="D4" s="9">
        <v>1.0526617648613403</v>
      </c>
      <c r="E4" s="9">
        <v>1.0281942688790222</v>
      </c>
      <c r="F4" s="9">
        <v>1.0313952690913024</v>
      </c>
      <c r="G4" s="9">
        <v>0.9910908044726926</v>
      </c>
      <c r="H4" s="9">
        <v>1.006394143688931</v>
      </c>
      <c r="I4" s="9">
        <v>1.0175843973065097</v>
      </c>
      <c r="J4" s="9">
        <v>1.057322287905708</v>
      </c>
      <c r="K4" s="9">
        <v>1.0503720218040113</v>
      </c>
      <c r="L4" s="9">
        <v>1.0701227735432506</v>
      </c>
      <c r="M4" s="9">
        <v>1.1391283331990656</v>
      </c>
      <c r="N4" s="9">
        <v>1.0415962742138891</v>
      </c>
      <c r="O4" s="9">
        <v>1.0634362528062453</v>
      </c>
      <c r="P4" s="9">
        <v>0.94942166708088127</v>
      </c>
      <c r="Q4" s="9">
        <v>1.1775646908783179</v>
      </c>
      <c r="R4" s="9">
        <v>0.97960746267557874</v>
      </c>
      <c r="S4" s="9">
        <v>0.97701808483417718</v>
      </c>
      <c r="T4" s="9">
        <v>1.0031877298710505</v>
      </c>
      <c r="U4" s="9">
        <v>1.017206297781553</v>
      </c>
      <c r="V4" s="9">
        <v>0.98132593367740539</v>
      </c>
      <c r="W4" s="9">
        <v>1.032429022607855</v>
      </c>
      <c r="X4" s="9">
        <v>1.018740136770121</v>
      </c>
      <c r="Y4" s="9">
        <v>1.0094920955300564</v>
      </c>
      <c r="Z4" s="9">
        <v>0.99704437642653543</v>
      </c>
      <c r="AA4" s="9">
        <v>1.0028005668325477</v>
      </c>
      <c r="AB4" s="9">
        <v>0.99972730310430657</v>
      </c>
      <c r="AC4" s="9">
        <v>1.0268314227848441</v>
      </c>
      <c r="AD4" s="9">
        <v>1.0267851379461073</v>
      </c>
      <c r="AE4" s="9">
        <v>1.0044793379231425</v>
      </c>
      <c r="AF4" s="9">
        <v>1.0404243681434926</v>
      </c>
      <c r="AG4" s="9">
        <v>1.0177820382241927</v>
      </c>
      <c r="AH4" s="9">
        <v>1.0119639523459163</v>
      </c>
      <c r="AI4" s="9">
        <v>1.002963754737149</v>
      </c>
      <c r="AJ4" s="9">
        <v>1.1690259545158159</v>
      </c>
      <c r="AK4" s="9">
        <v>0.99835995486923346</v>
      </c>
      <c r="AL4" s="9">
        <v>1.0189454892889469</v>
      </c>
      <c r="AM4" s="9">
        <v>1.0158489907001791</v>
      </c>
      <c r="AN4" s="9">
        <v>0.99062412635160746</v>
      </c>
      <c r="AO4" s="9">
        <v>0.99644499800327857</v>
      </c>
      <c r="AP4" s="18">
        <v>1.0360907024940904</v>
      </c>
      <c r="AQ4" s="18">
        <v>1.0301754129499874</v>
      </c>
      <c r="AR4" s="18">
        <v>1.033462047748555</v>
      </c>
      <c r="AS4" s="18">
        <v>1.0926618311776601</v>
      </c>
    </row>
    <row r="5" spans="1:45" s="1" customFormat="1" ht="15" customHeight="1" x14ac:dyDescent="0.25">
      <c r="A5" s="6" t="s">
        <v>640</v>
      </c>
      <c r="B5" s="9">
        <v>0.98773374551568927</v>
      </c>
      <c r="C5" s="9">
        <v>0.92635382094693952</v>
      </c>
      <c r="D5" s="9">
        <v>0.95949888954985207</v>
      </c>
      <c r="E5" s="9">
        <v>0.93658756314358349</v>
      </c>
      <c r="F5" s="9">
        <v>0.97110733037281016</v>
      </c>
      <c r="G5" s="9">
        <v>0.9246739104022399</v>
      </c>
      <c r="H5" s="9">
        <v>0.93846096885179475</v>
      </c>
      <c r="I5" s="9">
        <v>0.92750286828651662</v>
      </c>
      <c r="J5" s="9">
        <v>0.95112457374832315</v>
      </c>
      <c r="K5" s="9">
        <v>0.96339967116012248</v>
      </c>
      <c r="L5" s="9">
        <v>0.99086565837187701</v>
      </c>
      <c r="M5" s="9">
        <v>1.0095109017585928</v>
      </c>
      <c r="N5" s="9">
        <v>0.94844382951739026</v>
      </c>
      <c r="O5" s="9">
        <v>0.97026322118637065</v>
      </c>
      <c r="P5" s="9">
        <v>0.89241287406612579</v>
      </c>
      <c r="Q5" s="9">
        <v>1.1114296157681658</v>
      </c>
      <c r="R5" s="9">
        <v>0.90329557604071142</v>
      </c>
      <c r="S5" s="9">
        <v>0.9179709820430475</v>
      </c>
      <c r="T5" s="9">
        <v>0.93518308972013497</v>
      </c>
      <c r="U5" s="9">
        <v>0.89951601114162105</v>
      </c>
      <c r="V5" s="9">
        <v>0.93249345580261378</v>
      </c>
      <c r="W5" s="9">
        <v>0.96038455387760047</v>
      </c>
      <c r="X5" s="9">
        <v>0.93039847448711199</v>
      </c>
      <c r="Y5" s="9">
        <v>0.93804242969416296</v>
      </c>
      <c r="Z5" s="9">
        <v>0.9762182743786354</v>
      </c>
      <c r="AA5" s="9">
        <v>0.93833547116290861</v>
      </c>
      <c r="AB5" s="9">
        <v>0.92689200228715674</v>
      </c>
      <c r="AC5" s="9">
        <v>0.93161994135685322</v>
      </c>
      <c r="AD5" s="9">
        <v>0.92884687503001351</v>
      </c>
      <c r="AE5" s="9">
        <v>0.91808546790177548</v>
      </c>
      <c r="AF5" s="9">
        <v>0.97517983012889975</v>
      </c>
      <c r="AG5" s="9">
        <v>0.9801449883170571</v>
      </c>
      <c r="AH5" s="9">
        <v>0.95647138602635573</v>
      </c>
      <c r="AI5" s="9">
        <v>0.93039027708321986</v>
      </c>
      <c r="AJ5" s="9">
        <v>0.72483580622522514</v>
      </c>
      <c r="AK5" s="9">
        <v>0.93587683363423135</v>
      </c>
      <c r="AL5" s="9">
        <v>0.97451724831539766</v>
      </c>
      <c r="AM5" s="9">
        <v>0.97478424124230467</v>
      </c>
      <c r="AN5" s="9">
        <v>0.93487459302665654</v>
      </c>
      <c r="AO5" s="9">
        <v>0.95058463446034069</v>
      </c>
      <c r="AP5" s="18">
        <v>0.96070196468320324</v>
      </c>
      <c r="AQ5" s="18">
        <v>0.95843128799098765</v>
      </c>
      <c r="AR5" s="18">
        <v>0.95631586041754213</v>
      </c>
      <c r="AS5" s="18">
        <v>0.98315443869175401</v>
      </c>
    </row>
    <row r="6" spans="1:45" s="1" customFormat="1" ht="15" customHeight="1" x14ac:dyDescent="0.25">
      <c r="A6" s="6" t="s">
        <v>641</v>
      </c>
      <c r="B6" s="9">
        <v>0.81077383407919545</v>
      </c>
      <c r="C6" s="9">
        <v>1.0432823593664664</v>
      </c>
      <c r="D6" s="9">
        <v>0.92956449788529161</v>
      </c>
      <c r="E6" s="9">
        <v>0.97852323983391376</v>
      </c>
      <c r="F6" s="9">
        <v>0.99438767950667006</v>
      </c>
      <c r="G6" s="9">
        <v>0.99341788421174071</v>
      </c>
      <c r="H6" s="9">
        <v>0.99401134422179205</v>
      </c>
      <c r="I6" s="9">
        <v>1.0067458958230486</v>
      </c>
      <c r="J6" s="9">
        <v>1.0056917728255188</v>
      </c>
      <c r="K6" s="9">
        <v>1.0009286237279424</v>
      </c>
      <c r="L6" s="9">
        <v>1.0183585906516288</v>
      </c>
      <c r="M6" s="9">
        <v>1.0390245520587997</v>
      </c>
      <c r="N6" s="9">
        <v>0.9487321306845814</v>
      </c>
      <c r="O6" s="9">
        <v>0.91090093970173447</v>
      </c>
      <c r="P6" s="9">
        <v>0.91435990022087221</v>
      </c>
      <c r="Q6" s="9">
        <v>1.1370874503867745</v>
      </c>
      <c r="R6" s="9">
        <v>0.99911244321886161</v>
      </c>
      <c r="S6" s="9">
        <v>0.98117358336051552</v>
      </c>
      <c r="T6" s="9">
        <v>1.0003996037197171</v>
      </c>
      <c r="U6" s="9">
        <v>1.0380672053100493</v>
      </c>
      <c r="V6" s="9">
        <v>0.99648960857114532</v>
      </c>
      <c r="W6" s="9">
        <v>1.0413740258400785</v>
      </c>
      <c r="X6" s="9">
        <v>0.94539058390320885</v>
      </c>
      <c r="Y6" s="9">
        <v>0.98458165563643729</v>
      </c>
      <c r="Z6" s="9">
        <v>0.95917873633944439</v>
      </c>
      <c r="AA6" s="9">
        <v>1.0066205121468872</v>
      </c>
      <c r="AB6" s="9">
        <v>0.99622412637282076</v>
      </c>
      <c r="AC6" s="9">
        <v>1.0060100828594747</v>
      </c>
      <c r="AD6" s="9">
        <v>1.0158638972542111</v>
      </c>
      <c r="AE6" s="9">
        <v>0.98964892952371919</v>
      </c>
      <c r="AF6" s="9">
        <v>1.0384016017007751</v>
      </c>
      <c r="AG6" s="9">
        <v>1.0446228506380684</v>
      </c>
      <c r="AH6" s="9">
        <v>1.0193341432378227</v>
      </c>
      <c r="AI6" s="9">
        <v>0.99950288080278538</v>
      </c>
      <c r="AJ6" s="9">
        <v>0.69841885838164264</v>
      </c>
      <c r="AK6" s="9">
        <v>1.0021805592845214</v>
      </c>
      <c r="AL6" s="9">
        <v>1.0456175198632203</v>
      </c>
      <c r="AM6" s="9">
        <v>1.0142422610644584</v>
      </c>
      <c r="AN6" s="9">
        <v>1.0015737761092773</v>
      </c>
      <c r="AO6" s="9">
        <v>0.99361328392262216</v>
      </c>
      <c r="AP6" s="18">
        <v>1.0008354918410594</v>
      </c>
      <c r="AQ6" s="18">
        <v>1.005121191993078</v>
      </c>
      <c r="AR6" s="18">
        <v>1.0380672222266272</v>
      </c>
      <c r="AS6" s="18">
        <v>0.95214180564517104</v>
      </c>
    </row>
    <row r="7" spans="1:45" s="1" customFormat="1" ht="15" customHeight="1" x14ac:dyDescent="0.25">
      <c r="A7" s="6" t="s">
        <v>642</v>
      </c>
      <c r="B7" s="9">
        <v>1.0250651432629594</v>
      </c>
      <c r="C7" s="9">
        <v>1.0616361383018948</v>
      </c>
      <c r="D7" s="9">
        <v>1.0340012051098966</v>
      </c>
      <c r="E7" s="9">
        <v>1.0258914786778612</v>
      </c>
      <c r="F7" s="9">
        <v>1.0091713007741616</v>
      </c>
      <c r="G7" s="9">
        <v>1.0141356882826675</v>
      </c>
      <c r="H7" s="9">
        <v>1.0132033198824484</v>
      </c>
      <c r="I7" s="9">
        <v>1.0222798093239678</v>
      </c>
      <c r="J7" s="9">
        <v>1.0299653518567569</v>
      </c>
      <c r="K7" s="9">
        <v>0.99502678608681661</v>
      </c>
      <c r="L7" s="9">
        <v>0.72603780605975854</v>
      </c>
      <c r="M7" s="9">
        <v>0.76307097397889312</v>
      </c>
      <c r="N7" s="9">
        <v>1.0414575779766997</v>
      </c>
      <c r="O7" s="9">
        <v>1.0267409215738392</v>
      </c>
      <c r="P7" s="9">
        <v>0.92759607371044284</v>
      </c>
      <c r="Q7" s="9">
        <v>1.1546303690548556</v>
      </c>
      <c r="R7" s="9">
        <v>1.0274815392279646</v>
      </c>
      <c r="S7" s="9">
        <v>0.99795510009330746</v>
      </c>
      <c r="T7" s="9">
        <v>1.0237420000126607</v>
      </c>
      <c r="U7" s="9">
        <v>1.0587068607890007</v>
      </c>
      <c r="V7" s="9">
        <v>1.021040583524411</v>
      </c>
      <c r="W7" s="9">
        <v>0.81935229467045112</v>
      </c>
      <c r="X7" s="9">
        <v>0.9480207785376118</v>
      </c>
      <c r="Y7" s="9">
        <v>1.0118112394879861</v>
      </c>
      <c r="Z7" s="9">
        <v>0.94356967803687697</v>
      </c>
      <c r="AA7" s="9">
        <v>1.0180585561508655</v>
      </c>
      <c r="AB7" s="9">
        <v>1.0090577835146359</v>
      </c>
      <c r="AC7" s="9">
        <v>1.047173138348789</v>
      </c>
      <c r="AD7" s="9">
        <v>1.0384041444250098</v>
      </c>
      <c r="AE7" s="9">
        <v>0.99575664820148557</v>
      </c>
      <c r="AF7" s="9">
        <v>1.0528292929605663</v>
      </c>
      <c r="AG7" s="9">
        <v>1.0652687076867773</v>
      </c>
      <c r="AH7" s="9">
        <v>1.0310810603925185</v>
      </c>
      <c r="AI7" s="9">
        <v>1.0171138764395127</v>
      </c>
      <c r="AJ7" s="9">
        <v>0.70623017284675427</v>
      </c>
      <c r="AK7" s="9">
        <v>1.0114244142330409</v>
      </c>
      <c r="AL7" s="9">
        <v>1.0655083978678466</v>
      </c>
      <c r="AM7" s="9">
        <v>1.0251633654000087</v>
      </c>
      <c r="AN7" s="9">
        <v>1.0011887375294248</v>
      </c>
      <c r="AO7" s="9">
        <v>1.015697302610818</v>
      </c>
      <c r="AP7" s="18">
        <v>0.98002988964533122</v>
      </c>
      <c r="AQ7" s="18">
        <v>0.9775093170142064</v>
      </c>
      <c r="AR7" s="18">
        <v>1.0318254981406449</v>
      </c>
      <c r="AS7" s="18">
        <v>0.99259108058129653</v>
      </c>
    </row>
    <row r="8" spans="1:45" s="1" customFormat="1" ht="15" customHeight="1" x14ac:dyDescent="0.25">
      <c r="A8" s="6" t="s">
        <v>643</v>
      </c>
      <c r="B8" s="9">
        <v>1.0212322651056653</v>
      </c>
      <c r="C8" s="9">
        <v>1.0992259379069866</v>
      </c>
      <c r="D8" s="9">
        <v>0.97008924924728679</v>
      </c>
      <c r="E8" s="9">
        <v>0.97390676785631625</v>
      </c>
      <c r="F8" s="9">
        <v>1.0224217423157664</v>
      </c>
      <c r="G8" s="9">
        <v>1.0388044321149272</v>
      </c>
      <c r="H8" s="9">
        <v>1.026508693499282</v>
      </c>
      <c r="I8" s="9">
        <v>1.0403293744927133</v>
      </c>
      <c r="J8" s="9">
        <v>0.9987433399434692</v>
      </c>
      <c r="K8" s="9">
        <v>0.9951154022676143</v>
      </c>
      <c r="L8" s="9">
        <v>0.93015194349819696</v>
      </c>
      <c r="M8" s="9">
        <v>1.1554868946692509</v>
      </c>
      <c r="N8" s="9">
        <v>0.98135847250249697</v>
      </c>
      <c r="O8" s="9">
        <v>0.95911638649947262</v>
      </c>
      <c r="P8" s="9">
        <v>0.93620554671165501</v>
      </c>
      <c r="Q8" s="9">
        <v>1.1761562513657293</v>
      </c>
      <c r="R8" s="9">
        <v>1.1079653517465236</v>
      </c>
      <c r="S8" s="9">
        <v>1.0234826755899726</v>
      </c>
      <c r="T8" s="9">
        <v>1.0388493945014527</v>
      </c>
      <c r="U8" s="9">
        <v>1.1105272515359239</v>
      </c>
      <c r="V8" s="9">
        <v>1.0373249856886169</v>
      </c>
      <c r="W8" s="9">
        <v>1.0386986510089173</v>
      </c>
      <c r="X8" s="9">
        <v>1.0444831667543397</v>
      </c>
      <c r="Y8" s="9">
        <v>1.0241797358282227</v>
      </c>
      <c r="Z8" s="9">
        <v>0.96548967635395955</v>
      </c>
      <c r="AA8" s="9">
        <v>1.0299260829534371</v>
      </c>
      <c r="AB8" s="9">
        <v>1.0228936329729599</v>
      </c>
      <c r="AC8" s="9">
        <v>1.0502765900991828</v>
      </c>
      <c r="AD8" s="9">
        <v>1.0589636659238573</v>
      </c>
      <c r="AE8" s="9">
        <v>1.0122003296538749</v>
      </c>
      <c r="AF8" s="9">
        <v>1.0291340289173039</v>
      </c>
      <c r="AG8" s="9">
        <v>1.0906596369300821</v>
      </c>
      <c r="AH8" s="9">
        <v>1.0405585639294717</v>
      </c>
      <c r="AI8" s="9">
        <v>1.0281053063178578</v>
      </c>
      <c r="AJ8" s="9">
        <v>0.70839611269631597</v>
      </c>
      <c r="AK8" s="9">
        <v>1.0307211238285252</v>
      </c>
      <c r="AL8" s="9">
        <v>1.0085361560897113</v>
      </c>
      <c r="AM8" s="9">
        <v>1.0382617048216443</v>
      </c>
      <c r="AN8" s="9">
        <v>1.0278116682349159</v>
      </c>
      <c r="AO8" s="9">
        <v>1.0424729185924091</v>
      </c>
      <c r="AP8" s="18">
        <v>1.0485408034457118</v>
      </c>
      <c r="AQ8" s="18">
        <v>1.046814636414884</v>
      </c>
      <c r="AR8" s="18">
        <v>1.0808268381449266</v>
      </c>
      <c r="AS8" s="18">
        <v>1.0578380070819791</v>
      </c>
    </row>
    <row r="9" spans="1:45" s="1" customFormat="1" ht="15" customHeight="1" x14ac:dyDescent="0.25">
      <c r="A9" s="6" t="s">
        <v>644</v>
      </c>
      <c r="B9" s="9">
        <v>0.98624941906308583</v>
      </c>
      <c r="C9" s="9">
        <v>0.8707253287400748</v>
      </c>
      <c r="D9" s="9">
        <v>0.98444062815632605</v>
      </c>
      <c r="E9" s="9">
        <v>1.059525441099074</v>
      </c>
      <c r="F9" s="9">
        <v>1.0352553416972601</v>
      </c>
      <c r="G9" s="9">
        <v>0.85664221550070085</v>
      </c>
      <c r="H9" s="9">
        <v>0.87227644751894573</v>
      </c>
      <c r="I9" s="9">
        <v>0.88127706224647939</v>
      </c>
      <c r="J9" s="9">
        <v>0.98504955990034837</v>
      </c>
      <c r="K9" s="9">
        <v>0.99603701054791016</v>
      </c>
      <c r="L9" s="9">
        <v>1.0009652557865398</v>
      </c>
      <c r="M9" s="9">
        <v>0.99047962051170257</v>
      </c>
      <c r="N9" s="9">
        <v>0.97853467944871098</v>
      </c>
      <c r="O9" s="9">
        <v>0.99019126092813914</v>
      </c>
      <c r="P9" s="9">
        <v>1.0469388772536434</v>
      </c>
      <c r="Q9" s="9">
        <v>1.0144221027664215</v>
      </c>
      <c r="R9" s="9">
        <v>0.8700477808217385</v>
      </c>
      <c r="S9" s="9">
        <v>0.83960713927478947</v>
      </c>
      <c r="T9" s="9">
        <v>0.87058141154277102</v>
      </c>
      <c r="U9" s="9">
        <v>0.85366942573240356</v>
      </c>
      <c r="V9" s="9">
        <v>0.85183840384115106</v>
      </c>
      <c r="W9" s="9">
        <v>0.91257473052214078</v>
      </c>
      <c r="X9" s="9">
        <v>0.83534981588637558</v>
      </c>
      <c r="Y9" s="9">
        <v>0.87298506725354619</v>
      </c>
      <c r="Z9" s="9">
        <v>0.82652277723433576</v>
      </c>
      <c r="AA9" s="9">
        <v>0.87349355654735772</v>
      </c>
      <c r="AB9" s="9">
        <v>0.86415356424001954</v>
      </c>
      <c r="AC9" s="9">
        <v>0.86639102820312153</v>
      </c>
      <c r="AD9" s="9">
        <v>0.88127908241565445</v>
      </c>
      <c r="AE9" s="9">
        <v>0.88414592050939345</v>
      </c>
      <c r="AF9" s="9">
        <v>0.8824628213463781</v>
      </c>
      <c r="AG9" s="9">
        <v>0.85060212090348086</v>
      </c>
      <c r="AH9" s="9">
        <v>0.84535657260907815</v>
      </c>
      <c r="AI9" s="9">
        <v>0.86712134211517999</v>
      </c>
      <c r="AJ9" s="9">
        <v>0.85497683831933458</v>
      </c>
      <c r="AK9" s="9">
        <v>0.86493523672000427</v>
      </c>
      <c r="AL9" s="9">
        <v>0.89503670924268319</v>
      </c>
      <c r="AM9" s="9">
        <v>0.84468571262243308</v>
      </c>
      <c r="AN9" s="9">
        <v>0.86302713094213324</v>
      </c>
      <c r="AO9" s="9">
        <v>0.84747002823336237</v>
      </c>
      <c r="AP9" s="18">
        <v>1.0378069529123948</v>
      </c>
      <c r="AQ9" s="18">
        <v>1.0366756783672588</v>
      </c>
      <c r="AR9" s="18">
        <v>1.0707220957984125</v>
      </c>
      <c r="AS9" s="18">
        <v>1.0413353007419297</v>
      </c>
    </row>
    <row r="10" spans="1:45" s="1" customFormat="1" ht="15" customHeight="1" x14ac:dyDescent="0.25">
      <c r="A10" s="6" t="s">
        <v>645</v>
      </c>
      <c r="B10" s="9">
        <v>1.0299737338186223</v>
      </c>
      <c r="C10" s="9">
        <v>0.99393983951602738</v>
      </c>
      <c r="D10" s="9">
        <v>1.0165815049266316</v>
      </c>
      <c r="E10" s="9">
        <v>1.0028503511819886</v>
      </c>
      <c r="F10" s="9">
        <v>0.96156492825205431</v>
      </c>
      <c r="G10" s="9">
        <v>0.98948336423445471</v>
      </c>
      <c r="H10" s="9">
        <v>1.0170857669862567</v>
      </c>
      <c r="I10" s="9">
        <v>0.95189526754807396</v>
      </c>
      <c r="J10" s="9">
        <v>0.97422154503103509</v>
      </c>
      <c r="K10" s="9">
        <v>1.0412091087095305</v>
      </c>
      <c r="L10" s="9">
        <v>1.0520345294346825</v>
      </c>
      <c r="M10" s="9">
        <v>0.97724870984404399</v>
      </c>
      <c r="N10" s="9">
        <v>1.0086753976900322</v>
      </c>
      <c r="O10" s="9">
        <v>1.0242796956192859</v>
      </c>
      <c r="P10" s="9">
        <v>1.0650479589869126</v>
      </c>
      <c r="Q10" s="9">
        <v>0.77704144268704034</v>
      </c>
      <c r="R10" s="9">
        <v>0.9331469327755495</v>
      </c>
      <c r="S10" s="9">
        <v>0.99164934201860055</v>
      </c>
      <c r="T10" s="9">
        <v>0.99779070577138551</v>
      </c>
      <c r="U10" s="9">
        <v>0.94360838387230594</v>
      </c>
      <c r="V10" s="9">
        <v>1.003635454089739</v>
      </c>
      <c r="W10" s="9">
        <v>1.0794731136810314</v>
      </c>
      <c r="X10" s="9">
        <v>0.99043266701735933</v>
      </c>
      <c r="Y10" s="9">
        <v>1.0167003337026665</v>
      </c>
      <c r="Z10" s="9">
        <v>0.9723896374364962</v>
      </c>
      <c r="AA10" s="9">
        <v>1.0192162529124018</v>
      </c>
      <c r="AB10" s="9">
        <v>1.0253506528197152</v>
      </c>
      <c r="AC10" s="9">
        <v>0.97529800190103211</v>
      </c>
      <c r="AD10" s="9">
        <v>0.89317862469112586</v>
      </c>
      <c r="AE10" s="9">
        <v>1.0210102233243408</v>
      </c>
      <c r="AF10" s="9">
        <v>1.0064707885693056</v>
      </c>
      <c r="AG10" s="9">
        <v>0.98594452099934093</v>
      </c>
      <c r="AH10" s="9">
        <v>0.97569656138808858</v>
      </c>
      <c r="AI10" s="9">
        <v>1.0198983957092511</v>
      </c>
      <c r="AJ10" s="9">
        <v>1.1874215171584948</v>
      </c>
      <c r="AK10" s="9">
        <v>1.0168854574529147</v>
      </c>
      <c r="AL10" s="9">
        <v>1.0361359750578296</v>
      </c>
      <c r="AM10" s="9">
        <v>0.99506629215118392</v>
      </c>
      <c r="AN10" s="9">
        <v>1.0201578750291889</v>
      </c>
      <c r="AO10" s="9">
        <v>0.99686389061876024</v>
      </c>
      <c r="AP10" s="18">
        <v>0.98879492857132445</v>
      </c>
      <c r="AQ10" s="18">
        <v>0.98681414304026571</v>
      </c>
      <c r="AR10" s="18">
        <v>1.023642750101095</v>
      </c>
      <c r="AS10" s="18">
        <v>0.999943607104121</v>
      </c>
    </row>
    <row r="11" spans="1:45" s="1" customFormat="1" ht="15" customHeight="1" x14ac:dyDescent="0.25">
      <c r="A11" s="6" t="s">
        <v>646</v>
      </c>
      <c r="B11" s="9">
        <v>1.0689030344489063</v>
      </c>
      <c r="C11" s="9">
        <v>1.0670713775574507</v>
      </c>
      <c r="D11" s="9">
        <v>1.0776304118227624</v>
      </c>
      <c r="E11" s="9">
        <v>1.070773326480285</v>
      </c>
      <c r="F11" s="9">
        <v>1.0383238424615004</v>
      </c>
      <c r="G11" s="9">
        <v>1.0672327402944568</v>
      </c>
      <c r="H11" s="9">
        <v>1.0806120664853334</v>
      </c>
      <c r="I11" s="9">
        <v>1.0508861606770432</v>
      </c>
      <c r="J11" s="9">
        <v>1.0418200778710169</v>
      </c>
      <c r="K11" s="9">
        <v>1.0738331556701988</v>
      </c>
      <c r="L11" s="9">
        <v>1.1188844240432356</v>
      </c>
      <c r="M11" s="9">
        <v>0.99372100407068487</v>
      </c>
      <c r="N11" s="9">
        <v>1.0657933132570097</v>
      </c>
      <c r="O11" s="9">
        <v>1.0891562157715218</v>
      </c>
      <c r="P11" s="9">
        <v>1.158326162331309</v>
      </c>
      <c r="Q11" s="9">
        <v>0.82434435054847699</v>
      </c>
      <c r="R11" s="9">
        <v>1.0507363449184715</v>
      </c>
      <c r="S11" s="9">
        <v>1.06127767297356</v>
      </c>
      <c r="T11" s="9">
        <v>1.077702745475378</v>
      </c>
      <c r="U11" s="9">
        <v>1.0257719128424962</v>
      </c>
      <c r="V11" s="9">
        <v>1.0665067338642393</v>
      </c>
      <c r="W11" s="9">
        <v>1.123391766867337</v>
      </c>
      <c r="X11" s="9">
        <v>1.0470147290899527</v>
      </c>
      <c r="Y11" s="9">
        <v>1.0880262250014794</v>
      </c>
      <c r="Z11" s="9">
        <v>1.1044145025401533</v>
      </c>
      <c r="AA11" s="9">
        <v>1.0727590471353587</v>
      </c>
      <c r="AB11" s="9">
        <v>1.0956529949904539</v>
      </c>
      <c r="AC11" s="9">
        <v>1.0537548743337151</v>
      </c>
      <c r="AD11" s="9">
        <v>1.013567792167646</v>
      </c>
      <c r="AE11" s="9">
        <v>1.0993859197367972</v>
      </c>
      <c r="AF11" s="9">
        <v>1.09095224826362</v>
      </c>
      <c r="AG11" s="9">
        <v>1.0216523875142292</v>
      </c>
      <c r="AH11" s="9">
        <v>1.0599674537269264</v>
      </c>
      <c r="AI11" s="9">
        <v>1.0888430217263012</v>
      </c>
      <c r="AJ11" s="9">
        <v>1.2697183863582275</v>
      </c>
      <c r="AK11" s="9">
        <v>1.0878069770023628</v>
      </c>
      <c r="AL11" s="9">
        <v>1.1148320426430653</v>
      </c>
      <c r="AM11" s="9">
        <v>1.0742850489732356</v>
      </c>
      <c r="AN11" s="9">
        <v>1.0927569913748594</v>
      </c>
      <c r="AO11" s="9">
        <v>1.0952701438477241</v>
      </c>
      <c r="AP11" s="18">
        <v>1.040643020787243</v>
      </c>
      <c r="AQ11" s="18">
        <v>1.0422536621644709</v>
      </c>
      <c r="AR11" s="18">
        <v>1.0466876521380601</v>
      </c>
      <c r="AS11" s="18">
        <v>1.0240769987908394</v>
      </c>
    </row>
    <row r="12" spans="1:45" s="1" customFormat="1" ht="15" customHeight="1" x14ac:dyDescent="0.25">
      <c r="A12" s="6" t="s">
        <v>647</v>
      </c>
      <c r="B12" s="9">
        <v>1.024362797061112</v>
      </c>
      <c r="C12" s="9">
        <v>0.98897722976095459</v>
      </c>
      <c r="D12" s="9">
        <v>1.0389154395335629</v>
      </c>
      <c r="E12" s="9">
        <v>1.0279857730094575</v>
      </c>
      <c r="F12" s="9">
        <v>0.94386269809296486</v>
      </c>
      <c r="G12" s="9">
        <v>1.0283410662809591</v>
      </c>
      <c r="H12" s="9">
        <v>1.0471808154082889</v>
      </c>
      <c r="I12" s="9">
        <v>1.0682884401919324</v>
      </c>
      <c r="J12" s="9">
        <v>1.0355469856007926</v>
      </c>
      <c r="K12" s="9">
        <v>1.0452943146443039</v>
      </c>
      <c r="L12" s="9">
        <v>1.0791078938693146</v>
      </c>
      <c r="M12" s="9">
        <v>1.0215665739428776</v>
      </c>
      <c r="N12" s="9">
        <v>1.0260934633424417</v>
      </c>
      <c r="O12" s="9">
        <v>1.0514002205796629</v>
      </c>
      <c r="P12" s="9">
        <v>1.052462397846295</v>
      </c>
      <c r="Q12" s="9">
        <v>0.75021553693528331</v>
      </c>
      <c r="R12" s="9">
        <v>1.0132184608538377</v>
      </c>
      <c r="S12" s="9">
        <v>1.023371932608941</v>
      </c>
      <c r="T12" s="9">
        <v>1.0366440567453108</v>
      </c>
      <c r="U12" s="9">
        <v>1.0017028505956027</v>
      </c>
      <c r="V12" s="9">
        <v>1.0402366655392601</v>
      </c>
      <c r="W12" s="9">
        <v>1.1075895529113193</v>
      </c>
      <c r="X12" s="9">
        <v>1.0264005786428196</v>
      </c>
      <c r="Y12" s="9">
        <v>1.051765985780043</v>
      </c>
      <c r="Z12" s="9">
        <v>1.017323530339844</v>
      </c>
      <c r="AA12" s="9">
        <v>1.0432863575802958</v>
      </c>
      <c r="AB12" s="9">
        <v>1.0558740535023816</v>
      </c>
      <c r="AC12" s="9">
        <v>1.0318856156354854</v>
      </c>
      <c r="AD12" s="9">
        <v>1.0696445749938521</v>
      </c>
      <c r="AE12" s="9">
        <v>1.0762240919649786</v>
      </c>
      <c r="AF12" s="9">
        <v>1.0286386575435773</v>
      </c>
      <c r="AG12" s="9">
        <v>0.99024624048888621</v>
      </c>
      <c r="AH12" s="9">
        <v>1.0399966138907926</v>
      </c>
      <c r="AI12" s="9">
        <v>1.0495309067122349</v>
      </c>
      <c r="AJ12" s="9">
        <v>1.2192483392664495</v>
      </c>
      <c r="AK12" s="9">
        <v>1.0434218285833963</v>
      </c>
      <c r="AL12" s="9">
        <v>1.0661948104193903</v>
      </c>
      <c r="AM12" s="9">
        <v>1.0315204261326425</v>
      </c>
      <c r="AN12" s="9">
        <v>1.0526512623600377</v>
      </c>
      <c r="AO12" s="9">
        <v>1.0477342098428595</v>
      </c>
      <c r="AP12" s="18">
        <v>1.0143583950124992</v>
      </c>
      <c r="AQ12" s="18">
        <v>1.0144861000837821</v>
      </c>
      <c r="AR12" s="18">
        <v>1.0125294364845898</v>
      </c>
      <c r="AS12" s="18">
        <v>1.0135484797270999</v>
      </c>
    </row>
    <row r="13" spans="1:45" s="1" customFormat="1" ht="15" customHeight="1" x14ac:dyDescent="0.25">
      <c r="A13" s="6" t="s">
        <v>648</v>
      </c>
      <c r="B13" s="9">
        <v>1.0531367982412625</v>
      </c>
      <c r="C13" s="9">
        <v>0.96974120909129102</v>
      </c>
      <c r="D13" s="9">
        <v>1.057431462978428</v>
      </c>
      <c r="E13" s="9">
        <v>1.0477003022282476</v>
      </c>
      <c r="F13" s="9">
        <v>1.0550424964277256</v>
      </c>
      <c r="G13" s="9">
        <v>1.1523466725991787</v>
      </c>
      <c r="H13" s="9">
        <v>1.0807928893405032</v>
      </c>
      <c r="I13" s="9">
        <v>1.0956454454358178</v>
      </c>
      <c r="J13" s="9">
        <v>1.0553397844390133</v>
      </c>
      <c r="K13" s="9">
        <v>1.0004279423064355</v>
      </c>
      <c r="L13" s="9">
        <v>1.0711117548924609</v>
      </c>
      <c r="M13" s="9">
        <v>0.99969197378459962</v>
      </c>
      <c r="N13" s="9">
        <v>1.079368402269995</v>
      </c>
      <c r="O13" s="9">
        <v>1.0360714261327468</v>
      </c>
      <c r="P13" s="9">
        <v>1.1933155151456298</v>
      </c>
      <c r="Q13" s="9">
        <v>0.80848401053647834</v>
      </c>
      <c r="R13" s="9">
        <v>1.1438242817538775</v>
      </c>
      <c r="S13" s="9">
        <v>1.2337796414630069</v>
      </c>
      <c r="T13" s="9">
        <v>1.0854653444663194</v>
      </c>
      <c r="U13" s="9">
        <v>1.0804053653622014</v>
      </c>
      <c r="V13" s="9">
        <v>1.0951827037649042</v>
      </c>
      <c r="W13" s="9">
        <v>1.0514941937177655</v>
      </c>
      <c r="X13" s="9">
        <v>1.1875328774329301</v>
      </c>
      <c r="Y13" s="9">
        <v>1.0844147771596893</v>
      </c>
      <c r="Z13" s="9">
        <v>1.2193998296046196</v>
      </c>
      <c r="AA13" s="9">
        <v>1.0708150245734378</v>
      </c>
      <c r="AB13" s="9">
        <v>1.0838784842648896</v>
      </c>
      <c r="AC13" s="9">
        <v>1.1020679602193912</v>
      </c>
      <c r="AD13" s="9">
        <v>1.1151396190475764</v>
      </c>
      <c r="AE13" s="9">
        <v>1.0742987205689063</v>
      </c>
      <c r="AF13" s="9">
        <v>1.0713850790014139</v>
      </c>
      <c r="AG13" s="9">
        <v>1.0712000479300221</v>
      </c>
      <c r="AH13" s="9">
        <v>1.1392564428382439</v>
      </c>
      <c r="AI13" s="9">
        <v>1.0696037977773618</v>
      </c>
      <c r="AJ13" s="9">
        <v>1.2335840085310832</v>
      </c>
      <c r="AK13" s="9">
        <v>1.0693145430194939</v>
      </c>
      <c r="AL13" s="9">
        <v>1.033164034999497</v>
      </c>
      <c r="AM13" s="9">
        <v>1.0955916810990962</v>
      </c>
      <c r="AN13" s="9">
        <v>1.0545819821288673</v>
      </c>
      <c r="AO13" s="9">
        <v>1.0951528539153894</v>
      </c>
      <c r="AP13" s="18">
        <v>1.0311459429687693</v>
      </c>
      <c r="AQ13" s="18">
        <v>1.0351578387633473</v>
      </c>
      <c r="AR13" s="18">
        <v>1.0231860385826084</v>
      </c>
      <c r="AS13" s="18">
        <v>0.99490353528102171</v>
      </c>
    </row>
    <row r="14" spans="1:45" s="1" customFormat="1" ht="15" customHeight="1" x14ac:dyDescent="0.25">
      <c r="A14" s="6" t="s">
        <v>635</v>
      </c>
      <c r="B14" s="9">
        <v>0.99999999999999989</v>
      </c>
      <c r="C14" s="9">
        <v>1</v>
      </c>
      <c r="D14" s="9">
        <v>1</v>
      </c>
      <c r="E14" s="9">
        <v>1</v>
      </c>
      <c r="F14" s="9">
        <v>0.99999999999999989</v>
      </c>
      <c r="G14" s="9">
        <v>1</v>
      </c>
      <c r="H14" s="9">
        <v>1</v>
      </c>
      <c r="I14" s="9">
        <v>1</v>
      </c>
      <c r="J14" s="9">
        <v>1.0000000000000002</v>
      </c>
      <c r="K14" s="9">
        <v>1.0000000000000002</v>
      </c>
      <c r="L14" s="9">
        <v>1.0000000000000002</v>
      </c>
      <c r="M14" s="9">
        <v>1</v>
      </c>
      <c r="N14" s="9">
        <v>0.99999999999999989</v>
      </c>
      <c r="O14" s="9">
        <v>1</v>
      </c>
      <c r="P14" s="9">
        <v>1.0000000000000002</v>
      </c>
      <c r="Q14" s="9">
        <v>0.99999999999999989</v>
      </c>
      <c r="R14" s="9">
        <v>0.99999999999999989</v>
      </c>
      <c r="S14" s="9">
        <v>1</v>
      </c>
      <c r="T14" s="9">
        <v>1</v>
      </c>
      <c r="U14" s="9">
        <v>1</v>
      </c>
      <c r="V14" s="9">
        <v>0.99999999999999989</v>
      </c>
      <c r="W14" s="9">
        <v>0.99999999999999989</v>
      </c>
      <c r="X14" s="9">
        <v>1</v>
      </c>
      <c r="Y14" s="9">
        <v>1</v>
      </c>
      <c r="Z14" s="9">
        <v>1</v>
      </c>
      <c r="AA14" s="9">
        <v>1</v>
      </c>
      <c r="AB14" s="9">
        <v>1.0000000000000002</v>
      </c>
      <c r="AC14" s="9">
        <v>1</v>
      </c>
      <c r="AD14" s="9">
        <v>0.99999999999999989</v>
      </c>
      <c r="AE14" s="9">
        <v>0.99999999999999989</v>
      </c>
      <c r="AF14" s="9">
        <v>1.0000000000000002</v>
      </c>
      <c r="AG14" s="9">
        <v>1.0000000000000002</v>
      </c>
      <c r="AH14" s="9">
        <v>1</v>
      </c>
      <c r="AI14" s="9">
        <v>1.0000000000000002</v>
      </c>
      <c r="AJ14" s="9">
        <v>1.0000000000000002</v>
      </c>
      <c r="AK14" s="9">
        <v>1</v>
      </c>
      <c r="AL14" s="9">
        <v>1</v>
      </c>
      <c r="AM14" s="9">
        <v>1</v>
      </c>
      <c r="AN14" s="9">
        <v>1.0000000000000002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</row>
    <row r="18" spans="1:3" x14ac:dyDescent="0.25">
      <c r="A18" s="96" t="s">
        <v>792</v>
      </c>
      <c r="B18" s="96"/>
      <c r="C18" s="96"/>
    </row>
    <row r="19" spans="1:3" ht="15" customHeight="1" x14ac:dyDescent="0.25">
      <c r="A19" s="97" t="s">
        <v>794</v>
      </c>
      <c r="B19" s="97"/>
      <c r="C19" s="97"/>
    </row>
    <row r="20" spans="1:3" x14ac:dyDescent="0.25">
      <c r="A20" s="97"/>
      <c r="B20" s="97"/>
      <c r="C20" s="97"/>
    </row>
    <row r="21" spans="1:3" x14ac:dyDescent="0.25">
      <c r="A21" s="97"/>
      <c r="B21" s="97"/>
      <c r="C21" s="97"/>
    </row>
    <row r="22" spans="1:3" x14ac:dyDescent="0.25">
      <c r="A22" s="97"/>
      <c r="B22" s="97"/>
      <c r="C22" s="97"/>
    </row>
    <row r="23" spans="1:3" x14ac:dyDescent="0.25">
      <c r="A23" s="97"/>
      <c r="B23" s="97"/>
      <c r="C23" s="97"/>
    </row>
    <row r="24" spans="1:3" x14ac:dyDescent="0.25">
      <c r="A24" s="97"/>
      <c r="B24" s="97"/>
      <c r="C24" s="97"/>
    </row>
  </sheetData>
  <mergeCells count="2">
    <mergeCell ref="A18:C18"/>
    <mergeCell ref="A19:C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7" workbookViewId="0">
      <selection activeCell="E55" sqref="E55"/>
    </sheetView>
  </sheetViews>
  <sheetFormatPr defaultRowHeight="15" x14ac:dyDescent="0.25"/>
  <cols>
    <col min="1" max="1" width="16" bestFit="1" customWidth="1"/>
    <col min="4" max="6" width="13.85546875" customWidth="1"/>
  </cols>
  <sheetData>
    <row r="1" spans="1:6" x14ac:dyDescent="0.25">
      <c r="A1" s="10" t="s">
        <v>793</v>
      </c>
      <c r="D1" s="96" t="s">
        <v>792</v>
      </c>
      <c r="E1" s="96"/>
      <c r="F1" s="96"/>
    </row>
    <row r="2" spans="1:6" ht="15" customHeight="1" x14ac:dyDescent="0.25">
      <c r="A2" s="11" t="s">
        <v>600</v>
      </c>
      <c r="D2" s="97" t="s">
        <v>794</v>
      </c>
      <c r="E2" s="97"/>
      <c r="F2" s="97"/>
    </row>
    <row r="3" spans="1:6" x14ac:dyDescent="0.25">
      <c r="A3" s="11" t="s">
        <v>601</v>
      </c>
      <c r="D3" s="97"/>
      <c r="E3" s="97"/>
      <c r="F3" s="97"/>
    </row>
    <row r="4" spans="1:6" x14ac:dyDescent="0.25">
      <c r="A4" s="11">
        <v>601</v>
      </c>
      <c r="D4" s="97"/>
      <c r="E4" s="97"/>
      <c r="F4" s="97"/>
    </row>
    <row r="5" spans="1:6" x14ac:dyDescent="0.25">
      <c r="A5" s="11" t="s">
        <v>602</v>
      </c>
      <c r="D5" s="97"/>
      <c r="E5" s="97"/>
      <c r="F5" s="97"/>
    </row>
    <row r="6" spans="1:6" x14ac:dyDescent="0.25">
      <c r="A6" s="11">
        <v>620</v>
      </c>
      <c r="D6" s="97"/>
      <c r="E6" s="97"/>
      <c r="F6" s="97"/>
    </row>
    <row r="7" spans="1:6" x14ac:dyDescent="0.25">
      <c r="A7" s="11">
        <v>621</v>
      </c>
      <c r="D7" s="97"/>
      <c r="E7" s="97"/>
      <c r="F7" s="97"/>
    </row>
    <row r="8" spans="1:6" x14ac:dyDescent="0.25">
      <c r="A8" s="11">
        <v>623</v>
      </c>
    </row>
    <row r="9" spans="1:6" x14ac:dyDescent="0.25">
      <c r="A9" s="11">
        <v>625</v>
      </c>
    </row>
    <row r="10" spans="1:6" x14ac:dyDescent="0.25">
      <c r="A10" s="11" t="s">
        <v>603</v>
      </c>
    </row>
    <row r="11" spans="1:6" x14ac:dyDescent="0.25">
      <c r="A11" s="11" t="s">
        <v>604</v>
      </c>
    </row>
    <row r="12" spans="1:6" x14ac:dyDescent="0.25">
      <c r="A12" s="11" t="s">
        <v>605</v>
      </c>
    </row>
    <row r="13" spans="1:6" x14ac:dyDescent="0.25">
      <c r="A13" s="11" t="s">
        <v>606</v>
      </c>
    </row>
    <row r="14" spans="1:6" x14ac:dyDescent="0.25">
      <c r="A14" s="11" t="s">
        <v>607</v>
      </c>
    </row>
    <row r="15" spans="1:6" x14ac:dyDescent="0.25">
      <c r="A15" s="11" t="s">
        <v>608</v>
      </c>
    </row>
    <row r="16" spans="1:6" x14ac:dyDescent="0.25">
      <c r="A16" s="11" t="s">
        <v>609</v>
      </c>
    </row>
    <row r="17" spans="1:1" x14ac:dyDescent="0.25">
      <c r="A17" s="11" t="s">
        <v>610</v>
      </c>
    </row>
    <row r="18" spans="1:1" x14ac:dyDescent="0.25">
      <c r="A18" s="11" t="s">
        <v>611</v>
      </c>
    </row>
    <row r="19" spans="1:1" x14ac:dyDescent="0.25">
      <c r="A19" s="11" t="s">
        <v>612</v>
      </c>
    </row>
    <row r="20" spans="1:1" x14ac:dyDescent="0.25">
      <c r="A20" s="11" t="s">
        <v>613</v>
      </c>
    </row>
    <row r="21" spans="1:1" x14ac:dyDescent="0.25">
      <c r="A21" s="11" t="s">
        <v>614</v>
      </c>
    </row>
    <row r="22" spans="1:1" x14ac:dyDescent="0.25">
      <c r="A22" s="11" t="s">
        <v>615</v>
      </c>
    </row>
    <row r="23" spans="1:1" x14ac:dyDescent="0.25">
      <c r="A23" s="11" t="s">
        <v>616</v>
      </c>
    </row>
    <row r="24" spans="1:1" x14ac:dyDescent="0.25">
      <c r="A24" s="11" t="s">
        <v>617</v>
      </c>
    </row>
    <row r="25" spans="1:1" x14ac:dyDescent="0.25">
      <c r="A25" s="11" t="s">
        <v>618</v>
      </c>
    </row>
    <row r="26" spans="1:1" x14ac:dyDescent="0.25">
      <c r="A26" s="11" t="s">
        <v>619</v>
      </c>
    </row>
    <row r="27" spans="1:1" x14ac:dyDescent="0.25">
      <c r="A27" s="11" t="s">
        <v>620</v>
      </c>
    </row>
    <row r="28" spans="1:1" x14ac:dyDescent="0.25">
      <c r="A28" s="11" t="s">
        <v>621</v>
      </c>
    </row>
    <row r="29" spans="1:1" x14ac:dyDescent="0.25">
      <c r="A29" s="11" t="s">
        <v>622</v>
      </c>
    </row>
    <row r="30" spans="1:1" x14ac:dyDescent="0.25">
      <c r="A30" s="11" t="s">
        <v>623</v>
      </c>
    </row>
    <row r="31" spans="1:1" x14ac:dyDescent="0.25">
      <c r="A31" s="11" t="s">
        <v>624</v>
      </c>
    </row>
    <row r="32" spans="1:1" x14ac:dyDescent="0.25">
      <c r="A32" s="11" t="s">
        <v>625</v>
      </c>
    </row>
    <row r="33" spans="1:1" x14ac:dyDescent="0.25">
      <c r="A33" s="11" t="s">
        <v>626</v>
      </c>
    </row>
    <row r="34" spans="1:1" x14ac:dyDescent="0.25">
      <c r="A34" s="11" t="s">
        <v>627</v>
      </c>
    </row>
    <row r="35" spans="1:1" x14ac:dyDescent="0.25">
      <c r="A35" s="11" t="s">
        <v>628</v>
      </c>
    </row>
    <row r="36" spans="1:1" x14ac:dyDescent="0.25">
      <c r="A36" s="11" t="s">
        <v>629</v>
      </c>
    </row>
    <row r="37" spans="1:1" x14ac:dyDescent="0.25">
      <c r="A37" s="11" t="s">
        <v>630</v>
      </c>
    </row>
    <row r="38" spans="1:1" x14ac:dyDescent="0.25">
      <c r="A38" s="11" t="s">
        <v>631</v>
      </c>
    </row>
    <row r="39" spans="1:1" x14ac:dyDescent="0.25">
      <c r="A39" s="11" t="s">
        <v>632</v>
      </c>
    </row>
    <row r="40" spans="1:1" x14ac:dyDescent="0.25">
      <c r="A40" s="11" t="s">
        <v>633</v>
      </c>
    </row>
    <row r="41" spans="1:1" x14ac:dyDescent="0.25">
      <c r="A41" s="11" t="s">
        <v>634</v>
      </c>
    </row>
    <row r="42" spans="1:1" x14ac:dyDescent="0.25">
      <c r="A42" s="11" t="s">
        <v>649</v>
      </c>
    </row>
    <row r="43" spans="1:1" x14ac:dyDescent="0.25">
      <c r="A43" s="11" t="s">
        <v>650</v>
      </c>
    </row>
    <row r="44" spans="1:1" x14ac:dyDescent="0.25">
      <c r="A44" s="11" t="s">
        <v>651</v>
      </c>
    </row>
    <row r="45" spans="1:1" x14ac:dyDescent="0.25">
      <c r="A45" s="11" t="s">
        <v>652</v>
      </c>
    </row>
  </sheetData>
  <mergeCells count="2">
    <mergeCell ref="D1:F1"/>
    <mergeCell ref="D2:F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4"/>
  <sheetViews>
    <sheetView showGridLines="0" workbookViewId="0">
      <selection activeCell="L21" sqref="L21"/>
    </sheetView>
  </sheetViews>
  <sheetFormatPr defaultRowHeight="15" customHeight="1" x14ac:dyDescent="0.25"/>
  <cols>
    <col min="1" max="1" width="10.85546875" style="60" customWidth="1"/>
    <col min="2" max="2" width="12.5703125" style="61" customWidth="1"/>
    <col min="3" max="3" width="24.7109375" style="61" customWidth="1"/>
    <col min="4" max="4" width="25.85546875" style="60" customWidth="1"/>
    <col min="5" max="5" width="11.85546875" style="60" customWidth="1"/>
    <col min="6" max="6" width="14.5703125" style="60" bestFit="1" customWidth="1"/>
    <col min="7" max="7" width="13" style="60" customWidth="1"/>
    <col min="8" max="8" width="15.7109375" style="60" bestFit="1" customWidth="1"/>
    <col min="9" max="9" width="12.140625" style="60" customWidth="1"/>
    <col min="10" max="10" width="21.140625" style="60" bestFit="1" customWidth="1"/>
    <col min="11" max="11" width="9.5703125" style="62" customWidth="1"/>
    <col min="12" max="12" width="30.42578125" style="60" customWidth="1"/>
    <col min="13" max="13" width="13.140625" style="60" customWidth="1"/>
    <col min="14" max="14" width="10.140625" style="60" customWidth="1"/>
    <col min="15" max="16384" width="9.140625" style="60"/>
  </cols>
  <sheetData>
    <row r="2" spans="1:14" ht="18.75" customHeight="1" x14ac:dyDescent="0.25">
      <c r="A2" s="49" t="s">
        <v>745</v>
      </c>
      <c r="B2" s="25" t="s">
        <v>2</v>
      </c>
      <c r="C2" s="25" t="s">
        <v>0</v>
      </c>
      <c r="D2" s="25" t="s">
        <v>784</v>
      </c>
      <c r="E2" s="25" t="s">
        <v>746</v>
      </c>
      <c r="F2" s="25" t="s">
        <v>747</v>
      </c>
      <c r="G2" s="25" t="s">
        <v>748</v>
      </c>
      <c r="H2" s="25" t="s">
        <v>749</v>
      </c>
      <c r="I2" s="25" t="s">
        <v>750</v>
      </c>
      <c r="J2" s="25" t="s">
        <v>751</v>
      </c>
      <c r="K2" s="50"/>
      <c r="L2" s="77" t="s">
        <v>784</v>
      </c>
      <c r="M2" s="77" t="s">
        <v>744</v>
      </c>
      <c r="N2" s="77" t="s">
        <v>782</v>
      </c>
    </row>
    <row r="3" spans="1:14" s="62" customFormat="1" ht="15" customHeight="1" x14ac:dyDescent="0.25">
      <c r="A3" s="81">
        <v>42866</v>
      </c>
      <c r="B3" s="51" t="s">
        <v>267</v>
      </c>
      <c r="C3" s="52" t="s">
        <v>752</v>
      </c>
      <c r="D3" s="72" t="s">
        <v>670</v>
      </c>
      <c r="E3" s="53">
        <v>1</v>
      </c>
      <c r="F3" s="54">
        <v>0.17897499999999944</v>
      </c>
      <c r="G3" s="53">
        <v>0.35</v>
      </c>
      <c r="H3" s="53">
        <v>3</v>
      </c>
      <c r="I3" s="53">
        <v>6</v>
      </c>
      <c r="J3" s="44">
        <v>8.5226190476190219E-2</v>
      </c>
      <c r="K3" s="55"/>
      <c r="L3" s="78" t="s">
        <v>670</v>
      </c>
      <c r="M3" s="79">
        <f>AVERAGEIF($D$3:$D$22,"=" &amp; $L3,$J$3:$J$22)</f>
        <v>0.25617538095238079</v>
      </c>
      <c r="N3" s="51">
        <f>COUNTIF($D$3:$D$22,"=" &amp; L3)</f>
        <v>5</v>
      </c>
    </row>
    <row r="4" spans="1:14" s="62" customFormat="1" ht="15" customHeight="1" x14ac:dyDescent="0.25">
      <c r="A4" s="81">
        <v>42866</v>
      </c>
      <c r="B4" s="51" t="s">
        <v>267</v>
      </c>
      <c r="C4" s="52" t="s">
        <v>753</v>
      </c>
      <c r="D4" s="72" t="s">
        <v>781</v>
      </c>
      <c r="E4" s="53">
        <v>2</v>
      </c>
      <c r="F4" s="54">
        <v>3.5471499999999994</v>
      </c>
      <c r="G4" s="53">
        <v>0.35</v>
      </c>
      <c r="H4" s="53">
        <v>2</v>
      </c>
      <c r="I4" s="53">
        <v>4</v>
      </c>
      <c r="J4" s="44">
        <v>2.5336785714285712</v>
      </c>
      <c r="K4" s="55"/>
      <c r="L4" s="78" t="s">
        <v>673</v>
      </c>
      <c r="M4" s="79">
        <f>AVERAGEIF($D$3:$D$22,"=" &amp; $L4,$J$3:$J$22)</f>
        <v>0.61049702380952386</v>
      </c>
      <c r="N4" s="51">
        <f>COUNTIF($D$3:$D$22,"=" &amp; L4)</f>
        <v>10</v>
      </c>
    </row>
    <row r="5" spans="1:14" s="62" customFormat="1" ht="15" customHeight="1" x14ac:dyDescent="0.25">
      <c r="A5" s="81">
        <v>42866</v>
      </c>
      <c r="B5" s="51" t="s">
        <v>267</v>
      </c>
      <c r="C5" s="52" t="s">
        <v>754</v>
      </c>
      <c r="D5" s="72" t="s">
        <v>781</v>
      </c>
      <c r="E5" s="53">
        <v>3</v>
      </c>
      <c r="F5" s="54">
        <v>0.36885000000000101</v>
      </c>
      <c r="G5" s="53">
        <v>0.35</v>
      </c>
      <c r="H5" s="53">
        <v>3</v>
      </c>
      <c r="I5" s="53">
        <v>6</v>
      </c>
      <c r="J5" s="44">
        <v>0.17564285714285766</v>
      </c>
      <c r="K5" s="55"/>
      <c r="L5" s="78" t="s">
        <v>777</v>
      </c>
      <c r="M5" s="79">
        <f>AVERAGE(J6,J9,J13,J15,J19)</f>
        <v>1.9366892857142866</v>
      </c>
      <c r="N5" s="51">
        <v>5</v>
      </c>
    </row>
    <row r="6" spans="1:14" s="62" customFormat="1" ht="15" customHeight="1" x14ac:dyDescent="0.25">
      <c r="A6" s="81">
        <v>42866</v>
      </c>
      <c r="B6" s="51" t="s">
        <v>267</v>
      </c>
      <c r="C6" s="52" t="s">
        <v>755</v>
      </c>
      <c r="D6" s="63" t="s">
        <v>672</v>
      </c>
      <c r="E6" s="53">
        <v>4</v>
      </c>
      <c r="F6" s="54">
        <v>0.74645000000000028</v>
      </c>
      <c r="G6" s="53">
        <v>0.35</v>
      </c>
      <c r="H6" s="53">
        <v>1</v>
      </c>
      <c r="I6" s="53">
        <v>2</v>
      </c>
      <c r="J6" s="44">
        <v>1.0663571428571432</v>
      </c>
      <c r="K6" s="55"/>
    </row>
    <row r="7" spans="1:14" s="62" customFormat="1" ht="15" customHeight="1" x14ac:dyDescent="0.25">
      <c r="A7" s="81">
        <v>42866</v>
      </c>
      <c r="B7" s="51" t="s">
        <v>267</v>
      </c>
      <c r="C7" s="52" t="s">
        <v>756</v>
      </c>
      <c r="D7" s="72" t="s">
        <v>781</v>
      </c>
      <c r="E7" s="53">
        <v>5</v>
      </c>
      <c r="F7" s="54">
        <v>0.29892499999999966</v>
      </c>
      <c r="G7" s="53">
        <v>0.35</v>
      </c>
      <c r="H7" s="53">
        <v>2</v>
      </c>
      <c r="I7" s="53">
        <v>4</v>
      </c>
      <c r="J7" s="44">
        <v>0.21351785714285693</v>
      </c>
      <c r="K7" s="55"/>
    </row>
    <row r="8" spans="1:14" s="62" customFormat="1" ht="15" customHeight="1" x14ac:dyDescent="0.25">
      <c r="A8" s="81">
        <v>42871</v>
      </c>
      <c r="B8" s="51" t="s">
        <v>133</v>
      </c>
      <c r="C8" s="52" t="s">
        <v>757</v>
      </c>
      <c r="D8" s="72" t="s">
        <v>781</v>
      </c>
      <c r="E8" s="53">
        <v>6</v>
      </c>
      <c r="F8" s="54">
        <v>1.4596250000000008</v>
      </c>
      <c r="G8" s="53">
        <v>0.35</v>
      </c>
      <c r="H8" s="53">
        <v>3</v>
      </c>
      <c r="I8" s="53">
        <v>6</v>
      </c>
      <c r="J8" s="44">
        <v>0.69505952380952429</v>
      </c>
      <c r="K8" s="55"/>
    </row>
    <row r="9" spans="1:14" s="62" customFormat="1" ht="15" customHeight="1" x14ac:dyDescent="0.25">
      <c r="A9" s="81">
        <v>42871</v>
      </c>
      <c r="B9" s="51" t="s">
        <v>133</v>
      </c>
      <c r="C9" s="52" t="s">
        <v>758</v>
      </c>
      <c r="D9" s="63" t="s">
        <v>672</v>
      </c>
      <c r="E9" s="53">
        <v>7</v>
      </c>
      <c r="F9" s="54">
        <v>1.9683750000000018</v>
      </c>
      <c r="G9" s="53">
        <v>0.35</v>
      </c>
      <c r="H9" s="53">
        <v>2</v>
      </c>
      <c r="I9" s="53">
        <v>4</v>
      </c>
      <c r="J9" s="44">
        <v>1.4059821428571442</v>
      </c>
      <c r="K9" s="55"/>
    </row>
    <row r="10" spans="1:14" s="62" customFormat="1" ht="15" customHeight="1" x14ac:dyDescent="0.25">
      <c r="A10" s="81">
        <v>42871</v>
      </c>
      <c r="B10" s="51" t="s">
        <v>133</v>
      </c>
      <c r="C10" s="52" t="s">
        <v>759</v>
      </c>
      <c r="D10" s="72" t="s">
        <v>781</v>
      </c>
      <c r="E10" s="53">
        <v>8</v>
      </c>
      <c r="F10" s="54">
        <v>0.49859999999999971</v>
      </c>
      <c r="G10" s="53">
        <v>0.35</v>
      </c>
      <c r="H10" s="53">
        <v>1</v>
      </c>
      <c r="I10" s="53">
        <v>2</v>
      </c>
      <c r="J10" s="44">
        <v>0.71228571428571397</v>
      </c>
      <c r="K10" s="55"/>
    </row>
    <row r="11" spans="1:14" s="62" customFormat="1" ht="15" customHeight="1" x14ac:dyDescent="0.25">
      <c r="A11" s="81">
        <v>42871</v>
      </c>
      <c r="B11" s="51" t="s">
        <v>133</v>
      </c>
      <c r="C11" s="52" t="s">
        <v>760</v>
      </c>
      <c r="D11" s="72" t="s">
        <v>781</v>
      </c>
      <c r="E11" s="53">
        <v>9</v>
      </c>
      <c r="F11" s="54">
        <v>8.4974999999999135E-2</v>
      </c>
      <c r="G11" s="53">
        <v>0.35</v>
      </c>
      <c r="H11" s="53">
        <v>2</v>
      </c>
      <c r="I11" s="53">
        <v>4</v>
      </c>
      <c r="J11" s="44">
        <v>6.0696428571427957E-2</v>
      </c>
      <c r="K11" s="55"/>
    </row>
    <row r="12" spans="1:14" s="62" customFormat="1" ht="15" customHeight="1" x14ac:dyDescent="0.25">
      <c r="A12" s="81">
        <v>42892</v>
      </c>
      <c r="B12" s="51" t="s">
        <v>412</v>
      </c>
      <c r="C12" s="52" t="s">
        <v>763</v>
      </c>
      <c r="D12" s="72" t="s">
        <v>781</v>
      </c>
      <c r="E12" s="53">
        <v>12</v>
      </c>
      <c r="F12" s="54">
        <v>1.7574750000000003</v>
      </c>
      <c r="G12" s="53">
        <v>0.35</v>
      </c>
      <c r="H12" s="53">
        <v>2</v>
      </c>
      <c r="I12" s="53">
        <v>4</v>
      </c>
      <c r="J12" s="44">
        <v>1.255339285714286</v>
      </c>
      <c r="K12" s="55"/>
      <c r="L12" s="60"/>
    </row>
    <row r="13" spans="1:14" s="62" customFormat="1" ht="15" customHeight="1" x14ac:dyDescent="0.25">
      <c r="A13" s="81">
        <v>42892</v>
      </c>
      <c r="B13" s="51" t="s">
        <v>412</v>
      </c>
      <c r="C13" s="52" t="s">
        <v>764</v>
      </c>
      <c r="D13" s="63" t="s">
        <v>672</v>
      </c>
      <c r="E13" s="53">
        <v>13</v>
      </c>
      <c r="F13" s="54">
        <v>0.63837499999999991</v>
      </c>
      <c r="G13" s="53">
        <v>0.35</v>
      </c>
      <c r="H13" s="53">
        <v>1</v>
      </c>
      <c r="I13" s="53">
        <v>2</v>
      </c>
      <c r="J13" s="44">
        <v>0.91196428571428567</v>
      </c>
      <c r="K13" s="55"/>
      <c r="M13" s="71"/>
    </row>
    <row r="14" spans="1:14" s="62" customFormat="1" ht="15" customHeight="1" x14ac:dyDescent="0.25">
      <c r="A14" s="81">
        <v>42893</v>
      </c>
      <c r="B14" s="51" t="s">
        <v>412</v>
      </c>
      <c r="C14" s="52" t="s">
        <v>765</v>
      </c>
      <c r="D14" s="72" t="s">
        <v>670</v>
      </c>
      <c r="E14" s="53">
        <v>14</v>
      </c>
      <c r="F14" s="54">
        <v>0.3979499999999998</v>
      </c>
      <c r="G14" s="53">
        <v>0.35</v>
      </c>
      <c r="H14" s="53">
        <v>2</v>
      </c>
      <c r="I14" s="53">
        <v>4</v>
      </c>
      <c r="J14" s="44">
        <v>0.28424999999999989</v>
      </c>
      <c r="K14" s="55"/>
    </row>
    <row r="15" spans="1:14" s="62" customFormat="1" ht="15" customHeight="1" x14ac:dyDescent="0.25">
      <c r="A15" s="81">
        <v>42906</v>
      </c>
      <c r="B15" s="51" t="s">
        <v>48</v>
      </c>
      <c r="C15" s="52" t="s">
        <v>766</v>
      </c>
      <c r="D15" s="63" t="s">
        <v>672</v>
      </c>
      <c r="E15" s="53">
        <v>15</v>
      </c>
      <c r="F15" s="54">
        <v>1.5715250000000003</v>
      </c>
      <c r="G15" s="53">
        <v>0.35</v>
      </c>
      <c r="H15" s="53">
        <v>1</v>
      </c>
      <c r="I15" s="53">
        <v>2</v>
      </c>
      <c r="J15" s="44">
        <v>2.2450357142857147</v>
      </c>
      <c r="K15" s="55"/>
    </row>
    <row r="16" spans="1:14" s="62" customFormat="1" ht="15" customHeight="1" x14ac:dyDescent="0.25">
      <c r="A16" s="81">
        <v>42906</v>
      </c>
      <c r="B16" s="51" t="s">
        <v>48</v>
      </c>
      <c r="C16" s="52" t="s">
        <v>767</v>
      </c>
      <c r="D16" s="72" t="s">
        <v>781</v>
      </c>
      <c r="E16" s="53">
        <v>16</v>
      </c>
      <c r="F16" s="54">
        <v>0.18782499999999924</v>
      </c>
      <c r="G16" s="53">
        <v>0.35</v>
      </c>
      <c r="H16" s="53">
        <v>2</v>
      </c>
      <c r="I16" s="53">
        <v>4</v>
      </c>
      <c r="J16" s="44">
        <v>0.13416071428571374</v>
      </c>
      <c r="K16" s="55"/>
    </row>
    <row r="17" spans="1:11" s="62" customFormat="1" ht="15" customHeight="1" x14ac:dyDescent="0.25">
      <c r="A17" s="81">
        <v>42906</v>
      </c>
      <c r="B17" s="51" t="s">
        <v>48</v>
      </c>
      <c r="C17" s="52" t="s">
        <v>768</v>
      </c>
      <c r="D17" s="72" t="s">
        <v>670</v>
      </c>
      <c r="E17" s="53">
        <v>17</v>
      </c>
      <c r="F17" s="54">
        <v>0.16937499999999961</v>
      </c>
      <c r="G17" s="53">
        <v>0.35</v>
      </c>
      <c r="H17" s="53">
        <v>3</v>
      </c>
      <c r="I17" s="53">
        <v>6</v>
      </c>
      <c r="J17" s="44">
        <v>8.0654761904761729E-2</v>
      </c>
      <c r="K17" s="55"/>
    </row>
    <row r="18" spans="1:11" s="62" customFormat="1" ht="15" customHeight="1" x14ac:dyDescent="0.25">
      <c r="A18" s="81">
        <v>42906</v>
      </c>
      <c r="B18" s="51" t="s">
        <v>48</v>
      </c>
      <c r="C18" s="52" t="s">
        <v>760</v>
      </c>
      <c r="D18" s="72" t="s">
        <v>781</v>
      </c>
      <c r="E18" s="53">
        <v>18</v>
      </c>
      <c r="F18" s="54">
        <v>6.9924999999998683E-2</v>
      </c>
      <c r="G18" s="53">
        <v>0.35</v>
      </c>
      <c r="H18" s="53">
        <v>2</v>
      </c>
      <c r="I18" s="53">
        <v>4</v>
      </c>
      <c r="J18" s="44">
        <v>4.9946428571427635E-2</v>
      </c>
      <c r="K18" s="55"/>
    </row>
    <row r="19" spans="1:11" s="62" customFormat="1" ht="15" customHeight="1" x14ac:dyDescent="0.25">
      <c r="A19" s="81">
        <v>42962</v>
      </c>
      <c r="B19" s="51" t="s">
        <v>15</v>
      </c>
      <c r="C19" s="52" t="s">
        <v>769</v>
      </c>
      <c r="D19" s="63" t="s">
        <v>671</v>
      </c>
      <c r="E19" s="53">
        <v>19</v>
      </c>
      <c r="F19" s="54">
        <v>2.8378750000000004</v>
      </c>
      <c r="G19" s="53">
        <v>0.35</v>
      </c>
      <c r="H19" s="53">
        <v>1</v>
      </c>
      <c r="I19" s="53">
        <v>2</v>
      </c>
      <c r="J19" s="44">
        <v>4.054107142857144</v>
      </c>
      <c r="K19" s="55"/>
    </row>
    <row r="20" spans="1:11" s="62" customFormat="1" ht="15" customHeight="1" x14ac:dyDescent="0.25">
      <c r="A20" s="81">
        <v>42962</v>
      </c>
      <c r="B20" s="51" t="s">
        <v>15</v>
      </c>
      <c r="C20" s="52" t="s">
        <v>771</v>
      </c>
      <c r="D20" s="72" t="s">
        <v>670</v>
      </c>
      <c r="E20" s="53">
        <v>21</v>
      </c>
      <c r="F20" s="54">
        <v>0.87177499999999952</v>
      </c>
      <c r="G20" s="53">
        <v>0.35</v>
      </c>
      <c r="H20" s="53">
        <v>2</v>
      </c>
      <c r="I20" s="53">
        <v>4</v>
      </c>
      <c r="J20" s="44">
        <v>0.62269642857142826</v>
      </c>
      <c r="K20" s="55"/>
    </row>
    <row r="21" spans="1:11" s="62" customFormat="1" ht="15" customHeight="1" x14ac:dyDescent="0.25">
      <c r="A21" s="81">
        <v>42964</v>
      </c>
      <c r="B21" s="51" t="s">
        <v>15</v>
      </c>
      <c r="C21" s="52" t="s">
        <v>768</v>
      </c>
      <c r="D21" s="72" t="s">
        <v>781</v>
      </c>
      <c r="E21" s="53">
        <v>22</v>
      </c>
      <c r="F21" s="54">
        <v>0.19225000000000048</v>
      </c>
      <c r="G21" s="53">
        <v>0.35</v>
      </c>
      <c r="H21" s="53">
        <v>1</v>
      </c>
      <c r="I21" s="53">
        <v>2</v>
      </c>
      <c r="J21" s="44">
        <v>0.27464285714285785</v>
      </c>
      <c r="K21" s="55"/>
    </row>
    <row r="22" spans="1:11" s="62" customFormat="1" ht="15" customHeight="1" x14ac:dyDescent="0.25">
      <c r="A22" s="82" t="s">
        <v>635</v>
      </c>
      <c r="B22" s="51" t="s">
        <v>412</v>
      </c>
      <c r="C22" s="52" t="s">
        <v>776</v>
      </c>
      <c r="D22" s="72" t="s">
        <v>670</v>
      </c>
      <c r="E22" s="53"/>
      <c r="F22" s="54"/>
      <c r="G22" s="53"/>
      <c r="H22" s="53">
        <v>3</v>
      </c>
      <c r="I22" s="53">
        <v>6</v>
      </c>
      <c r="J22" s="44">
        <f>AVERAGE(J28:J37)</f>
        <v>0.20804952380952382</v>
      </c>
      <c r="K22" s="55"/>
    </row>
    <row r="23" spans="1:11" s="62" customFormat="1" ht="15" customHeight="1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55"/>
    </row>
    <row r="24" spans="1:11" ht="15" customHeight="1" x14ac:dyDescent="0.25">
      <c r="A24" s="60" t="s">
        <v>775</v>
      </c>
    </row>
    <row r="25" spans="1:11" ht="15" customHeight="1" x14ac:dyDescent="0.25">
      <c r="A25" s="83">
        <v>42962</v>
      </c>
      <c r="B25" s="70" t="s">
        <v>15</v>
      </c>
      <c r="C25" s="56" t="s">
        <v>770</v>
      </c>
      <c r="D25" s="56"/>
      <c r="E25" s="57">
        <v>20</v>
      </c>
      <c r="F25" s="58">
        <v>9.9046500000000002</v>
      </c>
      <c r="G25" s="57">
        <v>0.35</v>
      </c>
      <c r="H25" s="57">
        <v>1</v>
      </c>
      <c r="I25" s="57">
        <v>2</v>
      </c>
      <c r="J25" s="59">
        <v>14.149500000000002</v>
      </c>
    </row>
    <row r="26" spans="1:11" ht="15" customHeight="1" x14ac:dyDescent="0.25">
      <c r="A26" s="64"/>
      <c r="B26" s="65"/>
      <c r="C26" s="66"/>
      <c r="D26" s="66"/>
      <c r="E26" s="67"/>
      <c r="F26" s="68"/>
      <c r="G26" s="67"/>
      <c r="H26" s="67"/>
      <c r="I26" s="67"/>
      <c r="J26" s="69"/>
    </row>
    <row r="27" spans="1:11" ht="15" customHeight="1" x14ac:dyDescent="0.25">
      <c r="A27" s="61" t="s">
        <v>774</v>
      </c>
    </row>
    <row r="28" spans="1:11" ht="15" customHeight="1" x14ac:dyDescent="0.25">
      <c r="A28" s="81">
        <v>42892</v>
      </c>
      <c r="B28" s="51" t="s">
        <v>412</v>
      </c>
      <c r="C28" s="52" t="s">
        <v>761</v>
      </c>
      <c r="D28" s="80" t="s">
        <v>670</v>
      </c>
      <c r="E28" s="53">
        <v>10</v>
      </c>
      <c r="F28" s="54">
        <v>0.42347499999999982</v>
      </c>
      <c r="G28" s="53">
        <v>0.35</v>
      </c>
      <c r="H28" s="53">
        <v>3</v>
      </c>
      <c r="I28" s="53">
        <v>6</v>
      </c>
      <c r="J28" s="44">
        <v>0.20165476190476186</v>
      </c>
    </row>
    <row r="29" spans="1:11" ht="15" customHeight="1" x14ac:dyDescent="0.25">
      <c r="A29" s="81">
        <v>42892</v>
      </c>
      <c r="B29" s="51" t="s">
        <v>412</v>
      </c>
      <c r="C29" s="80" t="s">
        <v>762</v>
      </c>
      <c r="D29" s="80" t="s">
        <v>670</v>
      </c>
      <c r="E29" s="53">
        <v>11</v>
      </c>
      <c r="F29" s="54">
        <v>0.43844999999999956</v>
      </c>
      <c r="G29" s="53">
        <v>0.35</v>
      </c>
      <c r="H29" s="53">
        <v>3</v>
      </c>
      <c r="I29" s="53">
        <v>6</v>
      </c>
      <c r="J29" s="44">
        <v>0.2087857142857141</v>
      </c>
    </row>
    <row r="30" spans="1:11" ht="15" customHeight="1" x14ac:dyDescent="0.25">
      <c r="A30" s="81">
        <v>43097</v>
      </c>
      <c r="B30" s="51" t="s">
        <v>412</v>
      </c>
      <c r="C30" s="80" t="s">
        <v>761</v>
      </c>
      <c r="D30" s="80" t="s">
        <v>670</v>
      </c>
      <c r="E30" s="53">
        <v>23</v>
      </c>
      <c r="F30" s="54">
        <v>0.26003499999999935</v>
      </c>
      <c r="G30" s="53">
        <v>0.35</v>
      </c>
      <c r="H30" s="53">
        <v>3</v>
      </c>
      <c r="I30" s="53">
        <v>6</v>
      </c>
      <c r="J30" s="44">
        <v>0.12382619047619019</v>
      </c>
    </row>
    <row r="31" spans="1:11" ht="15" customHeight="1" x14ac:dyDescent="0.25">
      <c r="A31" s="81">
        <v>43097</v>
      </c>
      <c r="B31" s="51" t="s">
        <v>412</v>
      </c>
      <c r="C31" s="80" t="s">
        <v>762</v>
      </c>
      <c r="D31" s="80" t="s">
        <v>670</v>
      </c>
      <c r="E31" s="53">
        <v>24</v>
      </c>
      <c r="F31" s="54">
        <v>0.57188749999999988</v>
      </c>
      <c r="G31" s="53">
        <v>0.35</v>
      </c>
      <c r="H31" s="53">
        <v>3</v>
      </c>
      <c r="I31" s="53">
        <v>6</v>
      </c>
      <c r="J31" s="44">
        <v>0.27232738095238096</v>
      </c>
    </row>
    <row r="32" spans="1:11" ht="15" customHeight="1" x14ac:dyDescent="0.25">
      <c r="A32" s="81">
        <v>43150</v>
      </c>
      <c r="B32" s="51" t="s">
        <v>412</v>
      </c>
      <c r="C32" s="80" t="s">
        <v>762</v>
      </c>
      <c r="D32" s="80" t="s">
        <v>670</v>
      </c>
      <c r="E32" s="53">
        <v>25</v>
      </c>
      <c r="F32" s="54">
        <v>0.4772425000000009</v>
      </c>
      <c r="G32" s="53">
        <v>0.35</v>
      </c>
      <c r="H32" s="53">
        <v>3</v>
      </c>
      <c r="I32" s="53">
        <v>6</v>
      </c>
      <c r="J32" s="44">
        <v>0.22725833333333381</v>
      </c>
      <c r="K32" s="60"/>
    </row>
    <row r="33" spans="1:11" ht="15" customHeight="1" x14ac:dyDescent="0.25">
      <c r="A33" s="81">
        <v>43150</v>
      </c>
      <c r="B33" s="51" t="s">
        <v>412</v>
      </c>
      <c r="C33" s="80" t="s">
        <v>761</v>
      </c>
      <c r="D33" s="80" t="s">
        <v>670</v>
      </c>
      <c r="E33" s="53">
        <v>26</v>
      </c>
      <c r="F33" s="54">
        <v>0.22104999999999997</v>
      </c>
      <c r="G33" s="53">
        <v>0.35</v>
      </c>
      <c r="H33" s="53">
        <v>3</v>
      </c>
      <c r="I33" s="53">
        <v>6</v>
      </c>
      <c r="J33" s="44">
        <v>0.10526190476190476</v>
      </c>
      <c r="K33" s="60"/>
    </row>
    <row r="34" spans="1:11" ht="15" customHeight="1" x14ac:dyDescent="0.25">
      <c r="A34" s="81">
        <v>43243</v>
      </c>
      <c r="B34" s="51" t="s">
        <v>412</v>
      </c>
      <c r="C34" s="80" t="s">
        <v>761</v>
      </c>
      <c r="D34" s="80" t="s">
        <v>670</v>
      </c>
      <c r="E34" s="53">
        <v>27</v>
      </c>
      <c r="F34" s="54">
        <v>0.31958250000000099</v>
      </c>
      <c r="G34" s="53">
        <v>0.35</v>
      </c>
      <c r="H34" s="53">
        <v>3</v>
      </c>
      <c r="I34" s="53">
        <v>6</v>
      </c>
      <c r="J34" s="44">
        <v>0.15218214285714335</v>
      </c>
      <c r="K34" s="60"/>
    </row>
    <row r="35" spans="1:11" ht="15" customHeight="1" x14ac:dyDescent="0.25">
      <c r="A35" s="81">
        <v>43243</v>
      </c>
      <c r="B35" s="51" t="s">
        <v>412</v>
      </c>
      <c r="C35" s="80" t="s">
        <v>762</v>
      </c>
      <c r="D35" s="80" t="s">
        <v>670</v>
      </c>
      <c r="E35" s="53">
        <v>28</v>
      </c>
      <c r="F35" s="54">
        <v>0.4204724999999998</v>
      </c>
      <c r="G35" s="53">
        <v>0.35</v>
      </c>
      <c r="H35" s="53">
        <v>3</v>
      </c>
      <c r="I35" s="53">
        <v>6</v>
      </c>
      <c r="J35" s="44">
        <v>0.20022499999999993</v>
      </c>
      <c r="K35" s="60"/>
    </row>
    <row r="36" spans="1:11" ht="15" customHeight="1" x14ac:dyDescent="0.25">
      <c r="A36" s="81">
        <v>43305</v>
      </c>
      <c r="B36" s="51" t="s">
        <v>412</v>
      </c>
      <c r="C36" s="80" t="s">
        <v>772</v>
      </c>
      <c r="D36" s="80" t="s">
        <v>670</v>
      </c>
      <c r="E36" s="53">
        <v>29</v>
      </c>
      <c r="F36" s="54">
        <v>0.48730999999999991</v>
      </c>
      <c r="G36" s="53">
        <v>0.35</v>
      </c>
      <c r="H36" s="53">
        <v>3</v>
      </c>
      <c r="I36" s="53">
        <v>6</v>
      </c>
      <c r="J36" s="44">
        <v>0.23205238095238095</v>
      </c>
      <c r="K36" s="60"/>
    </row>
    <row r="37" spans="1:11" ht="15" customHeight="1" x14ac:dyDescent="0.25">
      <c r="A37" s="81">
        <v>43305</v>
      </c>
      <c r="B37" s="51" t="s">
        <v>412</v>
      </c>
      <c r="C37" s="80" t="s">
        <v>773</v>
      </c>
      <c r="D37" s="80" t="s">
        <v>670</v>
      </c>
      <c r="E37" s="53">
        <v>30</v>
      </c>
      <c r="F37" s="54">
        <v>0.74953499999999984</v>
      </c>
      <c r="G37" s="53">
        <v>0.35</v>
      </c>
      <c r="H37" s="53">
        <v>3</v>
      </c>
      <c r="I37" s="53">
        <v>6</v>
      </c>
      <c r="J37" s="44">
        <v>0.35692142857142856</v>
      </c>
      <c r="K37" s="60"/>
    </row>
    <row r="39" spans="1:11" ht="15" customHeight="1" x14ac:dyDescent="0.25">
      <c r="B39" s="60"/>
      <c r="C39" s="60"/>
      <c r="J39" s="73"/>
      <c r="K39" s="60"/>
    </row>
    <row r="40" spans="1:11" ht="15" customHeight="1" x14ac:dyDescent="0.25">
      <c r="B40" s="60"/>
      <c r="C40" s="60"/>
      <c r="J40" s="73"/>
      <c r="K40" s="60"/>
    </row>
    <row r="41" spans="1:11" ht="15" customHeight="1" x14ac:dyDescent="0.25">
      <c r="B41" s="60"/>
      <c r="C41" s="60"/>
      <c r="K41" s="60"/>
    </row>
    <row r="42" spans="1:11" ht="15" customHeight="1" x14ac:dyDescent="0.25">
      <c r="B42" s="60"/>
      <c r="C42" s="60"/>
      <c r="K42" s="60"/>
    </row>
    <row r="43" spans="1:11" ht="15" customHeight="1" x14ac:dyDescent="0.25">
      <c r="B43" s="60"/>
      <c r="C43" s="60"/>
      <c r="K43" s="60"/>
    </row>
    <row r="44" spans="1:11" ht="15" customHeight="1" x14ac:dyDescent="0.25">
      <c r="B44" s="60"/>
      <c r="C44" s="60"/>
      <c r="K44" s="60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K13" sqref="K13"/>
    </sheetView>
  </sheetViews>
  <sheetFormatPr defaultRowHeight="15" customHeight="1" x14ac:dyDescent="0.2"/>
  <cols>
    <col min="1" max="1" width="16.28515625" style="10" customWidth="1"/>
    <col min="2" max="16" width="9.140625" style="10"/>
    <col min="17" max="17" width="13.7109375" style="10" customWidth="1"/>
    <col min="18" max="18" width="22.140625" style="10" customWidth="1"/>
    <col min="19" max="19" width="34.7109375" style="10" customWidth="1"/>
    <col min="20" max="16384" width="9.140625" style="10"/>
  </cols>
  <sheetData>
    <row r="1" spans="1:20" ht="15" customHeight="1" x14ac:dyDescent="0.2">
      <c r="A1" s="105" t="s">
        <v>677</v>
      </c>
      <c r="B1" s="107" t="s">
        <v>733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/>
      <c r="Q1" s="10" t="s">
        <v>709</v>
      </c>
      <c r="R1" s="1"/>
      <c r="S1" s="1"/>
      <c r="T1" s="1"/>
    </row>
    <row r="2" spans="1:20" ht="15" customHeight="1" x14ac:dyDescent="0.2">
      <c r="A2" s="105"/>
      <c r="B2" s="107" t="s">
        <v>678</v>
      </c>
      <c r="C2" s="108"/>
      <c r="D2" s="108"/>
      <c r="E2" s="108"/>
      <c r="F2" s="108"/>
      <c r="G2" s="108"/>
      <c r="H2" s="109"/>
      <c r="I2" s="47" t="s">
        <v>679</v>
      </c>
      <c r="J2" s="107" t="s">
        <v>680</v>
      </c>
      <c r="K2" s="108"/>
      <c r="L2" s="109"/>
      <c r="M2" s="107" t="s">
        <v>681</v>
      </c>
      <c r="N2" s="108"/>
      <c r="O2" s="109"/>
      <c r="Q2" s="98" t="s">
        <v>710</v>
      </c>
      <c r="R2" s="99"/>
      <c r="S2" s="100"/>
      <c r="T2" s="1"/>
    </row>
    <row r="3" spans="1:20" ht="15" customHeight="1" x14ac:dyDescent="0.2">
      <c r="A3" s="106"/>
      <c r="B3" s="46" t="s">
        <v>699</v>
      </c>
      <c r="C3" s="46" t="s">
        <v>704</v>
      </c>
      <c r="D3" s="46" t="s">
        <v>705</v>
      </c>
      <c r="E3" s="47" t="s">
        <v>778</v>
      </c>
      <c r="F3" s="47" t="s">
        <v>682</v>
      </c>
      <c r="G3" s="47" t="s">
        <v>779</v>
      </c>
      <c r="H3" s="47" t="s">
        <v>683</v>
      </c>
      <c r="I3" s="47" t="s">
        <v>683</v>
      </c>
      <c r="J3" s="46" t="s">
        <v>699</v>
      </c>
      <c r="K3" s="46" t="s">
        <v>704</v>
      </c>
      <c r="L3" s="46" t="s">
        <v>705</v>
      </c>
      <c r="M3" s="46" t="s">
        <v>699</v>
      </c>
      <c r="N3" s="46" t="s">
        <v>704</v>
      </c>
      <c r="O3" s="46" t="s">
        <v>705</v>
      </c>
      <c r="Q3" s="30" t="s">
        <v>711</v>
      </c>
      <c r="R3" s="31" t="s">
        <v>712</v>
      </c>
      <c r="S3" s="31" t="s">
        <v>713</v>
      </c>
      <c r="T3" s="1"/>
    </row>
    <row r="4" spans="1:20" ht="15" customHeight="1" x14ac:dyDescent="0.2">
      <c r="A4" s="22" t="s">
        <v>684</v>
      </c>
      <c r="B4" s="23">
        <v>4.3301894442712282E-3</v>
      </c>
      <c r="C4" s="23">
        <v>4.3301894442712282E-3</v>
      </c>
      <c r="D4" s="23">
        <v>4.3301894442712282E-3</v>
      </c>
      <c r="E4" s="23">
        <v>0.76881387189536698</v>
      </c>
      <c r="F4" s="23">
        <v>0.8986999736206005</v>
      </c>
      <c r="G4" s="23">
        <v>1.2085926243704635E-2</v>
      </c>
      <c r="H4" s="23">
        <v>0.74972188096282644</v>
      </c>
      <c r="I4" s="23">
        <v>7.3569432736630344E-2</v>
      </c>
      <c r="J4" s="23">
        <v>1.82000432579928E-2</v>
      </c>
      <c r="K4" s="23">
        <v>1.3800032800016517E-2</v>
      </c>
      <c r="L4" s="23">
        <v>7.4000175884146556E-3</v>
      </c>
      <c r="M4" s="23">
        <v>1.5000035652191863E-2</v>
      </c>
      <c r="N4" s="23">
        <v>7.5000178260959316E-3</v>
      </c>
      <c r="O4" s="23">
        <v>4.1000097449324447E-3</v>
      </c>
      <c r="Q4" s="32" t="s">
        <v>714</v>
      </c>
      <c r="R4" s="32">
        <v>0</v>
      </c>
      <c r="S4" s="32">
        <v>0</v>
      </c>
      <c r="T4" s="1"/>
    </row>
    <row r="5" spans="1:20" ht="15" customHeight="1" x14ac:dyDescent="0.2">
      <c r="A5" s="22" t="s">
        <v>685</v>
      </c>
      <c r="B5" s="23">
        <v>0.17489827604766656</v>
      </c>
      <c r="C5" s="23">
        <v>0.17489827604766656</v>
      </c>
      <c r="D5" s="23">
        <v>0.17489827604766656</v>
      </c>
      <c r="E5" s="23">
        <v>5.4345140567386743</v>
      </c>
      <c r="F5" s="23">
        <v>1.0383730075038093</v>
      </c>
      <c r="G5" s="23">
        <v>0.21032135261668511</v>
      </c>
      <c r="H5" s="23">
        <v>0.24766340643796464</v>
      </c>
      <c r="I5" s="24" t="s">
        <v>687</v>
      </c>
      <c r="J5" s="23">
        <v>6.7633804693835883E-2</v>
      </c>
      <c r="K5" s="23">
        <v>5.1332470377789451E-2</v>
      </c>
      <c r="L5" s="23">
        <v>2.7520218195668727E-2</v>
      </c>
      <c r="M5" s="23">
        <v>6.3494136177677976E-2</v>
      </c>
      <c r="N5" s="23">
        <v>3.1747068088838988E-2</v>
      </c>
      <c r="O5" s="23">
        <v>1.7137767759244575E-2</v>
      </c>
      <c r="Q5" s="32" t="s">
        <v>715</v>
      </c>
      <c r="R5" s="32">
        <v>52</v>
      </c>
      <c r="S5" s="32">
        <v>17</v>
      </c>
      <c r="T5" s="1"/>
    </row>
    <row r="6" spans="1:20" ht="15" customHeight="1" x14ac:dyDescent="0.2">
      <c r="A6" s="22" t="s">
        <v>686</v>
      </c>
      <c r="B6" s="23">
        <v>4.3810930143212889E-3</v>
      </c>
      <c r="C6" s="23">
        <v>4.3810930143212889E-3</v>
      </c>
      <c r="D6" s="23">
        <v>4.3810930143212889E-3</v>
      </c>
      <c r="E6" s="23">
        <v>9.9720205725004465E-2</v>
      </c>
      <c r="F6" s="23">
        <v>3.8456568231782517</v>
      </c>
      <c r="G6" s="23">
        <v>2.4918849099776056E-3</v>
      </c>
      <c r="H6" s="23">
        <v>0.32737176381191752</v>
      </c>
      <c r="I6" s="24" t="s">
        <v>687</v>
      </c>
      <c r="J6" s="23">
        <v>8.3000000000000053E-3</v>
      </c>
      <c r="K6" s="23">
        <v>6.4000000000000029E-3</v>
      </c>
      <c r="L6" s="23">
        <v>3.4000000000000011E-3</v>
      </c>
      <c r="M6" s="23">
        <v>6.0000000000000001E-3</v>
      </c>
      <c r="N6" s="23">
        <v>3.0000000000000001E-3</v>
      </c>
      <c r="O6" s="23">
        <v>1.6000000000000007E-3</v>
      </c>
      <c r="Q6" s="32" t="s">
        <v>716</v>
      </c>
      <c r="R6" s="32">
        <v>69</v>
      </c>
      <c r="S6" s="32">
        <v>21</v>
      </c>
      <c r="T6" s="1"/>
    </row>
    <row r="7" spans="1:20" ht="15" customHeight="1" x14ac:dyDescent="0.2">
      <c r="Q7" s="32" t="s">
        <v>717</v>
      </c>
      <c r="R7" s="32">
        <v>44</v>
      </c>
      <c r="S7" s="32">
        <v>17</v>
      </c>
      <c r="T7" s="1"/>
    </row>
    <row r="8" spans="1:20" ht="15" customHeight="1" x14ac:dyDescent="0.2">
      <c r="Q8" s="32" t="s">
        <v>718</v>
      </c>
      <c r="R8" s="32">
        <v>185.8</v>
      </c>
      <c r="S8" s="32">
        <v>87</v>
      </c>
      <c r="T8" s="1"/>
    </row>
    <row r="9" spans="1:20" ht="15" customHeight="1" x14ac:dyDescent="0.2">
      <c r="Q9" s="32" t="s">
        <v>719</v>
      </c>
      <c r="R9" s="32">
        <v>119.2</v>
      </c>
      <c r="S9" s="32">
        <v>37</v>
      </c>
      <c r="T9" s="1"/>
    </row>
    <row r="10" spans="1:20" ht="15" customHeight="1" x14ac:dyDescent="0.2">
      <c r="Q10" s="32" t="s">
        <v>720</v>
      </c>
      <c r="R10" s="32">
        <v>17.8</v>
      </c>
      <c r="S10" s="32">
        <v>16</v>
      </c>
      <c r="T10" s="1"/>
    </row>
    <row r="11" spans="1:20" ht="15" customHeight="1" x14ac:dyDescent="0.2">
      <c r="A11" s="30" t="s">
        <v>688</v>
      </c>
      <c r="B11" s="74" t="s">
        <v>676</v>
      </c>
      <c r="D11" s="30" t="s">
        <v>689</v>
      </c>
      <c r="E11" s="30" t="s">
        <v>734</v>
      </c>
      <c r="Q11" s="32" t="s">
        <v>721</v>
      </c>
      <c r="R11" s="32">
        <v>70.2</v>
      </c>
      <c r="S11" s="32">
        <v>41</v>
      </c>
      <c r="T11" s="1"/>
    </row>
    <row r="12" spans="1:20" ht="15" customHeight="1" x14ac:dyDescent="0.2">
      <c r="A12" s="27" t="s">
        <v>670</v>
      </c>
      <c r="B12" s="75">
        <f>'Medições Silt'!M3</f>
        <v>0.25617538095238079</v>
      </c>
      <c r="D12" s="10" t="s">
        <v>690</v>
      </c>
      <c r="E12" s="40">
        <v>1.45</v>
      </c>
      <c r="Q12" s="32" t="s">
        <v>722</v>
      </c>
      <c r="R12" s="32">
        <v>25.2</v>
      </c>
      <c r="S12" s="32">
        <v>20</v>
      </c>
      <c r="T12" s="1"/>
    </row>
    <row r="13" spans="1:20" ht="15" customHeight="1" x14ac:dyDescent="0.2">
      <c r="A13" s="27" t="s">
        <v>673</v>
      </c>
      <c r="B13" s="75">
        <f>'Medições Silt'!M4</f>
        <v>0.61049702380952386</v>
      </c>
      <c r="D13" s="10" t="s">
        <v>691</v>
      </c>
      <c r="E13" s="40">
        <f>31300/2/1000</f>
        <v>15.65</v>
      </c>
      <c r="Q13" s="32" t="s">
        <v>723</v>
      </c>
      <c r="R13" s="32">
        <v>54.4</v>
      </c>
      <c r="S13" s="32">
        <v>29</v>
      </c>
      <c r="T13" s="1"/>
    </row>
    <row r="14" spans="1:20" ht="15" customHeight="1" x14ac:dyDescent="0.2">
      <c r="A14" s="11" t="s">
        <v>671</v>
      </c>
      <c r="B14" s="75">
        <f>'Medições Silt'!M5</f>
        <v>1.9366892857142866</v>
      </c>
      <c r="D14" s="10" t="s">
        <v>9</v>
      </c>
      <c r="E14" s="40">
        <v>0.2</v>
      </c>
      <c r="Q14" s="32" t="s">
        <v>724</v>
      </c>
      <c r="R14" s="33">
        <v>48.6</v>
      </c>
      <c r="S14" s="32">
        <v>30</v>
      </c>
      <c r="T14" s="1"/>
    </row>
    <row r="15" spans="1:20" ht="15" customHeight="1" x14ac:dyDescent="0.2">
      <c r="A15" s="11" t="s">
        <v>672</v>
      </c>
      <c r="B15" s="75">
        <f>B14</f>
        <v>1.9366892857142866</v>
      </c>
      <c r="Q15" s="32" t="s">
        <v>725</v>
      </c>
      <c r="R15" s="32">
        <v>91.4</v>
      </c>
      <c r="S15" s="32">
        <v>22</v>
      </c>
      <c r="T15" s="1"/>
    </row>
    <row r="16" spans="1:20" ht="15" customHeight="1" x14ac:dyDescent="0.2">
      <c r="Q16" s="102"/>
      <c r="R16" s="103"/>
      <c r="S16" s="103"/>
      <c r="T16" s="104"/>
    </row>
    <row r="17" spans="1:20" ht="15" customHeight="1" x14ac:dyDescent="0.2">
      <c r="A17" s="98" t="s">
        <v>785</v>
      </c>
      <c r="B17" s="99"/>
      <c r="C17" s="100"/>
      <c r="Q17" s="30" t="s">
        <v>726</v>
      </c>
      <c r="R17" s="43">
        <f>(1-(1.2*SUM(S4:S15))/8760)</f>
        <v>0.95383561643835613</v>
      </c>
      <c r="S17" s="1"/>
      <c r="T17" s="45"/>
    </row>
    <row r="18" spans="1:20" ht="15" customHeight="1" x14ac:dyDescent="0.2">
      <c r="A18" s="30" t="s">
        <v>2</v>
      </c>
      <c r="B18" s="30" t="s">
        <v>735</v>
      </c>
      <c r="C18" s="30" t="s">
        <v>736</v>
      </c>
    </row>
    <row r="19" spans="1:20" ht="15" customHeight="1" x14ac:dyDescent="0.2">
      <c r="A19" s="1" t="s">
        <v>15</v>
      </c>
      <c r="B19" s="41">
        <v>1208</v>
      </c>
      <c r="C19" s="42">
        <f>B19/$B$24</f>
        <v>4.6838044279012059E-2</v>
      </c>
    </row>
    <row r="20" spans="1:20" ht="15" customHeight="1" x14ac:dyDescent="0.2">
      <c r="A20" s="1" t="s">
        <v>48</v>
      </c>
      <c r="B20" s="41">
        <v>5864</v>
      </c>
      <c r="C20" s="42">
        <f t="shared" ref="C20:C23" si="0">B20/$B$24</f>
        <v>0.22736613547361484</v>
      </c>
    </row>
    <row r="21" spans="1:20" ht="11.25" x14ac:dyDescent="0.2">
      <c r="A21" s="1" t="s">
        <v>133</v>
      </c>
      <c r="B21" s="41">
        <v>10404</v>
      </c>
      <c r="C21" s="42">
        <f t="shared" si="0"/>
        <v>0.40339653367453765</v>
      </c>
    </row>
    <row r="22" spans="1:20" ht="15" customHeight="1" x14ac:dyDescent="0.2">
      <c r="A22" s="1" t="s">
        <v>267</v>
      </c>
      <c r="B22" s="41">
        <v>5466</v>
      </c>
      <c r="C22" s="42">
        <f t="shared" si="0"/>
        <v>0.21193439571943701</v>
      </c>
    </row>
    <row r="23" spans="1:20" ht="15" customHeight="1" x14ac:dyDescent="0.2">
      <c r="A23" s="1" t="s">
        <v>412</v>
      </c>
      <c r="B23" s="41">
        <v>2849</v>
      </c>
      <c r="C23" s="42">
        <f t="shared" si="0"/>
        <v>0.11046489085339847</v>
      </c>
    </row>
    <row r="24" spans="1:20" ht="15" customHeight="1" x14ac:dyDescent="0.2">
      <c r="A24" s="45" t="s">
        <v>732</v>
      </c>
      <c r="B24" s="36">
        <f>SUM(B19:B23)</f>
        <v>25791</v>
      </c>
      <c r="C24" s="37">
        <f>SUM(C19:C23)</f>
        <v>1</v>
      </c>
    </row>
    <row r="27" spans="1:20" ht="15" customHeight="1" x14ac:dyDescent="0.2">
      <c r="A27" s="101" t="s">
        <v>780</v>
      </c>
      <c r="B27" s="101"/>
      <c r="C27" s="101"/>
      <c r="D27" s="101"/>
    </row>
    <row r="28" spans="1:20" ht="15" customHeight="1" x14ac:dyDescent="0.2">
      <c r="A28" s="101"/>
      <c r="B28" s="101"/>
      <c r="C28" s="101"/>
      <c r="D28" s="101"/>
    </row>
    <row r="29" spans="1:20" ht="15" customHeight="1" x14ac:dyDescent="0.2">
      <c r="A29" s="101"/>
      <c r="B29" s="101"/>
      <c r="C29" s="101"/>
      <c r="D29" s="101"/>
    </row>
  </sheetData>
  <sheetProtection password="B056" sheet="1" objects="1" scenarios="1"/>
  <mergeCells count="9">
    <mergeCell ref="A17:C17"/>
    <mergeCell ref="A27:D29"/>
    <mergeCell ref="Q2:S2"/>
    <mergeCell ref="Q16:T16"/>
    <mergeCell ref="A1:A3"/>
    <mergeCell ref="B1:O1"/>
    <mergeCell ref="B2:H2"/>
    <mergeCell ref="J2:L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9"/>
  <sheetViews>
    <sheetView tabSelected="1" workbookViewId="0">
      <pane xSplit="1" ySplit="2" topLeftCell="B598" activePane="bottomRight" state="frozen"/>
      <selection pane="topRight" activeCell="B1" sqref="B1"/>
      <selection pane="bottomLeft" activeCell="A3" sqref="A3"/>
      <selection pane="bottomRight" activeCell="V653" sqref="V653"/>
    </sheetView>
  </sheetViews>
  <sheetFormatPr defaultRowHeight="15" customHeight="1" x14ac:dyDescent="0.25"/>
  <cols>
    <col min="1" max="1" width="9.140625" style="1" customWidth="1"/>
    <col min="2" max="2" width="46.7109375" style="1" bestFit="1" customWidth="1"/>
    <col min="3" max="3" width="9.140625" style="1"/>
    <col min="4" max="4" width="9.5703125" style="1" bestFit="1" customWidth="1"/>
    <col min="5" max="5" width="9.140625" style="1"/>
    <col min="6" max="7" width="9.140625" style="1" customWidth="1"/>
    <col min="8" max="8" width="11.140625" style="1" customWidth="1"/>
    <col min="9" max="9" width="9.140625" style="1"/>
    <col min="10" max="11" width="11.42578125" style="1" customWidth="1"/>
    <col min="12" max="16384" width="9.140625" style="1"/>
  </cols>
  <sheetData>
    <row r="1" spans="1:26" ht="15" customHeight="1" x14ac:dyDescent="0.25">
      <c r="A1" s="110" t="s">
        <v>692</v>
      </c>
      <c r="B1" s="112" t="s">
        <v>693</v>
      </c>
      <c r="C1" s="110" t="s">
        <v>694</v>
      </c>
      <c r="D1" s="110" t="s">
        <v>698</v>
      </c>
      <c r="E1" s="110"/>
      <c r="F1" s="110"/>
      <c r="G1" s="111" t="s">
        <v>695</v>
      </c>
      <c r="H1" s="110" t="s">
        <v>696</v>
      </c>
      <c r="I1" s="111" t="s">
        <v>708</v>
      </c>
      <c r="J1" s="110" t="s">
        <v>739</v>
      </c>
      <c r="K1" s="110"/>
      <c r="L1" s="110"/>
      <c r="M1" s="110" t="s">
        <v>742</v>
      </c>
      <c r="N1" s="110"/>
      <c r="O1" s="110"/>
      <c r="P1" s="110"/>
      <c r="Q1" s="110"/>
      <c r="R1" s="110"/>
      <c r="S1" s="110"/>
      <c r="T1" s="110"/>
      <c r="U1" s="110" t="s">
        <v>740</v>
      </c>
      <c r="V1" s="110"/>
      <c r="W1" s="110"/>
      <c r="X1" s="110" t="s">
        <v>741</v>
      </c>
      <c r="Y1" s="110"/>
      <c r="Z1" s="110"/>
    </row>
    <row r="2" spans="1:26" s="21" customFormat="1" ht="15" customHeight="1" x14ac:dyDescent="0.25">
      <c r="A2" s="110"/>
      <c r="B2" s="113"/>
      <c r="C2" s="110"/>
      <c r="D2" s="26" t="s">
        <v>690</v>
      </c>
      <c r="E2" s="26" t="s">
        <v>697</v>
      </c>
      <c r="F2" s="26" t="s">
        <v>691</v>
      </c>
      <c r="G2" s="111"/>
      <c r="H2" s="110"/>
      <c r="I2" s="111"/>
      <c r="J2" s="26" t="s">
        <v>699</v>
      </c>
      <c r="K2" s="26" t="s">
        <v>704</v>
      </c>
      <c r="L2" s="26" t="s">
        <v>705</v>
      </c>
      <c r="M2" s="26" t="s">
        <v>699</v>
      </c>
      <c r="N2" s="26" t="s">
        <v>704</v>
      </c>
      <c r="O2" s="26" t="s">
        <v>705</v>
      </c>
      <c r="P2" s="26" t="s">
        <v>706</v>
      </c>
      <c r="Q2" s="26" t="s">
        <v>700</v>
      </c>
      <c r="R2" s="26" t="s">
        <v>707</v>
      </c>
      <c r="S2" s="26" t="s">
        <v>701</v>
      </c>
      <c r="T2" s="26" t="s">
        <v>702</v>
      </c>
      <c r="U2" s="26" t="s">
        <v>699</v>
      </c>
      <c r="V2" s="26" t="s">
        <v>704</v>
      </c>
      <c r="W2" s="26" t="s">
        <v>705</v>
      </c>
      <c r="X2" s="26" t="s">
        <v>699</v>
      </c>
      <c r="Y2" s="26" t="s">
        <v>704</v>
      </c>
      <c r="Z2" s="26" t="s">
        <v>705</v>
      </c>
    </row>
    <row r="3" spans="1:26" ht="15" customHeight="1" x14ac:dyDescent="0.25">
      <c r="A3" s="1" t="str">
        <f>'Dados Vias'!B4</f>
        <v>Viana</v>
      </c>
      <c r="B3" s="1" t="str">
        <f>'Dados Vias'!C4</f>
        <v>Acesso Rua Santa Helena</v>
      </c>
      <c r="C3" s="29">
        <f>Input!$R$17</f>
        <v>0.95383561643835613</v>
      </c>
      <c r="D3" s="5">
        <f>'Dados Vias'!S4</f>
        <v>210.65067461102075</v>
      </c>
      <c r="E3" s="5">
        <f>'Dados Vias'!T4</f>
        <v>42.130134922204157</v>
      </c>
      <c r="F3" s="5">
        <f>'Dados Vias'!U4</f>
        <v>29.491094445542906</v>
      </c>
      <c r="G3" s="12">
        <f>($D3*Input!$E$12 + $E3*Input!$E$14 + $F3*Input!$E$13) / ($D3+$E3+$F3)</f>
        <v>2.7470149253731346</v>
      </c>
      <c r="H3" s="14" t="str">
        <f>'Dados Vias'!W4</f>
        <v>Collector</v>
      </c>
      <c r="I3" s="29">
        <f>VLOOKUP($H3,Input!$A$12:$B$15,2,FALSE)</f>
        <v>1.9366892857142866</v>
      </c>
      <c r="J3" s="34">
        <f>3.23*($I3^0.91)*($G3^1.02)*($C3) * (1/1000) * SUM($D3:$F3)</f>
        <v>4.4484273675551274</v>
      </c>
      <c r="K3" s="34">
        <f>0.62*($I3^0.91)*($G3^1.02)*($C3) * (1/1000) * SUM($D3:$F3)</f>
        <v>0.8538776990353496</v>
      </c>
      <c r="L3" s="34">
        <f>0.15*($I3^0.91)*($G3^1.02)*($C3) * (1/1000) * SUM($D3:$F3)</f>
        <v>0.20658331428274584</v>
      </c>
      <c r="M3" s="28">
        <f>($D3*Input!B$4 + 'Cálculo Emissões'!$E3*Input!B$6 + 'Cálculo Emissões'!$F3*Input!B$5) * (1/1000)</f>
        <v>6.2546749447137057E-3</v>
      </c>
      <c r="N3" s="28">
        <f>($D3*Input!C$4 + 'Cálculo Emissões'!$E3*Input!C$6 + 'Cálculo Emissões'!$F3*Input!C$5) * (1/1000)</f>
        <v>6.2546749447137057E-3</v>
      </c>
      <c r="O3" s="28">
        <f>($D3*Input!D$4 + 'Cálculo Emissões'!$E3*Input!D$6 + 'Cálculo Emissões'!$F3*Input!D$5) * (1/1000)</f>
        <v>6.2546749447137057E-3</v>
      </c>
      <c r="P3" s="28">
        <f>($D3*Input!E$4 + 'Cálculo Emissões'!$E3*Input!E$6 + 'Cálculo Emissões'!$F3*Input!E$5) * (1/1000)</f>
        <v>0.32642215379964512</v>
      </c>
      <c r="Q3" s="28">
        <f>($D3*Input!F$4 + 'Cálculo Emissões'!$E3*Input!F$6 + 'Cálculo Emissões'!$F3*Input!F$5) * (1/1000)</f>
        <v>0.38195255297507807</v>
      </c>
      <c r="R3" s="28">
        <f>($D3*Input!G$4 + 'Cálculo Emissões'!$E3*Input!G$6 + 'Cálculo Emissões'!$F3*Input!G$5) * (1/1000)</f>
        <v>8.8534988379363744E-3</v>
      </c>
      <c r="S3" s="28">
        <f>($D3*Input!H$4 + 'Cálculo Emissões'!$E3*Input!H$6 + 'Cálculo Emissões'!$F3*Input!H$5) * (1/1000)</f>
        <v>0.17902550148454571</v>
      </c>
      <c r="T3" s="28">
        <f>($D3*Input!I$4) * (1/1000)</f>
        <v>1.5497450636721297E-2</v>
      </c>
      <c r="U3" s="1">
        <f>($D3*Input!J$4 + 'Cálculo Emissões'!$E3*Input!J$6 + 'Cálculo Emissões'!$F3*Input!J$5) * (1/1000)</f>
        <v>6.178126432037555E-3</v>
      </c>
      <c r="V3" s="1">
        <f>($D3*Input!K$4 + 'Cálculo Emissões'!$E3*Input!K$6 + 'Cálculo Emissões'!$F3*Input!K$5) * (1/1000)</f>
        <v>4.6904698145142218E-3</v>
      </c>
      <c r="W3" s="1">
        <f>($D3*Input!L$4 + 'Cálculo Emissões'!$E3*Input!L$6 + 'Cálculo Emissões'!$F3*Input!L$5) * (1/1000)</f>
        <v>2.5136625098388754E-3</v>
      </c>
      <c r="X3" s="1">
        <f>($D3*Input!M$4 + 'Cálculo Emissões'!$E3*Input!M$6 + 'Cálculo Emissões'!$F3*Input!M$5) * (1/1000)</f>
        <v>5.285060005610868E-3</v>
      </c>
      <c r="Y3" s="1">
        <f>($D3*Input!N$4 + 'Cálculo Emissões'!$E3*Input!N$6 + 'Cálculo Emissões'!$F3*Input!N$5) * (1/1000)</f>
        <v>2.642530002805434E-3</v>
      </c>
      <c r="Z3" s="1">
        <f>($D3*Input!O$4 + 'Cálculo Emissões'!$E3*Input!O$6 + 'Cálculo Emissões'!$F3*Input!O$5) * (1/1000)</f>
        <v>1.4364895621309674E-3</v>
      </c>
    </row>
    <row r="4" spans="1:26" ht="15" customHeight="1" x14ac:dyDescent="0.25">
      <c r="A4" s="1" t="str">
        <f>'Dados Vias'!B5</f>
        <v>Viana</v>
      </c>
      <c r="B4" s="1" t="str">
        <f>'Dados Vias'!C5</f>
        <v>Av. Central</v>
      </c>
      <c r="C4" s="29">
        <f>Input!$R$17</f>
        <v>0.95383561643835613</v>
      </c>
      <c r="D4" s="5">
        <f>'Dados Vias'!S5</f>
        <v>37.027656196321132</v>
      </c>
      <c r="E4" s="5">
        <f>'Dados Vias'!T5</f>
        <v>25.334712134324988</v>
      </c>
      <c r="F4" s="5">
        <f>'Dados Vias'!U5</f>
        <v>13.641768072328839</v>
      </c>
      <c r="G4" s="12">
        <f>($D4*Input!$E$12 + $E4*Input!$E$14 + $F4*Input!$E$13) / ($D4+$E4+$F4)</f>
        <v>3.5820512820512818</v>
      </c>
      <c r="H4" s="14" t="str">
        <f>'Dados Vias'!W5</f>
        <v>Collector</v>
      </c>
      <c r="I4" s="29">
        <f>VLOOKUP($H4,Input!$A$12:$B$15,2,FALSE)</f>
        <v>1.9366892857142866</v>
      </c>
      <c r="J4" s="34">
        <f t="shared" ref="J4:J67" si="0">3.23*($I4^0.91)*($G4^1.02)*($C4) * (1/1000) * SUM($D4:$F4)</f>
        <v>1.570190247417343</v>
      </c>
      <c r="K4" s="34">
        <f t="shared" ref="K4:K67" si="1">0.62*($I4^0.91)*($G4^1.02)*($C4) * (1/1000) * SUM($D4:$F4)</f>
        <v>0.30139874718227633</v>
      </c>
      <c r="L4" s="34">
        <f t="shared" ref="L4:L67" si="2">0.15*($I4^0.91)*($G4^1.02)*($C4) * (1/1000) * SUM($D4:$F4)</f>
        <v>7.2919051737647511E-2</v>
      </c>
      <c r="M4" s="28">
        <f>($D4*Input!B$4 + 'Cálculo Emissões'!$E4*Input!B$6 + 'Cálculo Emissões'!$F4*Input!B$5) * (1/1000)</f>
        <v>2.6572522144513592E-3</v>
      </c>
      <c r="N4" s="28">
        <f>($D4*Input!C$4 + 'Cálculo Emissões'!$E4*Input!C$6 + 'Cálculo Emissões'!$F4*Input!C$5) * (1/1000)</f>
        <v>2.6572522144513592E-3</v>
      </c>
      <c r="O4" s="28">
        <f>($D4*Input!D$4 + 'Cálculo Emissões'!$E4*Input!D$6 + 'Cálculo Emissões'!$F4*Input!D$5) * (1/1000)</f>
        <v>2.6572522144513592E-3</v>
      </c>
      <c r="P4" s="28">
        <f>($D4*Input!E$4 + 'Cálculo Emissões'!$E4*Input!E$6 + 'Cálculo Emissões'!$F4*Input!E$5) * (1/1000)</f>
        <v>0.10513013878136271</v>
      </c>
      <c r="Q4" s="28">
        <f>($D4*Input!F$4 + 'Cálculo Emissões'!$E4*Input!F$6 + 'Cálculo Emissões'!$F4*Input!F$5) * (1/1000)</f>
        <v>0.14487060597042375</v>
      </c>
      <c r="R4" s="28">
        <f>($D4*Input!G$4 + 'Cálculo Emissões'!$E4*Input!G$6 + 'Cálculo Emissões'!$F4*Input!G$5) * (1/1000)</f>
        <v>3.3797998216874518E-3</v>
      </c>
      <c r="S4" s="28">
        <f>($D4*Input!H$4 + 'Cálculo Emissões'!$E4*Input!H$6 + 'Cálculo Emissões'!$F4*Input!H$5) * (1/1000)</f>
        <v>3.9432880198861521E-2</v>
      </c>
      <c r="T4" s="28">
        <f>($D4*Input!I$4) * (1/1000)</f>
        <v>2.7241036619303212E-3</v>
      </c>
      <c r="U4" s="1">
        <f>($D4*Input!J$4 + 'Cálculo Emissões'!$E4*Input!J$6 + 'Cálculo Emissões'!$F4*Input!J$5) * (1/1000)</f>
        <v>1.8068277327125219E-3</v>
      </c>
      <c r="V4" s="1">
        <f>($D4*Input!K$4 + 'Cálculo Emissões'!$E4*Input!K$6 + 'Cálculo Emissões'!$F4*Input!K$5) * (1/1000)</f>
        <v>1.3733906831501406E-3</v>
      </c>
      <c r="W4" s="1">
        <f>($D4*Input!L$4 + 'Cálculo Emissões'!$E4*Input!L$6 + 'Cálculo Emissões'!$F4*Input!L$5) * (1/1000)</f>
        <v>7.3556776229244901E-4</v>
      </c>
      <c r="X4" s="1">
        <f>($D4*Input!M$4 + 'Cálculo Emissões'!$E4*Input!M$6 + 'Cálculo Emissões'!$F4*Input!M$5) * (1/1000)</f>
        <v>1.5735967155566168E-3</v>
      </c>
      <c r="Y4" s="1">
        <f>($D4*Input!N$4 + 'Cálculo Emissões'!$E4*Input!N$6 + 'Cálculo Emissões'!$F4*Input!N$5) * (1/1000)</f>
        <v>7.867983577783084E-4</v>
      </c>
      <c r="Z4" s="1">
        <f>($D4*Input!O$4 + 'Cálculo Emissões'!$E4*Input!O$6 + 'Cálculo Emissões'!$F4*Input!O$5) * (1/1000)</f>
        <v>4.2613874370089406E-4</v>
      </c>
    </row>
    <row r="5" spans="1:26" ht="15" customHeight="1" x14ac:dyDescent="0.25">
      <c r="A5" s="1" t="str">
        <f>'Dados Vias'!B6</f>
        <v>Viana</v>
      </c>
      <c r="B5" s="1" t="str">
        <f>'Dados Vias'!C6</f>
        <v>Av. Vitória</v>
      </c>
      <c r="C5" s="29">
        <f>Input!$R$17</f>
        <v>0.95383561643835613</v>
      </c>
      <c r="D5" s="5">
        <f>'Dados Vias'!S6</f>
        <v>195.44794163281315</v>
      </c>
      <c r="E5" s="5">
        <f>'Dados Vias'!T6</f>
        <v>91.209039428646136</v>
      </c>
      <c r="F5" s="5">
        <f>'Dados Vias'!U6</f>
        <v>26.059725551041755</v>
      </c>
      <c r="G5" s="12">
        <f>($D5*Input!$E$12 + $E5*Input!$E$14 + $F5*Input!$E$13) / ($D5+$E5+$F5)</f>
        <v>2.2687499999999998</v>
      </c>
      <c r="H5" s="14" t="str">
        <f>'Dados Vias'!W6</f>
        <v>Collector</v>
      </c>
      <c r="I5" s="29">
        <f>VLOOKUP($H5,Input!$A$12:$B$15,2,FALSE)</f>
        <v>1.9366892857142866</v>
      </c>
      <c r="J5" s="34">
        <f t="shared" si="0"/>
        <v>4.0546565271327504</v>
      </c>
      <c r="K5" s="34">
        <f t="shared" si="1"/>
        <v>0.77829320335055874</v>
      </c>
      <c r="L5" s="34">
        <f t="shared" si="2"/>
        <v>0.18829674274610295</v>
      </c>
      <c r="M5" s="28">
        <f>($D5*Input!B$4 + 'Cálculo Emissões'!$E5*Input!B$6 + 'Cálculo Emissões'!$F5*Input!B$5) * (1/1000)</f>
        <v>5.8037229723992738E-3</v>
      </c>
      <c r="N5" s="28">
        <f>($D5*Input!C$4 + 'Cálculo Emissões'!$E5*Input!C$6 + 'Cálculo Emissões'!$F5*Input!C$5) * (1/1000)</f>
        <v>5.8037229723992738E-3</v>
      </c>
      <c r="O5" s="28">
        <f>($D5*Input!D$4 + 'Cálculo Emissões'!$E5*Input!D$6 + 'Cálculo Emissões'!$F5*Input!D$5) * (1/1000)</f>
        <v>5.8037229723992738E-3</v>
      </c>
      <c r="P5" s="28">
        <f>($D5*Input!E$4 + 'Cálculo Emissões'!$E5*Input!E$6 + 'Cálculo Emissões'!$F5*Input!E$5) * (1/1000)</f>
        <v>0.30098041775839579</v>
      </c>
      <c r="Q5" s="28">
        <f>($D5*Input!F$4 + 'Cálculo Emissões'!$E5*Input!F$6 + 'Cálculo Emissões'!$F5*Input!F$5) * (1/1000)</f>
        <v>0.55346744039907614</v>
      </c>
      <c r="R5" s="28">
        <f>($D5*Input!G$4 + 'Cálculo Emissões'!$E5*Input!G$6 + 'Cálculo Emissões'!$F5*Input!G$5) * (1/1000)</f>
        <v>8.0703685627785543E-3</v>
      </c>
      <c r="S5" s="28">
        <f>($D5*Input!H$4 + 'Cálculo Emissões'!$E5*Input!H$6 + 'Cálculo Emissões'!$F5*Input!H$5) * (1/1000)</f>
        <v>0.18284490294542149</v>
      </c>
      <c r="T5" s="28">
        <f>($D5*Input!I$4) * (1/1000)</f>
        <v>1.4378994195468101E-2</v>
      </c>
      <c r="U5" s="1">
        <f>($D5*Input!J$4 + 'Cálculo Emissões'!$E5*Input!J$6 + 'Cálculo Emissões'!$F5*Input!J$5) * (1/1000)</f>
        <v>6.0767144079547373E-3</v>
      </c>
      <c r="V5" s="1">
        <f>($D5*Input!K$4 + 'Cálculo Emissões'!$E5*Input!K$6 + 'Cálculo Emissões'!$F5*Input!K$5) * (1/1000)</f>
        <v>4.6186359474740448E-3</v>
      </c>
      <c r="W5" s="1">
        <f>($D5*Input!L$4 + 'Cálculo Emissões'!$E5*Input!L$6 + 'Cálculo Emissões'!$F5*Input!L$5) * (1/1000)</f>
        <v>2.4735982730435678E-3</v>
      </c>
      <c r="X5" s="1">
        <f>($D5*Input!M$4 + 'Cálculo Emissões'!$E5*Input!M$6 + 'Cálculo Emissões'!$F5*Input!M$5) * (1/1000)</f>
        <v>5.1336200921023476E-3</v>
      </c>
      <c r="Y5" s="1">
        <f>($D5*Input!N$4 + 'Cálculo Emissões'!$E5*Input!N$6 + 'Cálculo Emissões'!$F5*Input!N$5) * (1/1000)</f>
        <v>2.5668100460511738E-3</v>
      </c>
      <c r="Z5" s="1">
        <f>($D5*Input!O$4 + 'Cálculo Emissões'!$E5*Input!O$6 + 'Cálculo Emissões'!$F5*Input!O$5) * (1/1000)</f>
        <v>1.3938784527707611E-3</v>
      </c>
    </row>
    <row r="6" spans="1:26" ht="15" customHeight="1" x14ac:dyDescent="0.25">
      <c r="A6" s="1" t="str">
        <f>'Dados Vias'!B7</f>
        <v>Viana</v>
      </c>
      <c r="B6" s="1" t="str">
        <f>'Dados Vias'!C7</f>
        <v>BR-101 (1)</v>
      </c>
      <c r="C6" s="29">
        <f>Input!$R$17</f>
        <v>0.95383561643835613</v>
      </c>
      <c r="D6" s="5">
        <f>'Dados Vias'!S7</f>
        <v>1423.6327318174926</v>
      </c>
      <c r="E6" s="5">
        <f>'Dados Vias'!T7</f>
        <v>278.23441012719724</v>
      </c>
      <c r="F6" s="5">
        <f>'Dados Vias'!U7</f>
        <v>544.87571983242799</v>
      </c>
      <c r="G6" s="12">
        <f>($D6*Input!$E$12 + $E6*Input!$E$14 + $F6*Input!$E$13) / ($D6+$E6+$F6)</f>
        <v>4.7389576883384938</v>
      </c>
      <c r="H6" s="14" t="str">
        <f>'Dados Vias'!W7</f>
        <v>Freeway</v>
      </c>
      <c r="I6" s="48">
        <f>'Medições Silt'!J$20</f>
        <v>0.62269642857142826</v>
      </c>
      <c r="J6" s="34">
        <f t="shared" si="0"/>
        <v>21.989604424318646</v>
      </c>
      <c r="K6" s="34">
        <f t="shared" si="1"/>
        <v>4.2209147811385632</v>
      </c>
      <c r="L6" s="34">
        <f t="shared" si="2"/>
        <v>1.0211890599528783</v>
      </c>
      <c r="M6" s="28">
        <f>($D6*Input!B$4 + 'Cálculo Emissões'!$E6*Input!B$6 + 'Cálculo Emissões'!$F6*Input!B$5) * (1/1000)</f>
        <v>0.10268139431731022</v>
      </c>
      <c r="N6" s="28">
        <f>($D6*Input!C$4 + 'Cálculo Emissões'!$E6*Input!C$6 + 'Cálculo Emissões'!$F6*Input!C$5) * (1/1000)</f>
        <v>0.10268139431731022</v>
      </c>
      <c r="O6" s="28">
        <f>($D6*Input!D$4 + 'Cálculo Emissões'!$E6*Input!D$6 + 'Cálculo Emissões'!$F6*Input!D$5) * (1/1000)</f>
        <v>0.10268139431731022</v>
      </c>
      <c r="P6" s="28">
        <f>($D6*Input!E$4 + 'Cálculo Emissões'!$E6*Input!E$6 + 'Cálculo Emissões'!$F6*Input!E$5) * (1/1000)</f>
        <v>4.0833889439281785</v>
      </c>
      <c r="Q6" s="28">
        <f>($D6*Input!F$4 + 'Cálculo Emissões'!$E6*Input!F$6 + 'Cálculo Emissões'!$F6*Input!F$5) * (1/1000)</f>
        <v>2.9151969961966375</v>
      </c>
      <c r="R6" s="28">
        <f>($D6*Input!G$4 + 'Cálculo Emissões'!$E6*Input!G$6 + 'Cálculo Emissões'!$F6*Input!G$5) * (1/1000)</f>
        <v>0.13249824672604865</v>
      </c>
      <c r="S6" s="28">
        <f>($D6*Input!H$4 + 'Cálculo Emissões'!$E6*Input!H$6 + 'Cálculo Emissões'!$F6*Input!H$5) * (1/1000)</f>
        <v>1.2933604759540038</v>
      </c>
      <c r="T6" s="28">
        <f>($D6*Input!I$4) * (1/1000)</f>
        <v>0.10473585250511233</v>
      </c>
      <c r="U6" s="1">
        <f>($D6*Input!J$4 + 'Cálculo Emissões'!$E6*Input!J$6 + 'Cálculo Emissões'!$F6*Input!J$5) * (1/1000)</f>
        <v>6.5071540924188237E-2</v>
      </c>
      <c r="V6" s="1">
        <f>($D6*Input!K$4 + 'Cálculo Emissões'!$E6*Input!K$6 + 'Cálculo Emissões'!$F6*Input!K$5) * (1/1000)</f>
        <v>4.9396695366947393E-2</v>
      </c>
      <c r="W6" s="1">
        <f>($D6*Input!L$4 + 'Cálculo Emissões'!$E6*Input!L$6 + 'Cálculo Emissões'!$F6*Input!L$5) * (1/1000)</f>
        <v>2.6476002948635204E-2</v>
      </c>
      <c r="X6" s="1">
        <f>($D6*Input!M$4 + 'Cálculo Emissões'!$E6*Input!M$6 + 'Cálculo Emissões'!$F6*Input!M$5) * (1/1000)</f>
        <v>5.762036134860337E-2</v>
      </c>
      <c r="Y6" s="1">
        <f>($D6*Input!N$4 + 'Cálculo Emissões'!$E6*Input!N$6 + 'Cálculo Emissões'!$F6*Input!N$5) * (1/1000)</f>
        <v>2.8810180674301685E-2</v>
      </c>
      <c r="Z6" s="1">
        <f>($D6*Input!O$4 + 'Cálculo Emissões'!$E6*Input!O$6 + 'Cálculo Emissões'!$F6*Input!O$5) * (1/1000)</f>
        <v>1.5620036673999398E-2</v>
      </c>
    </row>
    <row r="7" spans="1:26" ht="15" customHeight="1" x14ac:dyDescent="0.25">
      <c r="A7" s="1" t="str">
        <f>'Dados Vias'!B8</f>
        <v>Viana</v>
      </c>
      <c r="B7" s="1" t="str">
        <f>'Dados Vias'!C8</f>
        <v>BR-101 (2)</v>
      </c>
      <c r="C7" s="29">
        <f>Input!$R$17</f>
        <v>0.95383561643835613</v>
      </c>
      <c r="D7" s="5">
        <f>'Dados Vias'!S8</f>
        <v>5405.1932084632363</v>
      </c>
      <c r="E7" s="5">
        <f>'Dados Vias'!T8</f>
        <v>932.72075167258117</v>
      </c>
      <c r="F7" s="5">
        <f>'Dados Vias'!U8</f>
        <v>2064.2180569803027</v>
      </c>
      <c r="G7" s="12">
        <f>($D7*Input!$E$12 + $E7*Input!$E$14 + $F7*Input!$E$13) / ($D7+$E7+$F7)</f>
        <v>4.7998635122838955</v>
      </c>
      <c r="H7" s="14" t="str">
        <f>'Dados Vias'!W8</f>
        <v>Freeway</v>
      </c>
      <c r="I7" s="48">
        <f>'Medições Silt'!J$20</f>
        <v>0.62269642857142826</v>
      </c>
      <c r="J7" s="34">
        <f t="shared" si="0"/>
        <v>83.31256879463777</v>
      </c>
      <c r="K7" s="34">
        <f t="shared" si="1"/>
        <v>15.991886270178149</v>
      </c>
      <c r="L7" s="34">
        <f t="shared" si="2"/>
        <v>3.8690047427850365</v>
      </c>
      <c r="M7" s="28">
        <f>($D7*Input!B$4 + 'Cálculo Emissões'!$E7*Input!B$6 + 'Cálculo Emissões'!$F7*Input!B$5) * (1/1000)</f>
        <v>0.38852002649731815</v>
      </c>
      <c r="N7" s="28">
        <f>($D7*Input!C$4 + 'Cálculo Emissões'!$E7*Input!C$6 + 'Cálculo Emissões'!$F7*Input!C$5) * (1/1000)</f>
        <v>0.38852002649731815</v>
      </c>
      <c r="O7" s="28">
        <f>($D7*Input!D$4 + 'Cálculo Emissões'!$E7*Input!D$6 + 'Cálculo Emissões'!$F7*Input!D$5) * (1/1000)</f>
        <v>0.38852002649731815</v>
      </c>
      <c r="P7" s="28">
        <f>($D7*Input!E$4 + 'Cálculo Emissões'!$E7*Input!E$6 + 'Cálculo Emissões'!$F7*Input!E$5) * (1/1000)</f>
        <v>15.466620671015182</v>
      </c>
      <c r="Q7" s="28">
        <f>($D7*Input!F$4 + 'Cálculo Emissões'!$E7*Input!F$6 + 'Cálculo Emissões'!$F7*Input!F$5) * (1/1000)</f>
        <v>10.587999228620076</v>
      </c>
      <c r="R7" s="28">
        <f>($D7*Input!G$4 + 'Cálculo Emissões'!$E7*Input!G$6 + 'Cálculo Emissões'!$F7*Input!G$5) * (1/1000)</f>
        <v>0.5018001330566586</v>
      </c>
      <c r="S7" s="28">
        <f>($D7*Input!H$4 + 'Cálculo Emissões'!$E7*Input!H$6 + 'Cálculo Emissões'!$F7*Input!H$5) * (1/1000)</f>
        <v>4.8689693324580814</v>
      </c>
      <c r="T7" s="28">
        <f>($D7*Input!I$4) * (1/1000)</f>
        <v>0.39765699817852723</v>
      </c>
      <c r="U7" s="1">
        <f>($D7*Input!J$4 + 'Cálculo Emissões'!$E7*Input!J$6 + 'Cálculo Emissões'!$F7*Input!J$5) * (1/1000)</f>
        <v>0.24572725336201739</v>
      </c>
      <c r="V7" s="1">
        <f>($D7*Input!K$4 + 'Cálculo Emissões'!$E7*Input!K$6 + 'Cálculo Emissões'!$F7*Input!K$5) * (1/1000)</f>
        <v>0.18652266864116321</v>
      </c>
      <c r="W7" s="1">
        <f>($D7*Input!L$4 + 'Cálculo Emissões'!$E7*Input!L$6 + 'Cálculo Emissões'!$F7*Input!L$5) * (1/1000)</f>
        <v>9.9977506698631438E-2</v>
      </c>
      <c r="X7" s="1">
        <f>($D7*Input!M$4 + 'Cálculo Emissões'!$E7*Input!M$6 + 'Cálculo Emissões'!$F7*Input!M$5) * (1/1000)</f>
        <v>0.21774015775429853</v>
      </c>
      <c r="Y7" s="1">
        <f>($D7*Input!N$4 + 'Cálculo Emissões'!$E7*Input!N$6 + 'Cálculo Emissões'!$F7*Input!N$5) * (1/1000)</f>
        <v>0.10887007887714927</v>
      </c>
      <c r="Z7" s="1">
        <f>($D7*Input!O$4 + 'Cálculo Emissões'!$E7*Input!O$6 + 'Cálculo Emissões'!$F7*Input!O$5) * (1/1000)</f>
        <v>5.9029787695585575E-2</v>
      </c>
    </row>
    <row r="8" spans="1:26" ht="15" customHeight="1" x14ac:dyDescent="0.25">
      <c r="A8" s="1" t="str">
        <f>'Dados Vias'!B9</f>
        <v>Viana</v>
      </c>
      <c r="B8" s="1" t="str">
        <f>'Dados Vias'!C9</f>
        <v>BR-101 (3)</v>
      </c>
      <c r="C8" s="29">
        <f>Input!$R$17</f>
        <v>0.95383561643835613</v>
      </c>
      <c r="D8" s="5">
        <f>'Dados Vias'!S9</f>
        <v>2728.2681303606114</v>
      </c>
      <c r="E8" s="5">
        <f>'Dados Vias'!T9</f>
        <v>518.39820019439378</v>
      </c>
      <c r="F8" s="5">
        <f>'Dados Vias'!U9</f>
        <v>1603.7092586455381</v>
      </c>
      <c r="G8" s="12">
        <f>($D8*Input!$E$12 + $E8*Input!$E$14 + $F8*Input!$E$13) / ($D8+$E8+$F8)</f>
        <v>6.0114351539671844</v>
      </c>
      <c r="H8" s="14" t="str">
        <f>'Dados Vias'!W9</f>
        <v>Highway</v>
      </c>
      <c r="I8" s="48">
        <f>'Medições Silt'!J$20</f>
        <v>0.62269642857142826</v>
      </c>
      <c r="J8" s="34">
        <f t="shared" si="0"/>
        <v>60.50630859771433</v>
      </c>
      <c r="K8" s="34">
        <f t="shared" si="1"/>
        <v>11.614214034236188</v>
      </c>
      <c r="L8" s="34">
        <f t="shared" si="2"/>
        <v>2.8098904921539156</v>
      </c>
      <c r="M8" s="28">
        <f>($D8*Input!B$4 + 'Cálculo Emissões'!$E8*Input!B$6 + 'Cálculo Emissões'!$F8*Input!B$5) * (1/1000)</f>
        <v>0.29457105321152355</v>
      </c>
      <c r="N8" s="28">
        <f>($D8*Input!C$4 + 'Cálculo Emissões'!$E8*Input!C$6 + 'Cálculo Emissões'!$F8*Input!C$5) * (1/1000)</f>
        <v>0.29457105321152355</v>
      </c>
      <c r="O8" s="28">
        <f>($D8*Input!D$4 + 'Cálculo Emissões'!$E8*Input!D$6 + 'Cálculo Emissões'!$F8*Input!D$5) * (1/1000)</f>
        <v>0.29457105321152355</v>
      </c>
      <c r="P8" s="28">
        <f>($D8*Input!E$4 + 'Cálculo Emissões'!$E8*Input!E$6 + 'Cálculo Emissões'!$F8*Input!E$5) * (1/1000)</f>
        <v>10.864605669073267</v>
      </c>
      <c r="Q8" s="28">
        <f>($D8*Input!F$4 + 'Cálculo Emissões'!$E8*Input!F$6 + 'Cálculo Emissões'!$F8*Input!F$5) * (1/1000)</f>
        <v>6.1107244785473744</v>
      </c>
      <c r="R8" s="28">
        <f>($D8*Input!G$4 + 'Cálculo Emissões'!$E8*Input!G$6 + 'Cálculo Emissões'!$F8*Input!G$5) * (1/1000)</f>
        <v>0.37155973653124313</v>
      </c>
      <c r="S8" s="28">
        <f>($D8*Input!H$4 + 'Cálculo Emissões'!$E8*Input!H$6 + 'Cálculo Emissões'!$F8*Input!H$5) * (1/1000)</f>
        <v>2.6123313455517105</v>
      </c>
      <c r="T8" s="28">
        <f>($D8*Input!I$4) * (1/1000)</f>
        <v>0.20071713870405722</v>
      </c>
      <c r="U8" s="1">
        <f>($D8*Input!J$4 + 'Cálculo Emissões'!$E8*Input!J$6 + 'Cálculo Emissões'!$F8*Input!J$5) * (1/1000)</f>
        <v>0.16242226183850841</v>
      </c>
      <c r="V8" s="1">
        <f>($D8*Input!K$4 + 'Cálculo Emissões'!$E8*Input!K$6 + 'Cálculo Emissões'!$F8*Input!K$5) * (1/1000)</f>
        <v>0.12329029618146904</v>
      </c>
      <c r="W8" s="1">
        <f>($D8*Input!L$4 + 'Cálculo Emissões'!$E8*Input!L$6 + 'Cálculo Emissões'!$F8*Input!L$5) * (1/1000)</f>
        <v>6.6086214751579969E-2</v>
      </c>
      <c r="X8" s="1">
        <f>($D8*Input!M$4 + 'Cálculo Emissões'!$E8*Input!M$6 + 'Cálculo Emissões'!$F8*Input!M$5) * (1/1000)</f>
        <v>0.14586064248315717</v>
      </c>
      <c r="Y8" s="1">
        <f>($D8*Input!N$4 + 'Cálculo Emissões'!$E8*Input!N$6 + 'Cálculo Emissões'!$F8*Input!N$5) * (1/1000)</f>
        <v>7.2930321241578583E-2</v>
      </c>
      <c r="Z8" s="1">
        <f>($D8*Input!O$4 + 'Cálculo Emissões'!$E8*Input!O$6 + 'Cálculo Emissões'!$F8*Input!O$5) * (1/1000)</f>
        <v>3.9499359869595678E-2</v>
      </c>
    </row>
    <row r="9" spans="1:26" ht="15" customHeight="1" x14ac:dyDescent="0.25">
      <c r="A9" s="1" t="str">
        <f>'Dados Vias'!B10</f>
        <v>Viana</v>
      </c>
      <c r="B9" s="1" t="str">
        <f>'Dados Vias'!C10</f>
        <v>BR-101 (4)</v>
      </c>
      <c r="C9" s="29">
        <f>Input!$R$17</f>
        <v>0.95383561643835613</v>
      </c>
      <c r="D9" s="5">
        <f>'Dados Vias'!S10</f>
        <v>1976.7179154698129</v>
      </c>
      <c r="E9" s="5">
        <f>'Dados Vias'!T10</f>
        <v>199.89282291267767</v>
      </c>
      <c r="F9" s="5">
        <f>'Dados Vias'!U10</f>
        <v>1365.9342899032979</v>
      </c>
      <c r="G9" s="12">
        <f>($D9*Input!$E$12 + $E9*Input!$E$14 + $F9*Input!$E$13) / ($D9+$E9+$F9)</f>
        <v>6.8547021943573681</v>
      </c>
      <c r="H9" s="14" t="str">
        <f>'Dados Vias'!W10</f>
        <v>Highway</v>
      </c>
      <c r="I9" s="48">
        <f>'Medições Silt'!J$20</f>
        <v>0.62269642857142826</v>
      </c>
      <c r="J9" s="34">
        <f t="shared" si="0"/>
        <v>50.523252482635172</v>
      </c>
      <c r="K9" s="34">
        <f t="shared" si="1"/>
        <v>9.697961776852571</v>
      </c>
      <c r="L9" s="34">
        <f t="shared" si="2"/>
        <v>2.3462810750449776</v>
      </c>
      <c r="M9" s="28">
        <f>($D9*Input!B$4 + 'Cálculo Emissões'!$E9*Input!B$6 + 'Cálculo Emissões'!$F9*Input!B$5) * (1/1000)</f>
        <v>0.24833486460042531</v>
      </c>
      <c r="N9" s="28">
        <f>($D9*Input!C$4 + 'Cálculo Emissões'!$E9*Input!C$6 + 'Cálculo Emissões'!$F9*Input!C$5) * (1/1000)</f>
        <v>0.24833486460042531</v>
      </c>
      <c r="O9" s="28">
        <f>($D9*Input!D$4 + 'Cálculo Emissões'!$E9*Input!D$6 + 'Cálculo Emissões'!$F9*Input!D$5) * (1/1000)</f>
        <v>0.24833486460042531</v>
      </c>
      <c r="P9" s="28">
        <f>($D9*Input!E$4 + 'Cálculo Emissões'!$E9*Input!E$6 + 'Cálculo Emissões'!$F9*Input!E$5) * (1/1000)</f>
        <v>8.9628506067219202</v>
      </c>
      <c r="Q9" s="28">
        <f>($D9*Input!F$4 + 'Cálculo Emissões'!$E9*Input!F$6 + 'Cálculo Emissões'!$F9*Input!F$5) * (1/1000)</f>
        <v>3.9635448334860577</v>
      </c>
      <c r="R9" s="28">
        <f>($D9*Input!G$4 + 'Cálculo Emissões'!$E9*Input!G$6 + 'Cálculo Emissões'!$F9*Input!G$5) * (1/1000)</f>
        <v>0.31167372427797957</v>
      </c>
      <c r="S9" s="28">
        <f>($D9*Input!H$4 + 'Cálculo Emissões'!$E9*Input!H$6 + 'Cálculo Emissões'!$F9*Input!H$5) * (1/1000)</f>
        <v>1.885719878937085</v>
      </c>
      <c r="T9" s="28">
        <f>($D9*Input!I$4) * (1/1000)</f>
        <v>0.14542601572144856</v>
      </c>
      <c r="U9" s="1">
        <f>($D9*Input!J$4 + 'Cálculo Emissões'!$E9*Input!J$6 + 'Cálculo Emissões'!$F9*Input!J$5) * (1/1000)</f>
        <v>0.13001879498850824</v>
      </c>
      <c r="V9" s="1">
        <f>($D9*Input!K$4 + 'Cálculo Emissões'!$E9*Input!K$6 + 'Cálculo Emissões'!$F9*Input!K$5) * (1/1000)</f>
        <v>9.8674867610972744E-2</v>
      </c>
      <c r="W9" s="1">
        <f>($D9*Input!L$4 + 'Cálculo Emissões'!$E9*Input!L$6 + 'Cálculo Emissões'!$F9*Input!L$5) * (1/1000)</f>
        <v>5.2898192638798656E-2</v>
      </c>
      <c r="X9" s="1">
        <f>($D9*Input!M$4 + 'Cálculo Emissões'!$E9*Input!M$6 + 'Cálculo Emissões'!$F9*Input!M$5) * (1/1000)</f>
        <v>0.11757901395672951</v>
      </c>
      <c r="Y9" s="1">
        <f>($D9*Input!N$4 + 'Cálculo Emissões'!$E9*Input!N$6 + 'Cálculo Emissões'!$F9*Input!N$5) * (1/1000)</f>
        <v>5.8789506978364756E-2</v>
      </c>
      <c r="Z9" s="1">
        <f>($D9*Input!O$4 + 'Cálculo Emissões'!$E9*Input!O$6 + 'Cálculo Emissões'!$F9*Input!O$5) * (1/1000)</f>
        <v>3.1833455867820437E-2</v>
      </c>
    </row>
    <row r="10" spans="1:26" ht="15" customHeight="1" x14ac:dyDescent="0.25">
      <c r="A10" s="1" t="str">
        <f>'Dados Vias'!B11</f>
        <v>Viana</v>
      </c>
      <c r="B10" s="1" t="str">
        <f>'Dados Vias'!C11</f>
        <v>BR-101 (5)</v>
      </c>
      <c r="C10" s="29">
        <f>Input!$R$17</f>
        <v>0.95383561643835613</v>
      </c>
      <c r="D10" s="5">
        <f>'Dados Vias'!S11</f>
        <v>2867.9898890666318</v>
      </c>
      <c r="E10" s="5">
        <f>'Dados Vias'!T11</f>
        <v>365.01689497211675</v>
      </c>
      <c r="F10" s="5">
        <f>'Dados Vias'!U11</f>
        <v>2555.118264804817</v>
      </c>
      <c r="G10" s="12">
        <f>($D10*Input!$E$12 + $E10*Input!$E$14 + $F10*Input!$E$13) / ($D10+$E10+$F10)</f>
        <v>7.6396396396396398</v>
      </c>
      <c r="H10" s="14" t="str">
        <f>'Dados Vias'!W11</f>
        <v>Highway</v>
      </c>
      <c r="I10" s="48">
        <f>'Medições Silt'!J$20</f>
        <v>0.62269642857142826</v>
      </c>
      <c r="J10" s="34">
        <f t="shared" si="0"/>
        <v>92.201883871974402</v>
      </c>
      <c r="K10" s="34">
        <f t="shared" si="1"/>
        <v>17.698194427437816</v>
      </c>
      <c r="L10" s="34">
        <f t="shared" si="2"/>
        <v>4.2818212324446332</v>
      </c>
      <c r="M10" s="28">
        <f>($D10*Input!B$4 + 'Cálculo Emissões'!$E10*Input!B$6 + 'Cálculo Emissões'!$F10*Input!B$5) * (1/1000)</f>
        <v>0.46090389212485217</v>
      </c>
      <c r="N10" s="28">
        <f>($D10*Input!C$4 + 'Cálculo Emissões'!$E10*Input!C$6 + 'Cálculo Emissões'!$F10*Input!C$5) * (1/1000)</f>
        <v>0.46090389212485217</v>
      </c>
      <c r="O10" s="28">
        <f>($D10*Input!D$4 + 'Cálculo Emissões'!$E10*Input!D$6 + 'Cálculo Emissões'!$F10*Input!D$5) * (1/1000)</f>
        <v>0.46090389212485217</v>
      </c>
      <c r="P10" s="28">
        <f>($D10*Input!E$4 + 'Cálculo Emissões'!$E10*Input!E$6 + 'Cálculo Emissões'!$F10*Input!E$5) * (1/1000)</f>
        <v>16.127176097741312</v>
      </c>
      <c r="Q10" s="28">
        <f>($D10*Input!F$4 + 'Cálculo Emissões'!$E10*Input!F$6 + 'Cálculo Emissões'!$F10*Input!F$5) * (1/1000)</f>
        <v>6.6343579875264842</v>
      </c>
      <c r="R10" s="28">
        <f>($D10*Input!G$4 + 'Cálculo Emissões'!$E10*Input!G$6 + 'Cálculo Emissões'!$F10*Input!G$5) * (1/1000)</f>
        <v>0.57296782390876433</v>
      </c>
      <c r="S10" s="28">
        <f>($D10*Input!H$4 + 'Cálculo Emissões'!$E10*Input!H$6 + 'Cálculo Emissões'!$F10*Input!H$5) * (1/1000)</f>
        <v>2.9025002922549965</v>
      </c>
      <c r="T10" s="28">
        <f>($D10*Input!I$4) * (1/1000)</f>
        <v>0.2109963892330235</v>
      </c>
      <c r="U10" s="1">
        <f>($D10*Input!J$4 + 'Cálculo Emissões'!$E10*Input!J$6 + 'Cálculo Emissões'!$F10*Input!J$5) * (1/1000)</f>
        <v>0.22803954996422909</v>
      </c>
      <c r="V10" s="1">
        <f>($D10*Input!K$4 + 'Cálculo Emissões'!$E10*Input!K$6 + 'Cálculo Emissões'!$F10*Input!K$5) * (1/1000)</f>
        <v>0.17307499530689885</v>
      </c>
      <c r="W10" s="1">
        <f>($D10*Input!L$4 + 'Cálculo Emissões'!$E10*Input!L$6 + 'Cálculo Emissões'!$F10*Input!L$5) * (1/1000)</f>
        <v>9.2781645228560708E-2</v>
      </c>
      <c r="X10" s="1">
        <f>($D10*Input!M$4 + 'Cálculo Emissões'!$E10*Input!M$6 + 'Cálculo Emissões'!$F10*Input!M$5) * (1/1000)</f>
        <v>0.2074450790115473</v>
      </c>
      <c r="Y10" s="1">
        <f>($D10*Input!N$4 + 'Cálculo Emissões'!$E10*Input!N$6 + 'Cálculo Emissões'!$F10*Input!N$5) * (1/1000)</f>
        <v>0.10372253950577365</v>
      </c>
      <c r="Z10" s="1">
        <f>($D10*Input!O$4 + 'Cálculo Emissões'!$E10*Input!O$6 + 'Cálculo Emissões'!$F10*Input!O$5) * (1/1000)</f>
        <v>5.6131836945125239E-2</v>
      </c>
    </row>
    <row r="11" spans="1:26" ht="15" customHeight="1" x14ac:dyDescent="0.25">
      <c r="A11" s="1" t="str">
        <f>'Dados Vias'!B12</f>
        <v>Viana</v>
      </c>
      <c r="B11" s="1" t="str">
        <f>'Dados Vias'!C12</f>
        <v>BR-262 (1)</v>
      </c>
      <c r="C11" s="29">
        <f>Input!$R$17</f>
        <v>0.95383561643835613</v>
      </c>
      <c r="D11" s="5">
        <f>'Dados Vias'!S12</f>
        <v>1387.3090438435595</v>
      </c>
      <c r="E11" s="5">
        <f>'Dados Vias'!T12</f>
        <v>258.504790778303</v>
      </c>
      <c r="F11" s="5">
        <f>'Dados Vias'!U12</f>
        <v>456.69179704166862</v>
      </c>
      <c r="G11" s="12">
        <f>($D11*Input!$E$12 + $E11*Input!$E$14 + $F11*Input!$E$13) / ($D11+$E11+$F11)</f>
        <v>4.3807377049180332</v>
      </c>
      <c r="H11" s="14" t="str">
        <f>'Dados Vias'!W12</f>
        <v>Highway</v>
      </c>
      <c r="I11" s="48">
        <f>'Medições Silt'!J$21</f>
        <v>0.27464285714285785</v>
      </c>
      <c r="J11" s="34">
        <f t="shared" si="0"/>
        <v>9.0171767294134124</v>
      </c>
      <c r="K11" s="34">
        <f t="shared" si="1"/>
        <v>1.7308512607542774</v>
      </c>
      <c r="L11" s="34">
        <f t="shared" si="2"/>
        <v>0.41875433727926065</v>
      </c>
      <c r="M11" s="28">
        <f>($D11*Input!B$4 + 'Cálculo Emissões'!$E11*Input!B$6 + 'Cálculo Emissões'!$F11*Input!B$5) * (1/1000)</f>
        <v>8.7014452498339473E-2</v>
      </c>
      <c r="N11" s="28">
        <f>($D11*Input!C$4 + 'Cálculo Emissões'!$E11*Input!C$6 + 'Cálculo Emissões'!$F11*Input!C$5) * (1/1000)</f>
        <v>8.7014452498339473E-2</v>
      </c>
      <c r="O11" s="28">
        <f>($D11*Input!D$4 + 'Cálculo Emissões'!$E11*Input!D$6 + 'Cálculo Emissões'!$F11*Input!D$5) * (1/1000)</f>
        <v>8.7014452498339473E-2</v>
      </c>
      <c r="P11" s="28">
        <f>($D11*Input!E$4 + 'Cálculo Emissões'!$E11*Input!E$6 + 'Cálculo Emissões'!$F11*Input!E$5) * (1/1000)</f>
        <v>3.5742585790503316</v>
      </c>
      <c r="Q11" s="28">
        <f>($D11*Input!F$4 + 'Cálculo Emissões'!$E11*Input!F$6 + 'Cálculo Emissões'!$F11*Input!F$5) * (1/1000)</f>
        <v>2.7151117483831517</v>
      </c>
      <c r="R11" s="28">
        <f>($D11*Input!G$4 + 'Cálculo Emissões'!$E11*Input!G$6 + 'Cálculo Emissões'!$F11*Input!G$5) * (1/1000)</f>
        <v>0.1134631154511634</v>
      </c>
      <c r="S11" s="28">
        <f>($D11*Input!H$4 + 'Cálculo Emissões'!$E11*Input!H$6 + 'Cálculo Emissões'!$F11*Input!H$5) * (1/1000)</f>
        <v>1.2378289612856728</v>
      </c>
      <c r="T11" s="28">
        <f>($D11*Input!I$4) * (1/1000)</f>
        <v>0.1020635393859677</v>
      </c>
      <c r="U11" s="1">
        <f>($D11*Input!J$4 + 'Cálculo Emissões'!$E11*Input!J$6 + 'Cálculo Emissões'!$F11*Input!J$5) * (1/1000)</f>
        <v>5.8282478180010484E-2</v>
      </c>
      <c r="V11" s="1">
        <f>($D11*Input!K$4 + 'Cálculo Emissões'!$E11*Input!K$6 + 'Cálculo Emissões'!$F11*Input!K$5) * (1/1000)</f>
        <v>4.4242459113202702E-2</v>
      </c>
      <c r="W11" s="1">
        <f>($D11*Input!L$4 + 'Cálculo Emissões'!$E11*Input!L$6 + 'Cálculo Emissões'!$F11*Input!L$5) * (1/1000)</f>
        <v>2.3713285516414068E-2</v>
      </c>
      <c r="X11" s="1">
        <f>($D11*Input!M$4 + 'Cálculo Emissões'!$E11*Input!M$6 + 'Cálculo Emissões'!$F11*Input!M$5) * (1/1000)</f>
        <v>5.1357965015523595E-2</v>
      </c>
      <c r="Y11" s="1">
        <f>($D11*Input!N$4 + 'Cálculo Emissões'!$E11*Input!N$6 + 'Cálculo Emissões'!$F11*Input!N$5) * (1/1000)</f>
        <v>2.5678982507761797E-2</v>
      </c>
      <c r="Z11" s="1">
        <f>($D11*Input!O$4 + 'Cálculo Emissões'!$E11*Input!O$6 + 'Cálculo Emissões'!$F11*Input!O$5) * (1/1000)</f>
        <v>1.3928266219488967E-2</v>
      </c>
    </row>
    <row r="12" spans="1:26" ht="15" customHeight="1" x14ac:dyDescent="0.25">
      <c r="A12" s="1" t="str">
        <f>'Dados Vias'!B13</f>
        <v>Viana</v>
      </c>
      <c r="B12" s="1" t="str">
        <f>'Dados Vias'!C13</f>
        <v>BR-262 (2)</v>
      </c>
      <c r="C12" s="29">
        <f>Input!$R$17</f>
        <v>0.95383561643835613</v>
      </c>
      <c r="D12" s="5">
        <f>'Dados Vias'!S13</f>
        <v>1135.1559991602744</v>
      </c>
      <c r="E12" s="5">
        <f>'Dados Vias'!T13</f>
        <v>53.545094300012941</v>
      </c>
      <c r="F12" s="5">
        <f>'Dados Vias'!U13</f>
        <v>503.32388642012165</v>
      </c>
      <c r="G12" s="12">
        <f>($D12*Input!$E$12 + $E12*Input!$E$14 + $F12*Input!$E$13) / ($D12+$E12+$F12)</f>
        <v>5.6344936708860764</v>
      </c>
      <c r="H12" s="14" t="str">
        <f>'Dados Vias'!W13</f>
        <v>Collector</v>
      </c>
      <c r="I12" s="48">
        <f>'Medições Silt'!J$21</f>
        <v>0.27464285714285785</v>
      </c>
      <c r="J12" s="34">
        <f t="shared" si="0"/>
        <v>9.3806726665008249</v>
      </c>
      <c r="K12" s="34">
        <f t="shared" si="1"/>
        <v>1.8006244746843687</v>
      </c>
      <c r="L12" s="34">
        <f t="shared" si="2"/>
        <v>0.4356349535526699</v>
      </c>
      <c r="M12" s="28">
        <f>($D12*Input!B$4 + 'Cálculo Emissões'!$E12*Input!B$6 + 'Cálculo Emissões'!$F12*Input!B$5) * (1/1000)</f>
        <v>9.3180506592244736E-2</v>
      </c>
      <c r="N12" s="28">
        <f>($D12*Input!C$4 + 'Cálculo Emissões'!$E12*Input!C$6 + 'Cálculo Emissões'!$F12*Input!C$5) * (1/1000)</f>
        <v>9.3180506592244736E-2</v>
      </c>
      <c r="O12" s="28">
        <f>($D12*Input!D$4 + 'Cálculo Emissões'!$E12*Input!D$6 + 'Cálculo Emissões'!$F12*Input!D$5) * (1/1000)</f>
        <v>9.3180506592244736E-2</v>
      </c>
      <c r="P12" s="28">
        <f>($D12*Input!E$4 + 'Cálculo Emissões'!$E12*Input!E$6 + 'Cálculo Emissões'!$F12*Input!E$5) * (1/1000)</f>
        <v>3.6133839425813177</v>
      </c>
      <c r="Q12" s="28">
        <f>($D12*Input!F$4 + 'Cálculo Emissões'!$E12*Input!F$6 + 'Cálculo Emissões'!$F12*Input!F$5) * (1/1000)</f>
        <v>1.7487186614337402</v>
      </c>
      <c r="R12" s="28">
        <f>($D12*Input!G$4 + 'Cálculo Emissões'!$E12*Input!G$6 + 'Cálculo Emissões'!$F12*Input!G$5) * (1/1000)</f>
        <v>0.11971260048960622</v>
      </c>
      <c r="S12" s="28">
        <f>($D12*Input!H$4 + 'Cálculo Emissões'!$E12*Input!H$6 + 'Cálculo Emissões'!$F12*Input!H$5) * (1/1000)</f>
        <v>0.99323535109355066</v>
      </c>
      <c r="T12" s="28">
        <f>($D12*Input!I$4) * (1/1000)</f>
        <v>8.3512782925804219E-2</v>
      </c>
      <c r="U12" s="1">
        <f>($D12*Input!J$4 + 'Cálculo Emissões'!$E12*Input!J$6 + 'Cálculo Emissões'!$F12*Input!J$5) * (1/1000)</f>
        <v>5.514602200385809E-2</v>
      </c>
      <c r="V12" s="1">
        <f>($D12*Input!K$4 + 'Cálculo Emissões'!$E12*Input!K$6 + 'Cálculo Emissões'!$F12*Input!K$5) * (1/1000)</f>
        <v>4.1844737115162151E-2</v>
      </c>
      <c r="W12" s="1">
        <f>($D12*Input!L$4 + 'Cálculo Emissões'!$E12*Input!L$6 + 'Cálculo Emissões'!$F12*Input!L$5) * (1/1000)</f>
        <v>2.2433810857374219E-2</v>
      </c>
      <c r="X12" s="1">
        <f>($D12*Input!M$4 + 'Cálculo Emissões'!$E12*Input!M$6 + 'Cálculo Emissões'!$F12*Input!M$5) * (1/1000)</f>
        <v>4.9306766409840996E-2</v>
      </c>
      <c r="Y12" s="1">
        <f>($D12*Input!N$4 + 'Cálculo Emissões'!$E12*Input!N$6 + 'Cálculo Emissões'!$F12*Input!N$5) * (1/1000)</f>
        <v>2.4653383204920498E-2</v>
      </c>
      <c r="Z12" s="1">
        <f>($D12*Input!O$4 + 'Cálculo Emissões'!$E12*Input!O$6 + 'Cálculo Emissões'!$F12*Input!O$5) * (1/1000)</f>
        <v>1.3365670682604112E-2</v>
      </c>
    </row>
    <row r="13" spans="1:26" ht="15" customHeight="1" x14ac:dyDescent="0.25">
      <c r="A13" s="1" t="str">
        <f>'Dados Vias'!B14</f>
        <v>Viana</v>
      </c>
      <c r="B13" s="1" t="str">
        <f>'Dados Vias'!C14</f>
        <v>ES-476</v>
      </c>
      <c r="C13" s="29">
        <f>Input!$R$17</f>
        <v>0.95383561643835613</v>
      </c>
      <c r="D13" s="5">
        <f>'Dados Vias'!S14</f>
        <v>1431.2951987540287</v>
      </c>
      <c r="E13" s="5">
        <f>'Dados Vias'!T14</f>
        <v>67.513924469529655</v>
      </c>
      <c r="F13" s="5">
        <f>'Dados Vias'!U14</f>
        <v>634.63089001357878</v>
      </c>
      <c r="G13" s="12">
        <f>($D13*Input!$E$12 + $E13*Input!$E$14 + $F13*Input!$E$13) / ($D13+$E13+$F13)</f>
        <v>5.6344936708860764</v>
      </c>
      <c r="H13" s="14" t="str">
        <f>'Dados Vias'!W14</f>
        <v>Collector</v>
      </c>
      <c r="I13" s="29">
        <f>VLOOKUP($H13,Input!$A$12:$B$15,2,FALSE)</f>
        <v>1.9366892857142866</v>
      </c>
      <c r="J13" s="34">
        <f t="shared" si="0"/>
        <v>69.960522002831084</v>
      </c>
      <c r="K13" s="34">
        <f t="shared" si="1"/>
        <v>13.428954687849931</v>
      </c>
      <c r="L13" s="34">
        <f t="shared" si="2"/>
        <v>3.2489406502862734</v>
      </c>
      <c r="M13" s="28">
        <f>($D13*Input!B$4 + 'Cálculo Emissões'!$E13*Input!B$6 + 'Cálculo Emissões'!$F13*Input!B$5) * (1/1000)</f>
        <v>0.11748941273411488</v>
      </c>
      <c r="N13" s="28">
        <f>($D13*Input!C$4 + 'Cálculo Emissões'!$E13*Input!C$6 + 'Cálculo Emissões'!$F13*Input!C$5) * (1/1000)</f>
        <v>0.11748941273411488</v>
      </c>
      <c r="O13" s="28">
        <f>($D13*Input!D$4 + 'Cálculo Emissões'!$E13*Input!D$6 + 'Cálculo Emissões'!$F13*Input!D$5) * (1/1000)</f>
        <v>0.11748941273411488</v>
      </c>
      <c r="P13" s="28">
        <f>($D13*Input!E$4 + 'Cálculo Emissões'!$E13*Input!E$6 + 'Cálculo Emissões'!$F13*Input!E$5) * (1/1000)</f>
        <v>4.5560425986361066</v>
      </c>
      <c r="Q13" s="28">
        <f>($D13*Input!F$4 + 'Cálculo Emissões'!$E13*Input!F$6 + 'Cálculo Emissões'!$F13*Input!F$5) * (1/1000)</f>
        <v>2.2049239275775445</v>
      </c>
      <c r="R13" s="28">
        <f>($D13*Input!G$4 + 'Cálculo Emissões'!$E13*Input!G$6 + 'Cálculo Emissões'!$F13*Input!G$5) * (1/1000)</f>
        <v>0.15094319233469533</v>
      </c>
      <c r="S13" s="28">
        <f>($D13*Input!H$4 + 'Cálculo Emissões'!$E13*Input!H$6 + 'Cálculo Emissões'!$F13*Input!H$5) * (1/1000)</f>
        <v>1.2523503292099076</v>
      </c>
      <c r="T13" s="28">
        <f>($D13*Input!I$4) * (1/1000)</f>
        <v>0.10529957585099647</v>
      </c>
      <c r="U13" s="1">
        <f>($D13*Input!J$4 + 'Cálculo Emissões'!$E13*Input!J$6 + 'Cálculo Emissões'!$F13*Input!J$5) * (1/1000)</f>
        <v>6.9532501773231448E-2</v>
      </c>
      <c r="V13" s="1">
        <f>($D13*Input!K$4 + 'Cálculo Emissões'!$E13*Input!K$6 + 'Cálculo Emissões'!$F13*Input!K$5) * (1/1000)</f>
        <v>5.2761181168368934E-2</v>
      </c>
      <c r="W13" s="1">
        <f>($D13*Input!L$4 + 'Cálculo Emissões'!$E13*Input!L$6 + 'Cálculo Emissões'!$F13*Input!L$5) * (1/1000)</f>
        <v>2.8286337555074793E-2</v>
      </c>
      <c r="X13" s="1">
        <f>($D13*Input!M$4 + 'Cálculo Emissões'!$E13*Input!M$6 + 'Cálculo Emissões'!$F13*Input!M$5) * (1/1000)</f>
        <v>6.216990271002179E-2</v>
      </c>
      <c r="Y13" s="1">
        <f>($D13*Input!N$4 + 'Cálculo Emissões'!$E13*Input!N$6 + 'Cálculo Emissões'!$F13*Input!N$5) * (1/1000)</f>
        <v>3.1084951355010895E-2</v>
      </c>
      <c r="Z13" s="1">
        <f>($D13*Input!O$4 + 'Cálculo Emissões'!$E13*Input!O$6 + 'Cálculo Emissões'!$F13*Input!O$5) * (1/1000)</f>
        <v>1.6852503347813182E-2</v>
      </c>
    </row>
    <row r="14" spans="1:26" ht="15" customHeight="1" x14ac:dyDescent="0.25">
      <c r="A14" s="1" t="str">
        <f>'Dados Vias'!B15</f>
        <v>Viana</v>
      </c>
      <c r="B14" s="1" t="str">
        <f>'Dados Vias'!C15</f>
        <v>Estrada A</v>
      </c>
      <c r="C14" s="29">
        <f>Input!$R$17</f>
        <v>0.95383561643835613</v>
      </c>
      <c r="D14" s="5">
        <f>'Dados Vias'!S15</f>
        <v>157.3991287229949</v>
      </c>
      <c r="E14" s="5">
        <f>'Dados Vias'!T15</f>
        <v>52.466376240998301</v>
      </c>
      <c r="F14" s="5">
        <f>'Dados Vias'!U15</f>
        <v>27.482387554808636</v>
      </c>
      <c r="G14" s="12">
        <f>($D14*Input!$E$12 + $E14*Input!$E$14 + $F14*Input!$E$13) / ($D14+$E14+$F14)</f>
        <v>2.817894736842105</v>
      </c>
      <c r="H14" s="14" t="str">
        <f>'Dados Vias'!W15</f>
        <v>Collector</v>
      </c>
      <c r="I14" s="29">
        <f>VLOOKUP($H14,Input!$A$12:$B$15,2,FALSE)</f>
        <v>1.9366892857142866</v>
      </c>
      <c r="J14" s="34">
        <f t="shared" si="0"/>
        <v>3.838921688470637</v>
      </c>
      <c r="K14" s="34">
        <f t="shared" si="1"/>
        <v>0.7368828008829087</v>
      </c>
      <c r="L14" s="34">
        <f t="shared" si="2"/>
        <v>0.17827809698780048</v>
      </c>
      <c r="M14" s="28">
        <f>($D14*Input!B$4 + 'Cálculo Emissões'!$E14*Input!B$6 + 'Cálculo Emissões'!$F14*Input!B$5) * (1/1000)</f>
        <v>5.718050325179868E-3</v>
      </c>
      <c r="N14" s="28">
        <f>($D14*Input!C$4 + 'Cálculo Emissões'!$E14*Input!C$6 + 'Cálculo Emissões'!$F14*Input!C$5) * (1/1000)</f>
        <v>5.718050325179868E-3</v>
      </c>
      <c r="O14" s="28">
        <f>($D14*Input!D$4 + 'Cálculo Emissões'!$E14*Input!D$6 + 'Cálculo Emissões'!$F14*Input!D$5) * (1/1000)</f>
        <v>5.718050325179868E-3</v>
      </c>
      <c r="P14" s="28">
        <f>($D14*Input!E$4 + 'Cálculo Emissões'!$E14*Input!E$6 + 'Cálculo Emissões'!$F14*Input!E$5) * (1/1000)</f>
        <v>0.27559601289822838</v>
      </c>
      <c r="Q14" s="28">
        <f>($D14*Input!F$4 + 'Cálculo Emissões'!$E14*Input!F$6 + 'Cálculo Emissões'!$F14*Input!F$5) * (1/1000)</f>
        <v>0.37175924002856536</v>
      </c>
      <c r="R14" s="28">
        <f>($D14*Input!G$4 + 'Cálculo Emissões'!$E14*Input!G$6 + 'Cálculo Emissões'!$F14*Input!G$5) * (1/1000)</f>
        <v>7.8131873554689452E-3</v>
      </c>
      <c r="S14" s="28">
        <f>($D14*Input!H$4 + 'Cálculo Emissões'!$E14*Input!H$6 + 'Cálculo Emissões'!$F14*Input!H$5) * (1/1000)</f>
        <v>0.14198796269782132</v>
      </c>
      <c r="T14" s="28">
        <f>($D14*Input!I$4) * (1/1000)</f>
        <v>1.1579764613390595E-2</v>
      </c>
      <c r="U14" s="1">
        <f>($D14*Input!J$4 + 'Cálculo Emissões'!$E14*Input!J$6 + 'Cálculo Emissões'!$F14*Input!J$5) * (1/1000)</f>
        <v>5.1588803067314035E-3</v>
      </c>
      <c r="V14" s="1">
        <f>($D14*Input!K$4 + 'Cálculo Emissões'!$E14*Input!K$6 + 'Cálculo Emissões'!$F14*Input!K$5) * (1/1000)</f>
        <v>3.9186367920818841E-3</v>
      </c>
      <c r="W14" s="1">
        <f>($D14*Input!L$4 + 'Cálculo Emissões'!$E14*Input!L$6 + 'Cálculo Emissões'!$F14*Input!L$5) * (1/1000)</f>
        <v>2.0994633022169635E-3</v>
      </c>
      <c r="X14" s="1">
        <f>($D14*Input!M$4 + 'Cálculo Emissões'!$E14*Input!M$6 + 'Cálculo Emissões'!$F14*Input!M$5) * (1/1000)</f>
        <v>4.4207612578075917E-3</v>
      </c>
      <c r="Y14" s="1">
        <f>($D14*Input!N$4 + 'Cálculo Emissões'!$E14*Input!N$6 + 'Cálculo Emissões'!$F14*Input!N$5) * (1/1000)</f>
        <v>2.2103806289037959E-3</v>
      </c>
      <c r="Z14" s="1">
        <f>($D14*Input!O$4 + 'Cálculo Emissões'!$E14*Input!O$6 + 'Cálculo Emissões'!$F14*Input!O$5) * (1/1000)</f>
        <v>1.2002709389776166E-3</v>
      </c>
    </row>
    <row r="15" spans="1:26" ht="15" customHeight="1" x14ac:dyDescent="0.25">
      <c r="A15" s="1" t="str">
        <f>'Dados Vias'!B16</f>
        <v>Viana</v>
      </c>
      <c r="B15" s="1" t="str">
        <f>'Dados Vias'!C16</f>
        <v>Estrada Areinha</v>
      </c>
      <c r="C15" s="29">
        <f>Input!$R$17</f>
        <v>0.95383561643835613</v>
      </c>
      <c r="D15" s="5">
        <f>'Dados Vias'!S16</f>
        <v>9.3682765292150858</v>
      </c>
      <c r="E15" s="5">
        <f>'Dados Vias'!T16</f>
        <v>9.3682765292150858</v>
      </c>
      <c r="F15" s="5">
        <f>'Dados Vias'!U16</f>
        <v>9.3682765292150858</v>
      </c>
      <c r="G15" s="12">
        <f>($D15*Input!$E$12 + $E15*Input!$E$14 + $F15*Input!$E$13) / ($D15+$E15+$F15)</f>
        <v>5.7666666666666675</v>
      </c>
      <c r="H15" s="14" t="str">
        <f>'Dados Vias'!W16</f>
        <v>Local</v>
      </c>
      <c r="I15" s="29">
        <f>VLOOKUP($H15,Input!$A$12:$B$15,2,FALSE)</f>
        <v>1.9366892857142866</v>
      </c>
      <c r="J15" s="34">
        <f t="shared" si="0"/>
        <v>0.9436803533961714</v>
      </c>
      <c r="K15" s="34">
        <f t="shared" si="1"/>
        <v>0.18113988207604528</v>
      </c>
      <c r="L15" s="34">
        <f t="shared" si="2"/>
        <v>4.3824165018398052E-2</v>
      </c>
      <c r="M15" s="28">
        <f>($D15*Input!B$4 + 'Cálculo Emissões'!$E15*Input!B$6 + 'Cálculo Emissões'!$F15*Input!B$5) * (1/1000)</f>
        <v>1.7201051174937311E-3</v>
      </c>
      <c r="N15" s="28">
        <f>($D15*Input!C$4 + 'Cálculo Emissões'!$E15*Input!C$6 + 'Cálculo Emissões'!$F15*Input!C$5) * (1/1000)</f>
        <v>1.7201051174937311E-3</v>
      </c>
      <c r="O15" s="28">
        <f>($D15*Input!D$4 + 'Cálculo Emissões'!$E15*Input!D$6 + 'Cálculo Emissões'!$F15*Input!D$5) * (1/1000)</f>
        <v>1.7201051174937311E-3</v>
      </c>
      <c r="P15" s="28">
        <f>($D15*Input!E$4 + 'Cálculo Emissões'!$E15*Input!E$6 + 'Cálculo Emissões'!$F15*Input!E$5) * (1/1000)</f>
        <v>5.9048697899628785E-2</v>
      </c>
      <c r="Q15" s="28">
        <f>($D15*Input!F$4 + 'Cálculo Emissões'!$E15*Input!F$6 + 'Cálculo Emissões'!$F15*Input!F$5) * (1/1000)</f>
        <v>5.417421190044118E-2</v>
      </c>
      <c r="R15" s="28">
        <f>($D15*Input!G$4 + 'Cálculo Emissões'!$E15*Input!G$6 + 'Cálculo Emissões'!$F15*Input!G$5) * (1/1000)</f>
        <v>2.106917557390032E-3</v>
      </c>
      <c r="S15" s="28">
        <f>($D15*Input!H$4 + 'Cálculo Emissões'!$E15*Input!H$6 + 'Cálculo Emissões'!$F15*Input!H$5) * (1/1000)</f>
        <v>1.2410690389788205E-2</v>
      </c>
      <c r="T15" s="28">
        <f>($D15*Input!I$4) * (1/1000)</f>
        <v>6.8921878997424207E-4</v>
      </c>
      <c r="U15" s="1">
        <f>($D15*Input!J$4 + 'Cálculo Emissões'!$E15*Input!J$6 + 'Cálculo Emissões'!$F15*Input!J$5) * (1/1000)</f>
        <v>8.8187191837181826E-4</v>
      </c>
      <c r="V15" s="1">
        <f>($D15*Input!K$4 + 'Cálculo Emissões'!$E15*Input!K$6 + 'Cálculo Emissões'!$F15*Input!K$5) * (1/1000)</f>
        <v>6.7013627059664318E-4</v>
      </c>
      <c r="W15" s="1">
        <f>($D15*Input!L$4 + 'Cálculo Emissões'!$E15*Input!L$6 + 'Cálculo Emissões'!$F15*Input!L$5) * (1/1000)</f>
        <v>3.5899456549001642E-4</v>
      </c>
      <c r="X15" s="1">
        <f>($D15*Input!M$4 + 'Cálculo Emissões'!$E15*Input!M$6 + 'Cálculo Emissões'!$F15*Input!M$5) * (1/1000)</f>
        <v>7.9156476680923603E-4</v>
      </c>
      <c r="Y15" s="1">
        <f>($D15*Input!N$4 + 'Cálculo Emissões'!$E15*Input!N$6 + 'Cálculo Emissões'!$F15*Input!N$5) * (1/1000)</f>
        <v>3.9578238340461802E-4</v>
      </c>
      <c r="Z15" s="1">
        <f>($D15*Input!O$4 + 'Cálculo Emissões'!$E15*Input!O$6 + 'Cálculo Emissões'!$F15*Input!O$5) * (1/1000)</f>
        <v>2.139506149718179E-4</v>
      </c>
    </row>
    <row r="16" spans="1:26" ht="15" customHeight="1" x14ac:dyDescent="0.25">
      <c r="A16" s="1" t="str">
        <f>'Dados Vias'!B17</f>
        <v>Viana</v>
      </c>
      <c r="B16" s="1" t="str">
        <f>'Dados Vias'!C17</f>
        <v>Estrada Banhia Nova</v>
      </c>
      <c r="C16" s="29">
        <f>Input!$R$17</f>
        <v>0.95383561643835613</v>
      </c>
      <c r="D16" s="5">
        <f>'Dados Vias'!S17</f>
        <v>76.581329074696384</v>
      </c>
      <c r="E16" s="5">
        <f>'Dados Vias'!T17</f>
        <v>21.880379735627535</v>
      </c>
      <c r="F16" s="5">
        <f>'Dados Vias'!U17</f>
        <v>38.290664537348192</v>
      </c>
      <c r="G16" s="12">
        <f>($D16*Input!$E$12 + $E16*Input!$E$14 + $F16*Input!$E$13) / ($D16+$E16+$F16)</f>
        <v>5.226</v>
      </c>
      <c r="H16" s="14" t="str">
        <f>'Dados Vias'!W17</f>
        <v>Collector</v>
      </c>
      <c r="I16" s="29">
        <f>VLOOKUP($H16,Input!$A$12:$B$15,2,FALSE)</f>
        <v>1.9366892857142866</v>
      </c>
      <c r="J16" s="34">
        <f t="shared" si="0"/>
        <v>4.1530606896486493</v>
      </c>
      <c r="K16" s="34">
        <f t="shared" si="1"/>
        <v>0.79718192804401322</v>
      </c>
      <c r="L16" s="34">
        <f t="shared" si="2"/>
        <v>0.19286659549451934</v>
      </c>
      <c r="M16" s="28">
        <f>($D16*Input!B$4 + 'Cálculo Emissões'!$E16*Input!B$6 + 'Cálculo Emissões'!$F16*Input!B$5) * (1/1000)</f>
        <v>7.1244428578996878E-3</v>
      </c>
      <c r="N16" s="28">
        <f>($D16*Input!C$4 + 'Cálculo Emissões'!$E16*Input!C$6 + 'Cálculo Emissões'!$F16*Input!C$5) * (1/1000)</f>
        <v>7.1244428578996878E-3</v>
      </c>
      <c r="O16" s="28">
        <f>($D16*Input!D$4 + 'Cálculo Emissões'!$E16*Input!D$6 + 'Cálculo Emissões'!$F16*Input!D$5) * (1/1000)</f>
        <v>7.1244428578996878E-3</v>
      </c>
      <c r="P16" s="28">
        <f>($D16*Input!E$4 + 'Cálculo Emissões'!$E16*Input!E$6 + 'Cálculo Emissões'!$F16*Input!E$5) * (1/1000)</f>
        <v>0.26914985875947239</v>
      </c>
      <c r="Q16" s="28">
        <f>($D16*Input!F$4 + 'Cálculo Emissões'!$E16*Input!F$6 + 'Cálculo Emissões'!$F16*Input!F$5) * (1/1000)</f>
        <v>0.19272806253827307</v>
      </c>
      <c r="R16" s="28">
        <f>($D16*Input!G$4 + 'Cálculo Emissões'!$E16*Input!G$6 + 'Cálculo Emissões'!$F16*Input!G$5) * (1/1000)</f>
        <v>9.0334240410162546E-3</v>
      </c>
      <c r="S16" s="28">
        <f>($D16*Input!H$4 + 'Cálculo Emissões'!$E16*Input!H$6 + 'Cálculo Emissões'!$F16*Input!H$5) * (1/1000)</f>
        <v>7.4060913001534515E-2</v>
      </c>
      <c r="T16" s="28">
        <f>($D16*Input!I$4) * (1/1000)</f>
        <v>5.6340449382426298E-3</v>
      </c>
      <c r="U16" s="1">
        <f>($D16*Input!J$4 + 'Cálculo Emissões'!$E16*Input!J$6 + 'Cálculo Emissões'!$F16*Input!J$5) * (1/1000)</f>
        <v>4.1651339806359601E-3</v>
      </c>
      <c r="V16" s="1">
        <f>($D16*Input!K$4 + 'Cálculo Emissões'!$E16*Input!K$6 + 'Cálculo Emissões'!$F16*Input!K$5) * (1/1000)</f>
        <v>3.1624136865169841E-3</v>
      </c>
      <c r="W16" s="1">
        <f>($D16*Input!L$4 + 'Cálculo Emissões'!$E16*Input!L$6 + 'Cálculo Emissões'!$F16*Input!L$5) * (1/1000)</f>
        <v>1.6948639161230347E-3</v>
      </c>
      <c r="X16" s="1">
        <f>($D16*Input!M$4 + 'Cálculo Emissões'!$E16*Input!M$6 + 'Cálculo Emissões'!$F16*Input!M$5) * (1/1000)</f>
        <v>3.7112376132946191E-3</v>
      </c>
      <c r="Y16" s="1">
        <f>($D16*Input!N$4 + 'Cálculo Emissões'!$E16*Input!N$6 + 'Cálculo Emissões'!$F16*Input!N$5) * (1/1000)</f>
        <v>1.8556188066473096E-3</v>
      </c>
      <c r="Z16" s="1">
        <f>($D16*Input!O$4 + 'Cálculo Emissões'!$E16*Input!O$6 + 'Cálculo Emissões'!$F16*Input!O$5) * (1/1000)</f>
        <v>1.0052093192513532E-3</v>
      </c>
    </row>
    <row r="17" spans="1:26" ht="15" customHeight="1" x14ac:dyDescent="0.25">
      <c r="A17" s="1" t="str">
        <f>'Dados Vias'!B18</f>
        <v>Viana</v>
      </c>
      <c r="B17" s="1" t="str">
        <f>'Dados Vias'!C18</f>
        <v>Rua Elisio Neves</v>
      </c>
      <c r="C17" s="29">
        <f>Input!$R$17</f>
        <v>0.95383561643835613</v>
      </c>
      <c r="D17" s="5">
        <f>'Dados Vias'!S18</f>
        <v>13.789871017902685</v>
      </c>
      <c r="E17" s="5">
        <f>'Dados Vias'!T18</f>
        <v>6.8949355089513427</v>
      </c>
      <c r="F17" s="5">
        <f>'Dados Vias'!U18</f>
        <v>3.4474677544756713</v>
      </c>
      <c r="G17" s="12">
        <f>($D17*Input!$E$12 + $E17*Input!$E$14 + $F17*Input!$E$13) / ($D17+$E17+$F17)</f>
        <v>3.1214285714285714</v>
      </c>
      <c r="H17" s="14" t="str">
        <f>'Dados Vias'!W18</f>
        <v>Local</v>
      </c>
      <c r="I17" s="29">
        <f>VLOOKUP($H17,Input!$A$12:$B$15,2,FALSE)</f>
        <v>1.9366892857142866</v>
      </c>
      <c r="J17" s="34">
        <f t="shared" si="0"/>
        <v>0.43325076067263685</v>
      </c>
      <c r="K17" s="34">
        <f t="shared" si="1"/>
        <v>8.3162684711156301E-2</v>
      </c>
      <c r="L17" s="34">
        <f t="shared" si="2"/>
        <v>2.0120004365602333E-2</v>
      </c>
      <c r="M17" s="28">
        <f>($D17*Input!B$4 + 'Cálculo Emissões'!$E17*Input!B$6 + 'Cálculo Emissões'!$F17*Input!B$5) * (1/1000)</f>
        <v>6.9287627469976167E-4</v>
      </c>
      <c r="N17" s="28">
        <f>($D17*Input!C$4 + 'Cálculo Emissões'!$E17*Input!C$6 + 'Cálculo Emissões'!$F17*Input!C$5) * (1/1000)</f>
        <v>6.9287627469976167E-4</v>
      </c>
      <c r="O17" s="28">
        <f>($D17*Input!D$4 + 'Cálculo Emissões'!$E17*Input!D$6 + 'Cálculo Emissões'!$F17*Input!D$5) * (1/1000)</f>
        <v>6.9287627469976167E-4</v>
      </c>
      <c r="P17" s="28">
        <f>($D17*Input!E$4 + 'Cálculo Emissões'!$E17*Input!E$6 + 'Cálculo Emissões'!$F17*Input!E$5) * (1/1000)</f>
        <v>3.0024720489476086E-2</v>
      </c>
      <c r="Q17" s="28">
        <f>($D17*Input!F$4 + 'Cálculo Emissões'!$E17*Input!F$6 + 'Cálculo Emissões'!$F17*Input!F$5) * (1/1000)</f>
        <v>4.2488269965880676E-2</v>
      </c>
      <c r="R17" s="28">
        <f>($D17*Input!G$4 + 'Cálculo Emissões'!$E17*Input!G$6 + 'Cálculo Emissões'!$F17*Input!G$5) * (1/1000)</f>
        <v>9.0892083100632595E-4</v>
      </c>
      <c r="S17" s="28">
        <f>($D17*Input!H$4 + 'Cálculo Emissões'!$E17*Input!H$6 + 'Cálculo Emissões'!$F17*Input!H$5) * (1/1000)</f>
        <v>1.3449586844370075E-2</v>
      </c>
      <c r="T17" s="28">
        <f>($D17*Input!I$4) * (1/1000)</f>
        <v>1.0145129882983999E-3</v>
      </c>
      <c r="U17" s="1">
        <f>($D17*Input!J$4 + 'Cálculo Emissões'!$E17*Input!J$6 + 'Cálculo Emissões'!$F17*Input!J$5) * (1/1000)</f>
        <v>5.4136957456677078E-4</v>
      </c>
      <c r="V17" s="1">
        <f>($D17*Input!K$4 + 'Cálculo Emissões'!$E17*Input!K$6 + 'Cálculo Emissões'!$F17*Input!K$5) * (1/1000)</f>
        <v>4.1139529599734952E-4</v>
      </c>
      <c r="W17" s="1">
        <f>($D17*Input!L$4 + 'Cálculo Emissões'!$E17*Input!L$6 + 'Cálculo Emissões'!$F17*Input!L$5) * (1/1000)</f>
        <v>2.2036313363058653E-4</v>
      </c>
      <c r="X17" s="1">
        <f>($D17*Input!M$4 + 'Cálculo Emissões'!$E17*Input!M$6 + 'Cálculo Emissões'!$F17*Input!M$5) * (1/1000)</f>
        <v>4.6711215703220765E-4</v>
      </c>
      <c r="Y17" s="1">
        <f>($D17*Input!N$4 + 'Cálculo Emissões'!$E17*Input!N$6 + 'Cálculo Emissões'!$F17*Input!N$5) * (1/1000)</f>
        <v>2.3355607851610383E-4</v>
      </c>
      <c r="Z17" s="1">
        <f>($D17*Input!O$4 + 'Cálculo Emissões'!$E17*Input!O$6 + 'Cálculo Emissões'!$F17*Input!O$5) * (1/1000)</f>
        <v>1.2665240410277313E-4</v>
      </c>
    </row>
    <row r="18" spans="1:26" ht="15" customHeight="1" x14ac:dyDescent="0.25">
      <c r="A18" s="1" t="str">
        <f>'Dados Vias'!B19</f>
        <v>Viana</v>
      </c>
      <c r="B18" s="1" t="str">
        <f>'Dados Vias'!C19</f>
        <v>Rua Espírito Santo (1)</v>
      </c>
      <c r="C18" s="29">
        <f>Input!$R$17</f>
        <v>0.95383561643835613</v>
      </c>
      <c r="D18" s="5">
        <f>'Dados Vias'!S19</f>
        <v>50.212423709719978</v>
      </c>
      <c r="E18" s="5">
        <f>'Dados Vias'!T19</f>
        <v>17.314628865420683</v>
      </c>
      <c r="F18" s="5">
        <f>'Dados Vias'!U19</f>
        <v>13.851703092336548</v>
      </c>
      <c r="G18" s="12">
        <f>($D18*Input!$E$12 + $E18*Input!$E$14 + $F18*Input!$E$13) / ($D18+$E18+$F18)</f>
        <v>3.6010638297872344</v>
      </c>
      <c r="H18" s="14" t="str">
        <f>'Dados Vias'!W19</f>
        <v>Collector</v>
      </c>
      <c r="I18" s="29">
        <f>VLOOKUP($H18,Input!$A$12:$B$15,2,FALSE)</f>
        <v>1.9366892857142866</v>
      </c>
      <c r="J18" s="34">
        <f t="shared" si="0"/>
        <v>1.6903284165333332</v>
      </c>
      <c r="K18" s="34">
        <f t="shared" si="1"/>
        <v>0.32445932453581011</v>
      </c>
      <c r="L18" s="34">
        <f t="shared" si="2"/>
        <v>7.8498223678018578E-2</v>
      </c>
      <c r="M18" s="28">
        <f>($D18*Input!B$4 + 'Cálculo Emissões'!$E18*Input!B$6 + 'Cálculo Emissões'!$F18*Input!B$5) * (1/1000)</f>
        <v>2.7159252978607583E-3</v>
      </c>
      <c r="N18" s="28">
        <f>($D18*Input!C$4 + 'Cálculo Emissões'!$E18*Input!C$6 + 'Cálculo Emissões'!$F18*Input!C$5) * (1/1000)</f>
        <v>2.7159252978607583E-3</v>
      </c>
      <c r="O18" s="28">
        <f>($D18*Input!D$4 + 'Cálculo Emissões'!$E18*Input!D$6 + 'Cálculo Emissões'!$F18*Input!D$5) * (1/1000)</f>
        <v>2.7159252978607583E-3</v>
      </c>
      <c r="P18" s="28">
        <f>($D18*Input!E$4 + 'Cálculo Emissões'!$E18*Input!E$6 + 'Cálculo Emissões'!$F18*Input!E$5) * (1/1000)</f>
        <v>0.11560790140710593</v>
      </c>
      <c r="Q18" s="28">
        <f>($D18*Input!F$4 + 'Cálculo Emissões'!$E18*Input!F$6 + 'Cálculo Emissões'!$F18*Input!F$5) * (1/1000)</f>
        <v>0.12609525909949523</v>
      </c>
      <c r="R18" s="28">
        <f>($D18*Input!G$4 + 'Cálculo Emissões'!$E18*Input!G$6 + 'Cálculo Emissões'!$F18*Input!G$5) * (1/1000)</f>
        <v>3.5633186422898686E-3</v>
      </c>
      <c r="S18" s="28">
        <f>($D18*Input!H$4 + 'Cálculo Emissões'!$E18*Input!H$6 + 'Cálculo Emissões'!$F18*Input!H$5) * (1/1000)</f>
        <v>4.6744233315590557E-2</v>
      </c>
      <c r="T18" s="28">
        <f>($D18*Input!I$4) * (1/1000)</f>
        <v>3.6940995286554265E-3</v>
      </c>
      <c r="U18" s="1">
        <f>($D18*Input!J$4 + 'Cálculo Emissões'!$E18*Input!J$6 + 'Cálculo Emissões'!$F18*Input!J$5) * (1/1000)</f>
        <v>1.9944230848126516E-3</v>
      </c>
      <c r="V18" s="1">
        <f>($D18*Input!K$4 + 'Cálculo Emissões'!$E18*Input!K$6 + 'Cálculo Emissões'!$F18*Input!K$5) * (1/1000)</f>
        <v>1.5147888575704554E-3</v>
      </c>
      <c r="W18" s="1">
        <f>($D18*Input!L$4 + 'Cálculo Emissões'!$E18*Input!L$6 + 'Cálculo Emissões'!$F18*Input!L$5) * (1/1000)</f>
        <v>8.1164444823400832E-4</v>
      </c>
      <c r="X18" s="1">
        <f>($D18*Input!M$4 + 'Cálculo Emissões'!$E18*Input!M$6 + 'Cálculo Emissões'!$F18*Input!M$5) * (1/1000)</f>
        <v>1.7365778414588676E-3</v>
      </c>
      <c r="Y18" s="1">
        <f>($D18*Input!N$4 + 'Cálculo Emissões'!$E18*Input!N$6 + 'Cálculo Emissões'!$F18*Input!N$5) * (1/1000)</f>
        <v>8.6828892072943382E-4</v>
      </c>
      <c r="Z18" s="1">
        <f>($D18*Input!O$4 + 'Cálculo Emissões'!$E18*Input!O$6 + 'Cálculo Emissões'!$F18*Input!O$5) * (1/1000)</f>
        <v>4.7096210337767562E-4</v>
      </c>
    </row>
    <row r="19" spans="1:26" ht="15" customHeight="1" x14ac:dyDescent="0.25">
      <c r="A19" s="1" t="str">
        <f>'Dados Vias'!B20</f>
        <v>Viana</v>
      </c>
      <c r="B19" s="1" t="str">
        <f>'Dados Vias'!C20</f>
        <v>Rua Espírito Santo (2)</v>
      </c>
      <c r="C19" s="29">
        <f>Input!$R$17</f>
        <v>0.95383561643835613</v>
      </c>
      <c r="D19" s="5">
        <f>'Dados Vias'!S20</f>
        <v>179.36836484543662</v>
      </c>
      <c r="E19" s="5">
        <f>'Dados Vias'!T20</f>
        <v>55.518779595016092</v>
      </c>
      <c r="F19" s="5">
        <f>'Dados Vias'!U20</f>
        <v>29.894727474239435</v>
      </c>
      <c r="G19" s="12">
        <f>($D19*Input!$E$12 + $E19*Input!$E$14 + $F19*Input!$E$13) / ($D19+$E19+$F19)</f>
        <v>2.7911290322580644</v>
      </c>
      <c r="H19" s="14" t="str">
        <f>'Dados Vias'!W20</f>
        <v>Collector</v>
      </c>
      <c r="I19" s="29">
        <f>VLOOKUP($H19,Input!$A$12:$B$15,2,FALSE)</f>
        <v>1.9366892857142866</v>
      </c>
      <c r="J19" s="34">
        <f t="shared" si="0"/>
        <v>4.2411572229293588</v>
      </c>
      <c r="K19" s="34">
        <f t="shared" si="1"/>
        <v>0.81409209851894826</v>
      </c>
      <c r="L19" s="34">
        <f t="shared" si="2"/>
        <v>0.19695776577071328</v>
      </c>
      <c r="M19" s="28">
        <f>($D19*Input!B$4 + 'Cálculo Emissões'!$E19*Input!B$6 + 'Cálculo Emissões'!$F19*Input!B$5) * (1/1000)</f>
        <v>6.2484682356965587E-3</v>
      </c>
      <c r="N19" s="28">
        <f>($D19*Input!C$4 + 'Cálculo Emissões'!$E19*Input!C$6 + 'Cálculo Emissões'!$F19*Input!C$5) * (1/1000)</f>
        <v>6.2484682356965587E-3</v>
      </c>
      <c r="O19" s="28">
        <f>($D19*Input!D$4 + 'Cálculo Emissões'!$E19*Input!D$6 + 'Cálculo Emissões'!$F19*Input!D$5) * (1/1000)</f>
        <v>6.2484682356965587E-3</v>
      </c>
      <c r="P19" s="28">
        <f>($D19*Input!E$4 + 'Cálculo Emissões'!$E19*Input!E$6 + 'Cálculo Emissões'!$F19*Input!E$5) * (1/1000)</f>
        <v>0.30590054787630322</v>
      </c>
      <c r="Q19" s="28">
        <f>($D19*Input!F$4 + 'Cálculo Emissões'!$E19*Input!F$6 + 'Cálculo Emissões'!$F19*Input!F$5) * (1/1000)</f>
        <v>0.40574639639499999</v>
      </c>
      <c r="R19" s="28">
        <f>($D19*Input!G$4 + 'Cálculo Emissões'!$E19*Input!G$6 + 'Cálculo Emissões'!$F19*Input!G$5) * (1/1000)</f>
        <v>8.5936787555582605E-3</v>
      </c>
      <c r="S19" s="28">
        <f>($D19*Input!H$4 + 'Cálculo Emissões'!$E19*Input!H$6 + 'Cálculo Emissões'!$F19*Input!H$5) * (1/1000)</f>
        <v>0.16005549871865754</v>
      </c>
      <c r="T19" s="28">
        <f>($D19*Input!I$4) * (1/1000)</f>
        <v>1.319602885257572E-2</v>
      </c>
      <c r="U19" s="1">
        <f>($D19*Input!J$4 + 'Cálculo Emissões'!$E19*Input!J$6 + 'Cálculo Emissões'!$F19*Input!J$5) * (1/1000)</f>
        <v>5.7472120293091747E-3</v>
      </c>
      <c r="V19" s="1">
        <f>($D19*Input!K$4 + 'Cálculo Emissões'!$E19*Input!K$6 + 'Cálculo Emissões'!$F19*Input!K$5) * (1/1000)</f>
        <v>4.3651797200839424E-3</v>
      </c>
      <c r="W19" s="1">
        <f>($D19*Input!L$4 + 'Cálculo Emissões'!$E19*Input!L$6 + 'Cálculo Emissões'!$F19*Input!L$5) * (1/1000)</f>
        <v>2.3388023282755847E-3</v>
      </c>
      <c r="X19" s="1">
        <f>($D19*Input!M$4 + 'Cálculo Emissões'!$E19*Input!M$6 + 'Cálculo Emissões'!$F19*Input!M$5) * (1/1000)</f>
        <v>4.9217844423709335E-3</v>
      </c>
      <c r="Y19" s="1">
        <f>($D19*Input!N$4 + 'Cálculo Emissões'!$E19*Input!N$6 + 'Cálculo Emissões'!$F19*Input!N$5) * (1/1000)</f>
        <v>2.4608922211854668E-3</v>
      </c>
      <c r="Z19" s="1">
        <f>($D19*Input!O$4 + 'Cálculo Emissões'!$E19*Input!O$6 + 'Cálculo Emissões'!$F19*Input!O$5) * (1/1000)</f>
        <v>1.3365709878303375E-3</v>
      </c>
    </row>
    <row r="20" spans="1:26" ht="15" customHeight="1" x14ac:dyDescent="0.25">
      <c r="A20" s="1" t="str">
        <f>'Dados Vias'!B21</f>
        <v>Viana</v>
      </c>
      <c r="B20" s="1" t="str">
        <f>'Dados Vias'!C21</f>
        <v>Rua Espírito Santo (3)</v>
      </c>
      <c r="C20" s="29">
        <f>Input!$R$17</f>
        <v>0.95383561643835613</v>
      </c>
      <c r="D20" s="5">
        <f>'Dados Vias'!S21</f>
        <v>258.76675092804584</v>
      </c>
      <c r="E20" s="5">
        <f>'Dados Vias'!T21</f>
        <v>109.59532980481943</v>
      </c>
      <c r="F20" s="5">
        <f>'Dados Vias'!U21</f>
        <v>33.487461884805938</v>
      </c>
      <c r="G20" s="12">
        <f>($D20*Input!$E$12 + $E20*Input!$E$14 + $F20*Input!$E$13) / ($D20+$E20+$F20)</f>
        <v>2.2924242424242425</v>
      </c>
      <c r="H20" s="14" t="str">
        <f>'Dados Vias'!W21</f>
        <v>Collector</v>
      </c>
      <c r="I20" s="29">
        <f>VLOOKUP($H20,Input!$A$12:$B$15,2,FALSE)</f>
        <v>1.9366892857142866</v>
      </c>
      <c r="J20" s="34">
        <f t="shared" si="0"/>
        <v>5.2658075457364699</v>
      </c>
      <c r="K20" s="34">
        <f t="shared" si="1"/>
        <v>1.0107742038255763</v>
      </c>
      <c r="L20" s="34">
        <f t="shared" si="2"/>
        <v>0.24454214608683297</v>
      </c>
      <c r="M20" s="28">
        <f>($D20*Input!B$4 + 'Cálculo Emissões'!$E20*Input!B$6 + 'Cálculo Emissões'!$F20*Input!B$5) * (1/1000)</f>
        <v>7.4575557400716197E-3</v>
      </c>
      <c r="N20" s="28">
        <f>($D20*Input!C$4 + 'Cálculo Emissões'!$E20*Input!C$6 + 'Cálculo Emissões'!$F20*Input!C$5) * (1/1000)</f>
        <v>7.4575557400716197E-3</v>
      </c>
      <c r="O20" s="28">
        <f>($D20*Input!D$4 + 'Cálculo Emissões'!$E20*Input!D$6 + 'Cálculo Emissões'!$F20*Input!D$5) * (1/1000)</f>
        <v>7.4575557400716197E-3</v>
      </c>
      <c r="P20" s="28">
        <f>($D20*Input!E$4 + 'Cálculo Emissões'!$E20*Input!E$6 + 'Cálculo Emissões'!$F20*Input!E$5) * (1/1000)</f>
        <v>0.39186041887088979</v>
      </c>
      <c r="Q20" s="28">
        <f>($D20*Input!F$4 + 'Cálculo Emissões'!$E20*Input!F$6 + 'Cálculo Emissões'!$F20*Input!F$5) * (1/1000)</f>
        <v>0.6887921765962931</v>
      </c>
      <c r="R20" s="28">
        <f>($D20*Input!G$4 + 'Cálculo Emissões'!$E20*Input!G$6 + 'Cálculo Emissões'!$F20*Input!G$5) * (1/1000)</f>
        <v>1.0443663093896171E-2</v>
      </c>
      <c r="S20" s="28">
        <f>($D20*Input!H$4 + 'Cálculo Emissões'!$E20*Input!H$6 + 'Cálculo Emissões'!$F20*Input!H$5) * (1/1000)</f>
        <v>0.23817513054351883</v>
      </c>
      <c r="T20" s="28">
        <f>($D20*Input!I$4) * (1/1000)</f>
        <v>1.9037323076877246E-2</v>
      </c>
      <c r="U20" s="1">
        <f>($D20*Input!J$4 + 'Cálculo Emissões'!$E20*Input!J$6 + 'Cálculo Emissões'!$F20*Input!J$5) * (1/1000)</f>
        <v>7.8840917548099222E-3</v>
      </c>
      <c r="V20" s="1">
        <f>($D20*Input!K$4 + 'Cálculo Emissões'!$E20*Input!K$6 + 'Cálculo Emissões'!$F20*Input!K$5) * (1/1000)</f>
        <v>5.9913939063407362E-3</v>
      </c>
      <c r="W20" s="1">
        <f>($D20*Input!L$4 + 'Cálculo Emissões'!$E20*Input!L$6 + 'Cálculo Emissões'!$F20*Input!L$5) * (1/1000)</f>
        <v>3.2090848873898392E-3</v>
      </c>
      <c r="X20" s="1">
        <f>($D20*Input!M$4 + 'Cálculo Emissões'!$E20*Input!M$6 + 'Cálculo Emissões'!$F20*Input!M$5) * (1/1000)</f>
        <v>6.6653399335101253E-3</v>
      </c>
      <c r="Y20" s="1">
        <f>($D20*Input!N$4 + 'Cálculo Emissões'!$E20*Input!N$6 + 'Cálculo Emissões'!$F20*Input!N$5) * (1/1000)</f>
        <v>3.3326699667550626E-3</v>
      </c>
      <c r="Z20" s="1">
        <f>($D20*Input!O$4 + 'Cálculo Emissões'!$E20*Input!O$6 + 'Cálculo Emissões'!$F20*Input!O$5) * (1/1000)</f>
        <v>1.8101990727855649E-3</v>
      </c>
    </row>
    <row r="21" spans="1:26" ht="15" customHeight="1" x14ac:dyDescent="0.25">
      <c r="A21" s="1" t="str">
        <f>'Dados Vias'!B22</f>
        <v>Viana</v>
      </c>
      <c r="B21" s="1" t="str">
        <f>'Dados Vias'!C22</f>
        <v>Rua Luzia Cazoti</v>
      </c>
      <c r="C21" s="29">
        <f>Input!$R$17</f>
        <v>0.95383561643835613</v>
      </c>
      <c r="D21" s="5">
        <f>'Dados Vias'!S22</f>
        <v>104.71162272608805</v>
      </c>
      <c r="E21" s="5">
        <f>'Dados Vias'!T22</f>
        <v>29.917606493168016</v>
      </c>
      <c r="F21" s="5">
        <f>'Dados Vias'!U22</f>
        <v>23.934085194534418</v>
      </c>
      <c r="G21" s="12">
        <f>($D21*Input!$E$12 + $E21*Input!$E$14 + $F21*Input!$E$13) / ($D21+$E21+$F21)</f>
        <v>3.3575471698113213</v>
      </c>
      <c r="H21" s="14" t="str">
        <f>'Dados Vias'!W22</f>
        <v>Collector</v>
      </c>
      <c r="I21" s="29">
        <f>VLOOKUP($H21,Input!$A$12:$B$15,2,FALSE)</f>
        <v>1.9366892857142866</v>
      </c>
      <c r="J21" s="34">
        <f t="shared" si="0"/>
        <v>3.0665206403384793</v>
      </c>
      <c r="K21" s="34">
        <f t="shared" si="1"/>
        <v>0.58862006099376385</v>
      </c>
      <c r="L21" s="34">
        <f t="shared" si="2"/>
        <v>0.14240807927268481</v>
      </c>
      <c r="M21" s="28">
        <f>($D21*Input!B$4 + 'Cálculo Emissões'!$E21*Input!B$6 + 'Cálculo Emissões'!$F21*Input!B$5) * (1/1000)</f>
        <v>4.7705232195354988E-3</v>
      </c>
      <c r="N21" s="28">
        <f>($D21*Input!C$4 + 'Cálculo Emissões'!$E21*Input!C$6 + 'Cálculo Emissões'!$F21*Input!C$5) * (1/1000)</f>
        <v>4.7705232195354988E-3</v>
      </c>
      <c r="O21" s="28">
        <f>($D21*Input!D$4 + 'Cálculo Emissões'!$E21*Input!D$6 + 'Cálculo Emissões'!$F21*Input!D$5) * (1/1000)</f>
        <v>4.7705232195354988E-3</v>
      </c>
      <c r="P21" s="28">
        <f>($D21*Input!E$4 + 'Cálculo Emissões'!$E21*Input!E$6 + 'Cálculo Emissões'!$F21*Input!E$5) * (1/1000)</f>
        <v>0.21355726039966738</v>
      </c>
      <c r="Q21" s="28">
        <f>($D21*Input!F$4 + 'Cálculo Emissões'!$E21*Input!F$6 + 'Cálculo Emissões'!$F21*Input!F$5) * (1/1000)</f>
        <v>0.23400968815062023</v>
      </c>
      <c r="R21" s="28">
        <f>($D21*Input!G$4 + 'Cálculo Emissões'!$E21*Input!G$6 + 'Cálculo Emissões'!$F21*Input!G$5) * (1/1000)</f>
        <v>6.3739373530465552E-3</v>
      </c>
      <c r="S21" s="28">
        <f>($D21*Input!H$4 + 'Cálculo Emissões'!$E21*Input!H$6 + 'Cálculo Emissões'!$F21*Input!H$5) * (1/1000)</f>
        <v>9.4226371424826705E-2</v>
      </c>
      <c r="T21" s="28">
        <f>($D21*Input!I$4) * (1/1000)</f>
        <v>7.7035746848903488E-3</v>
      </c>
      <c r="U21" s="1">
        <f>($D21*Input!J$4 + 'Cálculo Emissões'!$E21*Input!J$6 + 'Cálculo Emissões'!$F21*Input!J$5) * (1/1000)</f>
        <v>3.7728254406954893E-3</v>
      </c>
      <c r="V21" s="1">
        <f>($D21*Input!K$4 + 'Cálculo Emissões'!$E21*Input!K$6 + 'Cálculo Emissões'!$F21*Input!K$5) * (1/1000)</f>
        <v>2.865092228987173E-3</v>
      </c>
      <c r="W21" s="1">
        <f>($D21*Input!L$4 + 'Cálculo Emissões'!$E21*Input!L$6 + 'Cálculo Emissões'!$F21*Input!L$5) * (1/1000)</f>
        <v>1.5352589588285741E-3</v>
      </c>
      <c r="X21" s="1">
        <f>($D21*Input!M$4 + 'Cálculo Emissões'!$E21*Input!M$6 + 'Cálculo Emissões'!$F21*Input!M$5) * (1/1000)</f>
        <v>3.2698577776791075E-3</v>
      </c>
      <c r="Y21" s="1">
        <f>($D21*Input!N$4 + 'Cálculo Emissões'!$E21*Input!N$6 + 'Cálculo Emissões'!$F21*Input!N$5) * (1/1000)</f>
        <v>1.6349288888395537E-3</v>
      </c>
      <c r="Z21" s="1">
        <f>($D21*Input!O$4 + 'Cálculo Emissões'!$E21*Input!O$6 + 'Cálculo Emissões'!$F21*Input!O$5) * (1/1000)</f>
        <v>8.8736363756762441E-4</v>
      </c>
    </row>
    <row r="22" spans="1:26" ht="15" customHeight="1" x14ac:dyDescent="0.25">
      <c r="A22" s="1" t="str">
        <f>'Dados Vias'!B23</f>
        <v>Viana</v>
      </c>
      <c r="B22" s="1" t="str">
        <f>'Dados Vias'!C23</f>
        <v>Rua Maceió</v>
      </c>
      <c r="C22" s="29">
        <f>Input!$R$17</f>
        <v>0.95383561643835613</v>
      </c>
      <c r="D22" s="5">
        <f>'Dados Vias'!S23</f>
        <v>273.32378423271217</v>
      </c>
      <c r="E22" s="5">
        <f>'Dados Vias'!T23</f>
        <v>102.89836582878577</v>
      </c>
      <c r="F22" s="5">
        <f>'Dados Vias'!U23</f>
        <v>54.664756846542431</v>
      </c>
      <c r="G22" s="12">
        <f>($D22*Input!$E$12 + $E22*Input!$E$14 + $F22*Input!$E$13) / ($D22+$E22+$F22)</f>
        <v>2.9529850746268651</v>
      </c>
      <c r="H22" s="14" t="str">
        <f>'Dados Vias'!W23</f>
        <v>Collector</v>
      </c>
      <c r="I22" s="29">
        <f>VLOOKUP($H22,Input!$A$12:$B$15,2,FALSE)</f>
        <v>1.9366892857142866</v>
      </c>
      <c r="J22" s="34">
        <f t="shared" si="0"/>
        <v>7.3102189770771808</v>
      </c>
      <c r="K22" s="34">
        <f t="shared" si="1"/>
        <v>1.4031999274884992</v>
      </c>
      <c r="L22" s="34">
        <f t="shared" si="2"/>
        <v>0.33948385342463694</v>
      </c>
      <c r="M22" s="28">
        <f>($D22*Input!B$4 + 'Cálculo Emissões'!$E22*Input!B$6 + 'Cálculo Emissões'!$F22*Input!B$5) * (1/1000)</f>
        <v>1.1195122810095477E-2</v>
      </c>
      <c r="N22" s="28">
        <f>($D22*Input!C$4 + 'Cálculo Emissões'!$E22*Input!C$6 + 'Cálculo Emissões'!$F22*Input!C$5) * (1/1000)</f>
        <v>1.1195122810095477E-2</v>
      </c>
      <c r="O22" s="28">
        <f>($D22*Input!D$4 + 'Cálculo Emissões'!$E22*Input!D$6 + 'Cálculo Emissões'!$F22*Input!D$5) * (1/1000)</f>
        <v>1.1195122810095477E-2</v>
      </c>
      <c r="P22" s="28">
        <f>($D22*Input!E$4 + 'Cálculo Emissões'!$E22*Input!E$6 + 'Cálculo Emissões'!$F22*Input!E$5) * (1/1000)</f>
        <v>0.51747255253699509</v>
      </c>
      <c r="Q22" s="28">
        <f>($D22*Input!F$4 + 'Cálculo Emissões'!$E22*Input!F$6 + 'Cálculo Emissões'!$F22*Input!F$5) * (1/1000)</f>
        <v>0.69811028829439181</v>
      </c>
      <c r="R22" s="28">
        <f>($D22*Input!G$4 + 'Cálculo Emissões'!$E22*Input!G$6 + 'Cálculo Emissões'!$F22*Input!G$5) * (1/1000)</f>
        <v>1.505694758238391E-2</v>
      </c>
      <c r="S22" s="28">
        <f>($D22*Input!H$4 + 'Cálculo Emissões'!$E22*Input!H$6 + 'Cálculo Emissões'!$F22*Input!H$5) * (1/1000)</f>
        <v>0.25214130103427801</v>
      </c>
      <c r="T22" s="28">
        <f>($D22*Input!I$4) * (1/1000)</f>
        <v>2.0108275759429785E-2</v>
      </c>
      <c r="U22" s="1">
        <f>($D22*Input!J$4 + 'Cálculo Emissões'!$E22*Input!J$6 + 'Cálculo Emissões'!$F22*Input!J$5) * (1/1000)</f>
        <v>9.5257466210476524E-3</v>
      </c>
      <c r="V22" s="1">
        <f>($D22*Input!K$4 + 'Cálculo Emissões'!$E22*Input!K$6 + 'Cálculo Emissões'!$F22*Input!K$5) * (1/1000)</f>
        <v>7.2365037402744971E-3</v>
      </c>
      <c r="W22" s="1">
        <f>($D22*Input!L$4 + 'Cálculo Emissões'!$E22*Input!L$6 + 'Cálculo Emissões'!$F22*Input!L$5) * (1/1000)</f>
        <v>3.8768412905020176E-3</v>
      </c>
      <c r="X22" s="1">
        <f>($D22*Input!M$4 + 'Cálculo Emissões'!$E22*Input!M$6 + 'Cálculo Emissões'!$F22*Input!M$5) * (1/1000)</f>
        <v>8.1881482183894135E-3</v>
      </c>
      <c r="Y22" s="1">
        <f>($D22*Input!N$4 + 'Cálculo Emissões'!$E22*Input!N$6 + 'Cálculo Emissões'!$F22*Input!N$5) * (1/1000)</f>
        <v>4.0940741091947067E-3</v>
      </c>
      <c r="Z22" s="1">
        <f>($D22*Input!O$4 + 'Cálculo Emissões'!$E22*Input!O$6 + 'Cálculo Emissões'!$F22*Input!O$5) * (1/1000)</f>
        <v>2.2220994716536093E-3</v>
      </c>
    </row>
    <row r="23" spans="1:26" ht="15" customHeight="1" x14ac:dyDescent="0.25">
      <c r="A23" s="1" t="str">
        <f>'Dados Vias'!B24</f>
        <v>Viana</v>
      </c>
      <c r="B23" s="1" t="str">
        <f>'Dados Vias'!C24</f>
        <v>Rua Minas Gerais</v>
      </c>
      <c r="C23" s="29">
        <f>Input!$R$17</f>
        <v>0.95383561643835613</v>
      </c>
      <c r="D23" s="5">
        <f>'Dados Vias'!S24</f>
        <v>33.310192020144804</v>
      </c>
      <c r="E23" s="5">
        <f>'Dados Vias'!T24</f>
        <v>25.739693833748262</v>
      </c>
      <c r="F23" s="5">
        <f>'Dados Vias'!U24</f>
        <v>16.655096010072402</v>
      </c>
      <c r="G23" s="12">
        <f>($D23*Input!$E$12 + $E23*Input!$E$14 + $F23*Input!$E$13) / ($D23+$E23+$F23)</f>
        <v>4.149</v>
      </c>
      <c r="H23" s="14" t="str">
        <f>'Dados Vias'!W24</f>
        <v>Collector</v>
      </c>
      <c r="I23" s="29">
        <f>VLOOKUP($H23,Input!$A$12:$B$15,2,FALSE)</f>
        <v>1.9366892857142866</v>
      </c>
      <c r="J23" s="34">
        <f t="shared" si="0"/>
        <v>1.8168847307849636</v>
      </c>
      <c r="K23" s="34">
        <f t="shared" si="1"/>
        <v>0.34875186782869266</v>
      </c>
      <c r="L23" s="34">
        <f t="shared" si="2"/>
        <v>8.4375451894038556E-2</v>
      </c>
      <c r="M23" s="28">
        <f>($D23*Input!B$4 + 'Cálculo Emissões'!$E23*Input!B$6 + 'Cálculo Emissões'!$F23*Input!B$5) * (1/1000)</f>
        <v>3.1699550142881144E-3</v>
      </c>
      <c r="N23" s="28">
        <f>($D23*Input!C$4 + 'Cálculo Emissões'!$E23*Input!C$6 + 'Cálculo Emissões'!$F23*Input!C$5) * (1/1000)</f>
        <v>3.1699550142881144E-3</v>
      </c>
      <c r="O23" s="28">
        <f>($D23*Input!D$4 + 'Cálculo Emissões'!$E23*Input!D$6 + 'Cálculo Emissões'!$F23*Input!D$5) * (1/1000)</f>
        <v>3.1699550142881144E-3</v>
      </c>
      <c r="P23" s="28">
        <f>($D23*Input!E$4 + 'Cálculo Emissões'!$E23*Input!E$6 + 'Cálculo Emissões'!$F23*Input!E$5) * (1/1000)</f>
        <v>0.11868845864805637</v>
      </c>
      <c r="Q23" s="28">
        <f>($D23*Input!F$4 + 'Cálculo Emissões'!$E23*Input!F$6 + 'Cálculo Emissões'!$F23*Input!F$5) * (1/1000)</f>
        <v>0.14621610004231803</v>
      </c>
      <c r="R23" s="28">
        <f>($D23*Input!G$4 + 'Cálculo Emissões'!$E23*Input!G$6 + 'Cálculo Emissões'!$F23*Input!G$5) * (1/1000)</f>
        <v>3.9696471993700532E-3</v>
      </c>
      <c r="S23" s="28">
        <f>($D23*Input!H$4 + 'Cálculo Emissões'!$E23*Input!H$6 + 'Cálculo Emissões'!$F23*Input!H$5) * (1/1000)</f>
        <v>3.7524686599314683E-2</v>
      </c>
      <c r="T23" s="28">
        <f>($D23*Input!I$4) * (1/1000)</f>
        <v>2.4506119312702841E-3</v>
      </c>
      <c r="U23" s="1">
        <f>($D23*Input!J$4 + 'Cálculo Emissões'!$E23*Input!J$6 + 'Cálculo Emissões'!$F23*Input!J$5) * (1/1000)</f>
        <v>1.946333905221115E-3</v>
      </c>
      <c r="V23" s="1">
        <f>($D23*Input!K$4 + 'Cálculo Emissões'!$E23*Input!K$6 + 'Cálculo Emissões'!$F23*Input!K$5) * (1/1000)</f>
        <v>1.4793630055651165E-3</v>
      </c>
      <c r="W23" s="1">
        <f>($D23*Input!L$4 + 'Cálculo Emissões'!$E23*Input!L$6 + 'Cálculo Emissões'!$F23*Input!L$5) * (1/1000)</f>
        <v>7.9236284212428937E-4</v>
      </c>
      <c r="X23" s="1">
        <f>($D23*Input!M$4 + 'Cálculo Emissões'!$E23*Input!M$6 + 'Cálculo Emissões'!$F23*Input!M$5) * (1/1000)</f>
        <v>1.7115931650018568E-3</v>
      </c>
      <c r="Y23" s="1">
        <f>($D23*Input!N$4 + 'Cálculo Emissões'!$E23*Input!N$6 + 'Cálculo Emissões'!$F23*Input!N$5) * (1/1000)</f>
        <v>8.5579658250092838E-4</v>
      </c>
      <c r="Z23" s="1">
        <f>($D23*Input!O$4 + 'Cálculo Emissões'!$E23*Input!O$6 + 'Cálculo Emissões'!$F23*Input!O$5) * (1/1000)</f>
        <v>4.6318678945070368E-4</v>
      </c>
    </row>
    <row r="24" spans="1:26" ht="15" customHeight="1" x14ac:dyDescent="0.25">
      <c r="A24" s="1" t="str">
        <f>'Dados Vias'!B25</f>
        <v>Viana</v>
      </c>
      <c r="B24" s="1" t="str">
        <f>'Dados Vias'!C25</f>
        <v>Rua Tonoleiro</v>
      </c>
      <c r="C24" s="29">
        <f>Input!$R$17</f>
        <v>0.95383561643835613</v>
      </c>
      <c r="D24" s="5">
        <f>'Dados Vias'!S25</f>
        <v>28.620434330812763</v>
      </c>
      <c r="E24" s="5">
        <f>'Dados Vias'!T25</f>
        <v>17.49026542438558</v>
      </c>
      <c r="F24" s="5">
        <f>'Dados Vias'!U25</f>
        <v>12.720193035916784</v>
      </c>
      <c r="G24" s="12">
        <f>($D24*Input!$E$12 + $E24*Input!$E$14 + $F24*Input!$E$13) / ($D24+$E24+$F24)</f>
        <v>4.1486486486486491</v>
      </c>
      <c r="H24" s="14" t="str">
        <f>'Dados Vias'!W25</f>
        <v>Collector</v>
      </c>
      <c r="I24" s="29">
        <f>VLOOKUP($H24,Input!$A$12:$B$15,2,FALSE)</f>
        <v>1.9366892857142866</v>
      </c>
      <c r="J24" s="34">
        <f t="shared" si="0"/>
        <v>1.411792400377301</v>
      </c>
      <c r="K24" s="34">
        <f t="shared" si="1"/>
        <v>0.27099420688356868</v>
      </c>
      <c r="L24" s="34">
        <f t="shared" si="2"/>
        <v>6.5563114568605307E-2</v>
      </c>
      <c r="M24" s="28">
        <f>($D24*Input!B$4 + 'Cálculo Emissões'!$E24*Input!B$6 + 'Cálculo Emissões'!$F24*Input!B$5) * (1/1000)</f>
        <v>2.4252982152745232E-3</v>
      </c>
      <c r="N24" s="28">
        <f>($D24*Input!C$4 + 'Cálculo Emissões'!$E24*Input!C$6 + 'Cálculo Emissões'!$F24*Input!C$5) * (1/1000)</f>
        <v>2.4252982152745232E-3</v>
      </c>
      <c r="O24" s="28">
        <f>($D24*Input!D$4 + 'Cálculo Emissões'!$E24*Input!D$6 + 'Cálculo Emissões'!$F24*Input!D$5) * (1/1000)</f>
        <v>2.4252982152745232E-3</v>
      </c>
      <c r="P24" s="28">
        <f>($D24*Input!E$4 + 'Cálculo Emissões'!$E24*Input!E$6 + 'Cálculo Emissões'!$F24*Input!E$5) * (1/1000)</f>
        <v>9.287598765762306E-2</v>
      </c>
      <c r="Q24" s="28">
        <f>($D24*Input!F$4 + 'Cálculo Emissões'!$E24*Input!F$6 + 'Cálculo Emissões'!$F24*Input!F$5) * (1/1000)</f>
        <v>0.10619104724533254</v>
      </c>
      <c r="R24" s="28">
        <f>($D24*Input!G$4 + 'Cálculo Emissões'!$E24*Input!G$6 + 'Cálculo Emissões'!$F24*Input!G$5) * (1/1000)</f>
        <v>3.0648163917268807E-3</v>
      </c>
      <c r="S24" s="28">
        <f>($D24*Input!H$4 + 'Cálculo Emissões'!$E24*Input!H$6 + 'Cálculo Emissões'!$F24*Input!H$5) * (1/1000)</f>
        <v>3.0333511239813326E-2</v>
      </c>
      <c r="T24" s="28">
        <f>($D24*Input!I$4) * (1/1000)</f>
        <v>2.1055891183938752E-3</v>
      </c>
      <c r="U24" s="1">
        <f>($D24*Input!J$4 + 'Cálculo Emissões'!$E24*Input!J$6 + 'Cálculo Emissões'!$F24*Input!J$5) * (1/1000)</f>
        <v>1.526377397364822E-3</v>
      </c>
      <c r="V24" s="1">
        <f>($D24*Input!K$4 + 'Cálculo Emissões'!$E24*Input!K$6 + 'Cálculo Emissões'!$F24*Input!K$5) * (1/1000)</f>
        <v>1.1598595634479648E-3</v>
      </c>
      <c r="W24" s="1">
        <f>($D24*Input!L$4 + 'Cálculo Emissões'!$E24*Input!L$6 + 'Cálculo Emissões'!$F24*Input!L$5) * (1/1000)</f>
        <v>6.2132110771844775E-4</v>
      </c>
      <c r="X24" s="1">
        <f>($D24*Input!M$4 + 'Cálculo Emissões'!$E24*Input!M$6 + 'Cálculo Emissões'!$F24*Input!M$5) * (1/1000)</f>
        <v>1.3419067967185723E-3</v>
      </c>
      <c r="Y24" s="1">
        <f>($D24*Input!N$4 + 'Cálculo Emissões'!$E24*Input!N$6 + 'Cálculo Emissões'!$F24*Input!N$5) * (1/1000)</f>
        <v>6.7095339835928616E-4</v>
      </c>
      <c r="Z24" s="1">
        <f>($D24*Input!O$4 + 'Cálculo Emissões'!$E24*Input!O$6 + 'Cálculo Emissões'!$F24*Input!O$5) * (1/1000)</f>
        <v>3.633241984418504E-4</v>
      </c>
    </row>
    <row r="25" spans="1:26" ht="15" customHeight="1" x14ac:dyDescent="0.25">
      <c r="A25" s="1" t="str">
        <f>'Dados Vias'!B26</f>
        <v>Viana</v>
      </c>
      <c r="B25" s="1" t="str">
        <f>'Dados Vias'!C26</f>
        <v>Rua Principal (1)</v>
      </c>
      <c r="C25" s="29">
        <f>Input!$R$17</f>
        <v>0.95383561643835613</v>
      </c>
      <c r="D25" s="5">
        <f>'Dados Vias'!S26</f>
        <v>40.10621211523344</v>
      </c>
      <c r="E25" s="5">
        <f>'Dados Vias'!T26</f>
        <v>15.558444355047454</v>
      </c>
      <c r="F25" s="5">
        <f>'Dados Vias'!U26</f>
        <v>10.372296236698302</v>
      </c>
      <c r="G25" s="12">
        <f>($D25*Input!$E$12 + $E25*Input!$E$14 + $F25*Input!$E$13) / ($D25+$E25+$F25)</f>
        <v>3.3858638743455494</v>
      </c>
      <c r="H25" s="14" t="str">
        <f>'Dados Vias'!W26</f>
        <v>Collector</v>
      </c>
      <c r="I25" s="29">
        <f>VLOOKUP($H25,Input!$A$12:$B$15,2,FALSE)</f>
        <v>1.9366892857142866</v>
      </c>
      <c r="J25" s="34">
        <f t="shared" si="0"/>
        <v>1.2881027867588193</v>
      </c>
      <c r="K25" s="34">
        <f t="shared" si="1"/>
        <v>0.24725192810850405</v>
      </c>
      <c r="L25" s="34">
        <f t="shared" si="2"/>
        <v>5.9819014864960655E-2</v>
      </c>
      <c r="M25" s="28">
        <f>($D25*Input!B$4 + 'Cálculo Emissões'!$E25*Input!B$6 + 'Cálculo Emissões'!$F25*Input!B$5) * (1/1000)</f>
        <v>2.0559272186829241E-3</v>
      </c>
      <c r="N25" s="28">
        <f>($D25*Input!C$4 + 'Cálculo Emissões'!$E25*Input!C$6 + 'Cálculo Emissões'!$F25*Input!C$5) * (1/1000)</f>
        <v>2.0559272186829241E-3</v>
      </c>
      <c r="O25" s="28">
        <f>($D25*Input!D$4 + 'Cálculo Emissões'!$E25*Input!D$6 + 'Cálculo Emissões'!$F25*Input!D$5) * (1/1000)</f>
        <v>2.0559272186829241E-3</v>
      </c>
      <c r="P25" s="28">
        <f>($D25*Input!E$4 + 'Cálculo Emissões'!$E25*Input!E$6 + 'Cálculo Emissões'!$F25*Input!E$5) * (1/1000)</f>
        <v>8.8754093194210446E-2</v>
      </c>
      <c r="Q25" s="28">
        <f>($D25*Input!F$4 + 'Cálculo Emissões'!$E25*Input!F$6 + 'Cálculo Emissões'!$F25*Input!F$5) * (1/1000)</f>
        <v>0.10664620190003075</v>
      </c>
      <c r="R25" s="28">
        <f>($D25*Input!G$4 + 'Cálculo Emissões'!$E25*Input!G$6 + 'Cálculo Emissões'!$F25*Input!G$5) * (1/1000)</f>
        <v>2.7050059484934933E-3</v>
      </c>
      <c r="S25" s="28">
        <f>($D25*Input!H$4 + 'Cálculo Emissões'!$E25*Input!H$6 + 'Cálculo Emissões'!$F25*Input!H$5) * (1/1000)</f>
        <v>3.7730738374572755E-2</v>
      </c>
      <c r="T25" s="28">
        <f>($D25*Input!I$4) * (1/1000)</f>
        <v>2.9505912745326954E-3</v>
      </c>
      <c r="U25" s="1">
        <f>($D25*Input!J$4 + 'Cálculo Emissões'!$E25*Input!J$6 + 'Cálculo Emissões'!$F25*Input!J$5) * (1/1000)</f>
        <v>1.5605877414578394E-3</v>
      </c>
      <c r="V25" s="1">
        <f>($D25*Input!K$4 + 'Cálculo Emissões'!$E25*Input!K$6 + 'Cálculo Emissões'!$F25*Input!K$5) * (1/1000)</f>
        <v>1.1854766758669175E-3</v>
      </c>
      <c r="W25" s="1">
        <f>($D25*Input!L$4 + 'Cálculo Emissões'!$E25*Input!L$6 + 'Cálculo Emissões'!$F25*Input!L$5) * (1/1000)</f>
        <v>6.3513324148862865E-4</v>
      </c>
      <c r="X25" s="1">
        <f>($D25*Input!M$4 + 'Cálculo Emissões'!$E25*Input!M$6 + 'Cálculo Emissões'!$F25*Input!M$5) * (1/1000)</f>
        <v>1.3535252674612944E-3</v>
      </c>
      <c r="Y25" s="1">
        <f>($D25*Input!N$4 + 'Cálculo Emissões'!$E25*Input!N$6 + 'Cálculo Emissões'!$F25*Input!N$5) * (1/1000)</f>
        <v>6.7676263373064719E-4</v>
      </c>
      <c r="Z25" s="1">
        <f>($D25*Input!O$4 + 'Cálculo Emissões'!$E25*Input!O$6 + 'Cálculo Emissões'!$F25*Input!O$5) * (1/1000)</f>
        <v>3.6708737550748274E-4</v>
      </c>
    </row>
    <row r="26" spans="1:26" ht="15" customHeight="1" x14ac:dyDescent="0.25">
      <c r="A26" s="1" t="str">
        <f>'Dados Vias'!B27</f>
        <v>Viana</v>
      </c>
      <c r="B26" s="1" t="str">
        <f>'Dados Vias'!C27</f>
        <v>Rua Principal (2)</v>
      </c>
      <c r="C26" s="29">
        <f>Input!$R$17</f>
        <v>0.95383561643835613</v>
      </c>
      <c r="D26" s="5">
        <f>'Dados Vias'!S27</f>
        <v>138.92420117200095</v>
      </c>
      <c r="E26" s="5">
        <f>'Dados Vias'!T27</f>
        <v>52.381256179606922</v>
      </c>
      <c r="F26" s="5">
        <f>'Dados Vias'!U27</f>
        <v>59.213593942164351</v>
      </c>
      <c r="G26" s="12">
        <f>($D26*Input!$E$12 + $E26*Input!$E$14 + $F26*Input!$E$13) / ($D26+$E26+$F26)</f>
        <v>4.5450000000000008</v>
      </c>
      <c r="H26" s="14" t="str">
        <f>'Dados Vias'!W27</f>
        <v>Collector</v>
      </c>
      <c r="I26" s="29">
        <f>VLOOKUP($H26,Input!$A$12:$B$15,2,FALSE)</f>
        <v>1.9366892857142866</v>
      </c>
      <c r="J26" s="34">
        <f t="shared" si="0"/>
        <v>6.5982069897601914</v>
      </c>
      <c r="K26" s="34">
        <f t="shared" si="1"/>
        <v>1.2665288958672813</v>
      </c>
      <c r="L26" s="34">
        <f t="shared" si="2"/>
        <v>0.3064182812582133</v>
      </c>
      <c r="M26" s="28">
        <f>($D26*Input!B$4 + 'Cálculo Emissões'!$E26*Input!B$6 + 'Cálculo Emissões'!$F26*Input!B$5) * (1/1000)</f>
        <v>1.1187410764069757E-2</v>
      </c>
      <c r="N26" s="28">
        <f>($D26*Input!C$4 + 'Cálculo Emissões'!$E26*Input!C$6 + 'Cálculo Emissões'!$F26*Input!C$5) * (1/1000)</f>
        <v>1.1187410764069757E-2</v>
      </c>
      <c r="O26" s="28">
        <f>($D26*Input!D$4 + 'Cálculo Emissões'!$E26*Input!D$6 + 'Cálculo Emissões'!$F26*Input!D$5) * (1/1000)</f>
        <v>1.1187410764069757E-2</v>
      </c>
      <c r="P26" s="28">
        <f>($D26*Input!E$4 + 'Cálculo Emissões'!$E26*Input!E$6 + 'Cálculo Emissões'!$F26*Input!E$5) * (1/1000)</f>
        <v>0.43382743127408968</v>
      </c>
      <c r="Q26" s="28">
        <f>($D26*Input!F$4 + 'Cálculo Emissões'!$E26*Input!F$6 + 'Cálculo Emissões'!$F26*Input!F$5) * (1/1000)</f>
        <v>0.38777730878912808</v>
      </c>
      <c r="R26" s="28">
        <f>($D26*Input!G$4 + 'Cálculo Emissões'!$E26*Input!G$6 + 'Cálculo Emissões'!$F26*Input!G$5) * (1/1000)</f>
        <v>1.4263438881881181E-2</v>
      </c>
      <c r="S26" s="28">
        <f>($D26*Input!H$4 + 'Cálculo Emissões'!$E26*Input!H$6 + 'Cálculo Emissões'!$F26*Input!H$5) * (1/1000)</f>
        <v>0.13596769802328332</v>
      </c>
      <c r="T26" s="28">
        <f>($D26*Input!I$4) * (1/1000)</f>
        <v>1.0220574673613626E-2</v>
      </c>
      <c r="U26" s="1">
        <f>($D26*Input!J$4 + 'Cálculo Emissões'!$E26*Input!J$6 + 'Cálculo Emissões'!$F26*Input!J$5) * (1/1000)</f>
        <v>6.9680315451076955E-3</v>
      </c>
      <c r="V26" s="1">
        <f>($D26*Input!K$4 + 'Cálculo Emissões'!$E26*Input!K$6 + 'Cálculo Emissões'!$F26*Input!K$5) * (1/1000)</f>
        <v>5.2919786294377946E-3</v>
      </c>
      <c r="W26" s="1">
        <f>($D26*Input!L$4 + 'Cálculo Emissões'!$E26*Input!L$6 + 'Cálculo Emissões'!$F26*Input!L$5) * (1/1000)</f>
        <v>2.8357088285780171E-3</v>
      </c>
      <c r="X26" s="1">
        <f>($D26*Input!M$4 + 'Cálculo Emissões'!$E26*Input!M$6 + 'Cálculo Emissões'!$F26*Input!M$5) * (1/1000)</f>
        <v>6.1578715049434418E-3</v>
      </c>
      <c r="Y26" s="1">
        <f>($D26*Input!N$4 + 'Cálculo Emissões'!$E26*Input!N$6 + 'Cálculo Emissões'!$F26*Input!N$5) * (1/1000)</f>
        <v>3.0789357524717209E-3</v>
      </c>
      <c r="Z26" s="1">
        <f>($D26*Input!O$4 + 'Cálculo Emissões'!$E26*Input!O$6 + 'Cálculo Emissões'!$F26*Input!O$5) * (1/1000)</f>
        <v>1.6681894096705543E-3</v>
      </c>
    </row>
    <row r="27" spans="1:26" ht="15" customHeight="1" x14ac:dyDescent="0.25">
      <c r="A27" s="1" t="str">
        <f>'Dados Vias'!B28</f>
        <v>Viana</v>
      </c>
      <c r="B27" s="1" t="str">
        <f>'Dados Vias'!C28</f>
        <v>Rua Rio de Janeiro (1)</v>
      </c>
      <c r="C27" s="29">
        <f>Input!$R$17</f>
        <v>0.95383561643835613</v>
      </c>
      <c r="D27" s="5">
        <f>'Dados Vias'!S28</f>
        <v>28.021429980160409</v>
      </c>
      <c r="E27" s="5">
        <f>'Dados Vias'!T28</f>
        <v>2.0015307128686008</v>
      </c>
      <c r="F27" s="5">
        <f>'Dados Vias'!U28</f>
        <v>2.0015307128686008</v>
      </c>
      <c r="G27" s="12">
        <f>($D27*Input!$E$12 + $E27*Input!$E$14 + $F27*Input!$E$13) / ($D27+$E27+$F27)</f>
        <v>2.2593749999999999</v>
      </c>
      <c r="H27" s="14" t="str">
        <f>'Dados Vias'!W28</f>
        <v>Collector</v>
      </c>
      <c r="I27" s="29">
        <f>VLOOKUP($H27,Input!$A$12:$B$15,2,FALSE)</f>
        <v>1.9366892857142866</v>
      </c>
      <c r="J27" s="34">
        <f t="shared" si="0"/>
        <v>0.4134766019088027</v>
      </c>
      <c r="K27" s="34">
        <f t="shared" si="1"/>
        <v>7.9367025753392481E-2</v>
      </c>
      <c r="L27" s="34">
        <f t="shared" si="2"/>
        <v>1.9201699779046566E-2</v>
      </c>
      <c r="M27" s="28">
        <f>($D27*Input!B$4 + 'Cálculo Emissões'!$E27*Input!B$6 + 'Cálculo Emissões'!$F27*Input!B$5) * (1/1000)</f>
        <v>4.8017126367474945E-4</v>
      </c>
      <c r="N27" s="28">
        <f>($D27*Input!C$4 + 'Cálculo Emissões'!$E27*Input!C$6 + 'Cálculo Emissões'!$F27*Input!C$5) * (1/1000)</f>
        <v>4.8017126367474945E-4</v>
      </c>
      <c r="O27" s="28">
        <f>($D27*Input!D$4 + 'Cálculo Emissões'!$E27*Input!D$6 + 'Cálculo Emissões'!$F27*Input!D$5) * (1/1000)</f>
        <v>4.8017126367474945E-4</v>
      </c>
      <c r="P27" s="28">
        <f>($D27*Input!E$4 + 'Cálculo Emissões'!$E27*Input!E$6 + 'Cálculo Emissões'!$F27*Input!E$5) * (1/1000)</f>
        <v>3.2620203927622805E-2</v>
      </c>
      <c r="Q27" s="28">
        <f>($D27*Input!F$4 + 'Cálculo Emissões'!$E27*Input!F$6 + 'Cálculo Emissões'!$F27*Input!F$5) * (1/1000)</f>
        <v>3.4958394092658239E-2</v>
      </c>
      <c r="R27" s="28">
        <f>($D27*Input!G$4 + 'Cálculo Emissões'!$E27*Input!G$6 + 'Cálculo Emissões'!$F27*Input!G$5) * (1/1000)</f>
        <v>7.6461716699796872E-4</v>
      </c>
      <c r="S27" s="28">
        <f>($D27*Input!H$4 + 'Cálculo Emissões'!$E27*Input!H$6 + 'Cálculo Emissões'!$F27*Input!H$5) * (1/1000)</f>
        <v>2.2159229746228765E-2</v>
      </c>
      <c r="T27" s="28">
        <f>($D27*Input!I$4) * (1/1000)</f>
        <v>2.0615207081096081E-3</v>
      </c>
      <c r="U27" s="1">
        <f>($D27*Input!J$4 + 'Cálculo Emissões'!$E27*Input!J$6 + 'Cálculo Emissões'!$F27*Input!J$5) * (1/1000)</f>
        <v>6.6197508002941428E-4</v>
      </c>
      <c r="V27" s="1">
        <f>($D27*Input!K$4 + 'Cálculo Emissões'!$E27*Input!K$6 + 'Cálculo Emissões'!$F27*Input!K$5) * (1/1000)</f>
        <v>5.0224996542050219E-4</v>
      </c>
      <c r="W27" s="1">
        <f>($D27*Input!L$4 + 'Cálculo Emissões'!$E27*Input!L$6 + 'Cálculo Emissões'!$F27*Input!L$5) * (1/1000)</f>
        <v>2.6924684107294626E-4</v>
      </c>
      <c r="X27" s="1">
        <f>($D27*Input!M$4 + 'Cálculo Emissões'!$E27*Input!M$6 + 'Cálculo Emissões'!$F27*Input!M$5) * (1/1000)</f>
        <v>5.5941709665169943E-4</v>
      </c>
      <c r="Y27" s="1">
        <f>($D27*Input!N$4 + 'Cálculo Emissões'!$E27*Input!N$6 + 'Cálculo Emissões'!$F27*Input!N$5) * (1/1000)</f>
        <v>2.7970854832584972E-4</v>
      </c>
      <c r="Z27" s="1">
        <f>($D27*Input!O$4 + 'Cálculo Emissões'!$E27*Input!O$6 + 'Cálculo Emissões'!$F27*Input!O$5) * (1/1000)</f>
        <v>1.5239235364632693E-4</v>
      </c>
    </row>
    <row r="28" spans="1:26" ht="15" customHeight="1" x14ac:dyDescent="0.25">
      <c r="A28" s="1" t="str">
        <f>'Dados Vias'!B29</f>
        <v>Viana</v>
      </c>
      <c r="B28" s="1" t="str">
        <f>'Dados Vias'!C29</f>
        <v>Rua Rio de Janeiro (2)</v>
      </c>
      <c r="C28" s="29">
        <f>Input!$R$17</f>
        <v>0.95383561643835613</v>
      </c>
      <c r="D28" s="5">
        <f>'Dados Vias'!S29</f>
        <v>6.0878840850429565</v>
      </c>
      <c r="E28" s="5">
        <f>'Dados Vias'!T29</f>
        <v>6.0878840850429565</v>
      </c>
      <c r="F28" s="5">
        <f>'Dados Vias'!U29</f>
        <v>4.0585893900286383</v>
      </c>
      <c r="G28" s="12">
        <f>($D28*Input!$E$12 + $E28*Input!$E$14 + $F28*Input!$E$13) / ($D28+$E28+$F28)</f>
        <v>4.53125</v>
      </c>
      <c r="H28" s="14" t="str">
        <f>'Dados Vias'!W29</f>
        <v>Local</v>
      </c>
      <c r="I28" s="29">
        <f>VLOOKUP($H28,Input!$A$12:$B$15,2,FALSE)</f>
        <v>1.9366892857142866</v>
      </c>
      <c r="J28" s="34">
        <f t="shared" si="0"/>
        <v>0.42626345747978939</v>
      </c>
      <c r="K28" s="34">
        <f t="shared" si="1"/>
        <v>8.182146861841158E-2</v>
      </c>
      <c r="L28" s="34">
        <f t="shared" si="2"/>
        <v>1.9795516601228608E-2</v>
      </c>
      <c r="M28" s="28">
        <f>($D28*Input!B$4 + 'Cálculo Emissões'!$E28*Input!B$6 + 'Cálculo Emissões'!$F28*Input!B$5) * (1/1000)</f>
        <v>7.628735653413387E-4</v>
      </c>
      <c r="N28" s="28">
        <f>($D28*Input!C$4 + 'Cálculo Emissões'!$E28*Input!C$6 + 'Cálculo Emissões'!$F28*Input!C$5) * (1/1000)</f>
        <v>7.628735653413387E-4</v>
      </c>
      <c r="O28" s="28">
        <f>($D28*Input!D$4 + 'Cálculo Emissões'!$E28*Input!D$6 + 'Cálculo Emissões'!$F28*Input!D$5) * (1/1000)</f>
        <v>7.628735653413387E-4</v>
      </c>
      <c r="P28" s="28">
        <f>($D28*Input!E$4 + 'Cálculo Emissões'!$E28*Input!E$6 + 'Cálculo Emissões'!$F28*Input!E$5) * (1/1000)</f>
        <v>2.7343995879103598E-2</v>
      </c>
      <c r="Q28" s="28">
        <f>($D28*Input!F$4 + 'Cálculo Emissões'!$E28*Input!F$6 + 'Cálculo Emissões'!$F28*Input!F$5) * (1/1000)</f>
        <v>3.30974239081442E-2</v>
      </c>
      <c r="R28" s="28">
        <f>($D28*Input!G$4 + 'Cálculo Emissões'!$E28*Input!G$6 + 'Cálculo Emissões'!$F28*Input!G$5) * (1/1000)</f>
        <v>9.4235603474381404E-4</v>
      </c>
      <c r="S28" s="28">
        <f>($D28*Input!H$4 + 'Cálculo Emissões'!$E28*Input!H$6 + 'Cálculo Emissões'!$F28*Input!H$5) * (1/1000)</f>
        <v>7.5623853317925488E-3</v>
      </c>
      <c r="T28" s="28">
        <f>($D28*Input!I$4) * (1/1000)</f>
        <v>4.4788217870297015E-4</v>
      </c>
      <c r="U28" s="1">
        <f>($D28*Input!J$4 + 'Cálculo Emissões'!$E28*Input!J$6 + 'Cálculo Emissões'!$F28*Input!J$5) * (1/1000)</f>
        <v>4.3582703374095574E-4</v>
      </c>
      <c r="V28" s="1">
        <f>($D28*Input!K$4 + 'Cálculo Emissões'!$E28*Input!K$6 + 'Cálculo Emissões'!$F28*Input!K$5) * (1/1000)</f>
        <v>3.3131287783982189E-4</v>
      </c>
      <c r="W28" s="1">
        <f>($D28*Input!L$4 + 'Cálculo Emissões'!$E28*Input!L$6 + 'Cálculo Emissões'!$F28*Input!L$5) * (1/1000)</f>
        <v>1.7744252077490778E-4</v>
      </c>
      <c r="X28" s="1">
        <f>($D28*Input!M$4 + 'Cálculo Emissões'!$E28*Input!M$6 + 'Cálculo Emissões'!$F28*Input!M$5) * (1/1000)</f>
        <v>3.8554241025207092E-4</v>
      </c>
      <c r="Y28" s="1">
        <f>($D28*Input!N$4 + 'Cálculo Emissões'!$E28*Input!N$6 + 'Cálculo Emissões'!$F28*Input!N$5) * (1/1000)</f>
        <v>1.9277120512603546E-4</v>
      </c>
      <c r="Z28" s="1">
        <f>($D28*Input!O$4 + 'Cálculo Emissões'!$E28*Input!O$6 + 'Cálculo Emissões'!$F28*Input!O$5) * (1/1000)</f>
        <v>1.0425616100720892E-4</v>
      </c>
    </row>
    <row r="29" spans="1:26" ht="15" customHeight="1" x14ac:dyDescent="0.25">
      <c r="A29" s="1" t="str">
        <f>'Dados Vias'!B30</f>
        <v>Viana</v>
      </c>
      <c r="B29" s="1" t="str">
        <f>'Dados Vias'!C30</f>
        <v>Rua Santa Helena (1)</v>
      </c>
      <c r="C29" s="29">
        <f>Input!$R$17</f>
        <v>0.95383561643835613</v>
      </c>
      <c r="D29" s="5">
        <f>'Dados Vias'!S30</f>
        <v>32.885174852414877</v>
      </c>
      <c r="E29" s="5">
        <f>'Dados Vias'!T30</f>
        <v>18.354516196696679</v>
      </c>
      <c r="F29" s="5">
        <f>'Dados Vias'!U30</f>
        <v>4.5886290491741697</v>
      </c>
      <c r="G29" s="12">
        <f>($D29*Input!$E$12 + $E29*Input!$E$14 + $F29*Input!$E$13) / ($D29+$E29+$F29)</f>
        <v>2.2061643835616436</v>
      </c>
      <c r="H29" s="14" t="str">
        <f>'Dados Vias'!W30</f>
        <v>Collector</v>
      </c>
      <c r="I29" s="29">
        <f>VLOOKUP($H29,Input!$A$12:$B$15,2,FALSE)</f>
        <v>1.9366892857142866</v>
      </c>
      <c r="J29" s="34">
        <f t="shared" si="0"/>
        <v>0.70350274791300671</v>
      </c>
      <c r="K29" s="34">
        <f t="shared" si="1"/>
        <v>0.13503767916596413</v>
      </c>
      <c r="L29" s="34">
        <f t="shared" si="2"/>
        <v>3.2670406249830038E-2</v>
      </c>
      <c r="M29" s="28">
        <f>($D29*Input!B$4 + 'Cálculo Emissões'!$E29*Input!B$6 + 'Cálculo Emissões'!$F29*Input!B$5) * (1/1000)</f>
        <v>1.025355189832341E-3</v>
      </c>
      <c r="N29" s="28">
        <f>($D29*Input!C$4 + 'Cálculo Emissões'!$E29*Input!C$6 + 'Cálculo Emissões'!$F29*Input!C$5) * (1/1000)</f>
        <v>1.025355189832341E-3</v>
      </c>
      <c r="O29" s="28">
        <f>($D29*Input!D$4 + 'Cálculo Emissões'!$E29*Input!D$6 + 'Cálculo Emissões'!$F29*Input!D$5) * (1/1000)</f>
        <v>1.025355189832341E-3</v>
      </c>
      <c r="P29" s="28">
        <f>($D29*Input!E$4 + 'Cálculo Emissões'!$E29*Input!E$6 + 'Cálculo Emissões'!$F29*Input!E$5) * (1/1000)</f>
        <v>5.2049863806255196E-2</v>
      </c>
      <c r="Q29" s="28">
        <f>($D29*Input!F$4 + 'Cálculo Emissões'!$E29*Input!F$6 + 'Cálculo Emissões'!$F29*Input!F$5) * (1/1000)</f>
        <v>0.10490378476644673</v>
      </c>
      <c r="R29" s="28">
        <f>($D29*Input!G$4 + 'Cálculo Emissões'!$E29*Input!G$6 + 'Cálculo Emissões'!$F29*Input!G$5) * (1/1000)</f>
        <v>1.4082718079966297E-3</v>
      </c>
      <c r="S29" s="28">
        <f>($D29*Input!H$4 + 'Cálculo Emissões'!$E29*Input!H$6 + 'Cálculo Emissões'!$F29*Input!H$5) * (1/1000)</f>
        <v>3.1799920988569597E-2</v>
      </c>
      <c r="T29" s="28">
        <f>($D29*Input!I$4) * (1/1000)</f>
        <v>2.4193436593370641E-3</v>
      </c>
      <c r="U29" s="1">
        <f>($D29*Input!J$4 + 'Cálculo Emissões'!$E29*Input!J$6 + 'Cálculo Emissões'!$F29*Input!J$5) * (1/1000)</f>
        <v>1.0612005302174979E-3</v>
      </c>
      <c r="V29" s="1">
        <f>($D29*Input!K$4 + 'Cálculo Emissões'!$E29*Input!K$6 + 'Cálculo Emissões'!$F29*Input!K$5) * (1/1000)</f>
        <v>8.0683105999785969E-4</v>
      </c>
      <c r="W29" s="1">
        <f>($D29*Input!L$4 + 'Cálculo Emissões'!$E29*Input!L$6 + 'Cálculo Emissões'!$F29*Input!L$5) * (1/1000)</f>
        <v>4.3203630002698726E-4</v>
      </c>
      <c r="X29" s="1">
        <f>($D29*Input!M$4 + 'Cálculo Emissões'!$E29*Input!M$6 + 'Cálculo Emissões'!$F29*Input!M$5) * (1/1000)</f>
        <v>8.9475693011208037E-4</v>
      </c>
      <c r="Y29" s="1">
        <f>($D29*Input!N$4 + 'Cálculo Emissões'!$E29*Input!N$6 + 'Cálculo Emissões'!$F29*Input!N$5) * (1/1000)</f>
        <v>4.4737846505604018E-4</v>
      </c>
      <c r="Z29" s="1">
        <f>($D29*Input!O$4 + 'Cálculo Emissões'!$E29*Input!O$6 + 'Cálculo Emissões'!$F29*Input!O$5) * (1/1000)</f>
        <v>2.4283562225149325E-4</v>
      </c>
    </row>
    <row r="30" spans="1:26" ht="15" customHeight="1" x14ac:dyDescent="0.25">
      <c r="A30" s="1" t="str">
        <f>'Dados Vias'!B31</f>
        <v>Viana</v>
      </c>
      <c r="B30" s="1" t="str">
        <f>'Dados Vias'!C31</f>
        <v>Rua Santa Helena (2)</v>
      </c>
      <c r="C30" s="29">
        <f>Input!$R$17</f>
        <v>0.95383561643835613</v>
      </c>
      <c r="D30" s="5">
        <f>'Dados Vias'!S31</f>
        <v>137.43171162130557</v>
      </c>
      <c r="E30" s="5">
        <f>'Dados Vias'!T31</f>
        <v>87.040084026826847</v>
      </c>
      <c r="F30" s="5">
        <f>'Dados Vias'!U31</f>
        <v>45.810570540435194</v>
      </c>
      <c r="G30" s="12">
        <f>($D30*Input!$E$12 + $E30*Input!$E$14 + $F30*Input!$E$13) / ($D30+$E30+$F30)</f>
        <v>3.4542372881355941</v>
      </c>
      <c r="H30" s="14" t="str">
        <f>'Dados Vias'!W31</f>
        <v>Collector</v>
      </c>
      <c r="I30" s="29">
        <f>VLOOKUP($H30,Input!$A$12:$B$15,2,FALSE)</f>
        <v>1.9366892857142866</v>
      </c>
      <c r="J30" s="34">
        <f t="shared" si="0"/>
        <v>5.3806845974259936</v>
      </c>
      <c r="K30" s="34">
        <f t="shared" si="1"/>
        <v>1.0328249072458564</v>
      </c>
      <c r="L30" s="34">
        <f t="shared" si="2"/>
        <v>0.24987699368851363</v>
      </c>
      <c r="M30" s="28">
        <f>($D30*Input!B$4 + 'Cálculo Emissões'!$E30*Input!B$6 + 'Cálculo Emissões'!$F30*Input!B$5) * (1/1000)</f>
        <v>8.9886258633487103E-3</v>
      </c>
      <c r="N30" s="28">
        <f>($D30*Input!C$4 + 'Cálculo Emissões'!$E30*Input!C$6 + 'Cálculo Emissões'!$F30*Input!C$5) * (1/1000)</f>
        <v>8.9886258633487103E-3</v>
      </c>
      <c r="O30" s="28">
        <f>($D30*Input!D$4 + 'Cálculo Emissões'!$E30*Input!D$6 + 'Cálculo Emissões'!$F30*Input!D$5) * (1/1000)</f>
        <v>8.9886258633487103E-3</v>
      </c>
      <c r="P30" s="28">
        <f>($D30*Input!E$4 + 'Cálculo Emissões'!$E30*Input!E$6 + 'Cálculo Emissões'!$F30*Input!E$5) * (1/1000)</f>
        <v>0.36329725096747395</v>
      </c>
      <c r="Q30" s="28">
        <f>($D30*Input!F$4 + 'Cálculo Emissões'!$E30*Input!F$6 + 'Cálculo Emissões'!$F30*Input!F$5) * (1/1000)</f>
        <v>0.50580462854401342</v>
      </c>
      <c r="R30" s="28">
        <f>($D30*Input!G$4 + 'Cálculo Emissões'!$E30*Input!G$6 + 'Cálculo Emissões'!$F30*Input!G$5) * (1/1000)</f>
        <v>1.1512824562357214E-2</v>
      </c>
      <c r="S30" s="28">
        <f>($D30*Input!H$4 + 'Cálculo Emissões'!$E30*Input!H$6 + 'Cálculo Emissões'!$F30*Input!H$5) * (1/1000)</f>
        <v>0.14287562912177662</v>
      </c>
      <c r="T30" s="28">
        <f>($D30*Input!I$4) * (1/1000)</f>
        <v>1.0110773064003618E-2</v>
      </c>
      <c r="U30" s="1">
        <f>($D30*Input!J$4 + 'Cálculo Emissões'!$E30*Input!J$6 + 'Cálculo Emissões'!$F30*Input!J$5) * (1/1000)</f>
        <v>6.3220389747954018E-3</v>
      </c>
      <c r="V30" s="1">
        <f>($D30*Input!K$4 + 'Cálculo Emissões'!$E30*Input!K$6 + 'Cálculo Emissões'!$F30*Input!K$5) * (1/1000)</f>
        <v>4.8051884211646441E-3</v>
      </c>
      <c r="W30" s="1">
        <f>($D30*Input!L$4 + 'Cálculo Emissões'!$E30*Input!L$6 + 'Cálculo Emissões'!$F30*Input!L$5) * (1/1000)</f>
        <v>2.5736502658356536E-3</v>
      </c>
      <c r="X30" s="1">
        <f>($D30*Input!M$4 + 'Cálculo Emissões'!$E30*Input!M$6 + 'Cálculo Emissões'!$F30*Input!M$5) * (1/1000)</f>
        <v>5.4924236824938103E-3</v>
      </c>
      <c r="Y30" s="1">
        <f>($D30*Input!N$4 + 'Cálculo Emissões'!$E30*Input!N$6 + 'Cálculo Emissões'!$F30*Input!N$5) * (1/1000)</f>
        <v>2.7462118412469052E-3</v>
      </c>
      <c r="Z30" s="1">
        <f>($D30*Input!O$4 + 'Cálculo Emissões'!$E30*Input!O$6 + 'Cálculo Emissões'!$F30*Input!O$5) * (1/1000)</f>
        <v>1.4878264101934908E-3</v>
      </c>
    </row>
    <row r="31" spans="1:26" ht="15" customHeight="1" x14ac:dyDescent="0.25">
      <c r="A31" s="1" t="str">
        <f>'Dados Vias'!B32</f>
        <v>Viana</v>
      </c>
      <c r="B31" s="1" t="str">
        <f>'Dados Vias'!C32</f>
        <v>Rua Santa Helena (3)</v>
      </c>
      <c r="C31" s="29">
        <f>Input!$R$17</f>
        <v>0.95383561643835613</v>
      </c>
      <c r="D31" s="5">
        <f>'Dados Vias'!S32</f>
        <v>133.77612063711706</v>
      </c>
      <c r="E31" s="5">
        <f>'Dados Vias'!T32</f>
        <v>54.443770026733681</v>
      </c>
      <c r="F31" s="5">
        <f>'Dados Vias'!U32</f>
        <v>29.555189443084</v>
      </c>
      <c r="G31" s="12">
        <f>($D31*Input!$E$12 + $E31*Input!$E$14 + $F31*Input!$E$13) / ($D31+$E31+$F31)</f>
        <v>3.0646428571428568</v>
      </c>
      <c r="H31" s="14" t="str">
        <f>'Dados Vias'!W32</f>
        <v>Collector</v>
      </c>
      <c r="I31" s="29">
        <f>VLOOKUP($H31,Input!$A$12:$B$15,2,FALSE)</f>
        <v>1.9366892857142866</v>
      </c>
      <c r="J31" s="34">
        <f t="shared" si="0"/>
        <v>3.837216135629955</v>
      </c>
      <c r="K31" s="34">
        <f t="shared" si="1"/>
        <v>0.7365554192230872</v>
      </c>
      <c r="L31" s="34">
        <f t="shared" si="2"/>
        <v>0.1781988917475211</v>
      </c>
      <c r="M31" s="28">
        <f>($D31*Input!B$4 + 'Cálculo Emissões'!$E31*Input!B$6 + 'Cálculo Emissões'!$F31*Input!B$5) * (1/1000)</f>
        <v>5.9869508478734221E-3</v>
      </c>
      <c r="N31" s="28">
        <f>($D31*Input!C$4 + 'Cálculo Emissões'!$E31*Input!C$6 + 'Cálculo Emissões'!$F31*Input!C$5) * (1/1000)</f>
        <v>5.9869508478734221E-3</v>
      </c>
      <c r="O31" s="28">
        <f>($D31*Input!D$4 + 'Cálculo Emissões'!$E31*Input!D$6 + 'Cálculo Emissões'!$F31*Input!D$5) * (1/1000)</f>
        <v>5.9869508478734221E-3</v>
      </c>
      <c r="P31" s="28">
        <f>($D31*Input!E$4 + 'Cálculo Emissões'!$E31*Input!E$6 + 'Cálculo Emissões'!$F31*Input!E$5) * (1/1000)</f>
        <v>0.26889617369968888</v>
      </c>
      <c r="Q31" s="28">
        <f>($D31*Input!F$4 + 'Cálculo Emissões'!$E31*Input!F$6 + 'Cálculo Emissões'!$F31*Input!F$5) * (1/1000)</f>
        <v>0.36028596271985935</v>
      </c>
      <c r="R31" s="28">
        <f>($D31*Input!G$4 + 'Cálculo Emissões'!$E31*Input!G$6 + 'Cálculo Emissões'!$F31*Input!G$5) * (1/1000)</f>
        <v>7.9685633566728385E-3</v>
      </c>
      <c r="S31" s="28">
        <f>($D31*Input!H$4 + 'Cálculo Emissões'!$E31*Input!H$6 + 'Cálculo Emissões'!$F31*Input!H$5) * (1/1000)</f>
        <v>0.12543797670958515</v>
      </c>
      <c r="T31" s="28">
        <f>($D31*Input!I$4) * (1/1000)</f>
        <v>9.8418333089797302E-3</v>
      </c>
      <c r="U31" s="1">
        <f>($D31*Input!J$4 + 'Cálculo Emissões'!$E31*Input!J$6 + 'Cálculo Emissões'!$F31*Input!J$5) * (1/1000)</f>
        <v>4.885544384186747E-3</v>
      </c>
      <c r="V31" s="1">
        <f>($D31*Input!K$4 + 'Cálculo Emissões'!$E31*Input!K$6 + 'Cálculo Emissões'!$F31*Input!K$5) * (1/1000)</f>
        <v>3.711695867419343E-3</v>
      </c>
      <c r="W31" s="1">
        <f>($D31*Input!L$4 + 'Cálculo Emissões'!$E31*Input!L$6 + 'Cálculo Emissões'!$F31*Input!L$5) * (1/1000)</f>
        <v>1.9884197260034383E-3</v>
      </c>
      <c r="X31" s="1">
        <f>($D31*Input!M$4 + 'Cálculo Emissões'!$E31*Input!M$6 + 'Cálculo Emissões'!$F31*Input!M$5) * (1/1000)</f>
        <v>4.2098904223853238E-3</v>
      </c>
      <c r="Y31" s="1">
        <f>($D31*Input!N$4 + 'Cálculo Emissões'!$E31*Input!N$6 + 'Cálculo Emissões'!$F31*Input!N$5) * (1/1000)</f>
        <v>2.1049452111926619E-3</v>
      </c>
      <c r="Z31" s="1">
        <f>($D31*Input!O$4 + 'Cálculo Emissões'!$E31*Input!O$6 + 'Cálculo Emissões'!$F31*Input!O$5) * (1/1000)</f>
        <v>1.1421034030502627E-3</v>
      </c>
    </row>
    <row r="32" spans="1:26" ht="15" customHeight="1" x14ac:dyDescent="0.25">
      <c r="A32" s="1" t="str">
        <f>'Dados Vias'!B33</f>
        <v>Viana</v>
      </c>
      <c r="B32" s="1" t="str">
        <f>'Dados Vias'!C33</f>
        <v>Rua Santa Helena (4)</v>
      </c>
      <c r="C32" s="29">
        <f>Input!$R$17</f>
        <v>0.95383561643835613</v>
      </c>
      <c r="D32" s="5">
        <f>'Dados Vias'!S33</f>
        <v>69.284227149710219</v>
      </c>
      <c r="E32" s="5">
        <f>'Dados Vias'!T33</f>
        <v>21.775042818480358</v>
      </c>
      <c r="F32" s="5">
        <f>'Dados Vias'!U33</f>
        <v>11.877296082807467</v>
      </c>
      <c r="G32" s="12">
        <f>($D32*Input!$E$12 + $E32*Input!$E$14 + $F32*Input!$E$13) / ($D32+$E32+$F32)</f>
        <v>2.8240384615384619</v>
      </c>
      <c r="H32" s="14" t="str">
        <f>'Dados Vias'!W33</f>
        <v>Collector</v>
      </c>
      <c r="I32" s="29">
        <f>VLOOKUP($H32,Input!$A$12:$B$15,2,FALSE)</f>
        <v>1.9366892857142866</v>
      </c>
      <c r="J32" s="34">
        <f t="shared" si="0"/>
        <v>1.668623314351942</v>
      </c>
      <c r="K32" s="34">
        <f t="shared" si="1"/>
        <v>0.3202930200923233</v>
      </c>
      <c r="L32" s="34">
        <f t="shared" si="2"/>
        <v>7.7490246796529813E-2</v>
      </c>
      <c r="M32" s="28">
        <f>($D32*Input!B$4 + 'Cálculo Emissões'!$E32*Input!B$6 + 'Cálculo Emissões'!$F32*Input!B$5) * (1/1000)</f>
        <v>2.4727309260274854E-3</v>
      </c>
      <c r="N32" s="28">
        <f>($D32*Input!C$4 + 'Cálculo Emissões'!$E32*Input!C$6 + 'Cálculo Emissões'!$F32*Input!C$5) * (1/1000)</f>
        <v>2.4727309260274854E-3</v>
      </c>
      <c r="O32" s="28">
        <f>($D32*Input!D$4 + 'Cálculo Emissões'!$E32*Input!D$6 + 'Cálculo Emissões'!$F32*Input!D$5) * (1/1000)</f>
        <v>2.4727309260274854E-3</v>
      </c>
      <c r="P32" s="28">
        <f>($D32*Input!E$4 + 'Cálculo Emissões'!$E32*Input!E$6 + 'Cálculo Emissões'!$F32*Input!E$5) * (1/1000)</f>
        <v>0.11998541920384083</v>
      </c>
      <c r="Q32" s="28">
        <f>($D32*Input!F$4 + 'Cálculo Emissões'!$E32*Input!F$6 + 'Cálculo Emissões'!$F32*Input!F$5) * (1/1000)</f>
        <v>0.15833813875617386</v>
      </c>
      <c r="R32" s="28">
        <f>($D32*Input!G$4 + 'Cálculo Emissões'!$E32*Input!G$6 + 'Cálculo Emissões'!$F32*Input!G$5) * (1/1000)</f>
        <v>3.3896739373618858E-3</v>
      </c>
      <c r="S32" s="28">
        <f>($D32*Input!H$4 + 'Cálculo Emissões'!$E32*Input!H$6 + 'Cálculo Emissões'!$F32*Input!H$5) * (1/1000)</f>
        <v>6.2014006881442804E-2</v>
      </c>
      <c r="T32" s="28">
        <f>($D32*Input!I$4) * (1/1000)</f>
        <v>5.0972012890000244E-3</v>
      </c>
      <c r="U32" s="1">
        <f>($D32*Input!J$4 + 'Cálculo Emissões'!$E32*Input!J$6 + 'Cálculo Emissões'!$F32*Input!J$5) * (1/1000)</f>
        <v>2.2450155101701747E-3</v>
      </c>
      <c r="V32" s="1">
        <f>($D32*Input!K$4 + 'Cálculo Emissões'!$E32*Input!K$6 + 'Cálculo Emissões'!$F32*Input!K$5) * (1/1000)</f>
        <v>1.7051758305670192E-3</v>
      </c>
      <c r="W32" s="1">
        <f>($D32*Input!L$4 + 'Cálculo Emissões'!$E32*Input!L$6 + 'Cálculo Emissões'!$F32*Input!L$5) * (1/1000)</f>
        <v>9.1360542486382788E-4</v>
      </c>
      <c r="X32" s="1">
        <f>($D32*Input!M$4 + 'Cálculo Emissões'!$E32*Input!M$6 + 'Cálculo Emissões'!$F32*Input!M$5) * (1/1000)</f>
        <v>1.9240547891954734E-3</v>
      </c>
      <c r="Y32" s="1">
        <f>($D32*Input!N$4 + 'Cálculo Emissões'!$E32*Input!N$6 + 'Cálculo Emissões'!$F32*Input!N$5) * (1/1000)</f>
        <v>9.6202739459773671E-4</v>
      </c>
      <c r="Z32" s="1">
        <f>($D32*Input!O$4 + 'Cálculo Emissões'!$E32*Input!O$6 + 'Cálculo Emissões'!$F32*Input!O$5) * (1/1000)</f>
        <v>5.2245641686843325E-4</v>
      </c>
    </row>
    <row r="33" spans="1:26" ht="15" customHeight="1" x14ac:dyDescent="0.25">
      <c r="A33" s="1" t="str">
        <f>'Dados Vias'!B34</f>
        <v>Viana</v>
      </c>
      <c r="B33" s="1" t="str">
        <f>'Dados Vias'!C34</f>
        <v>Sentido Fazenda Incaper</v>
      </c>
      <c r="C33" s="29">
        <f>Input!$R$17</f>
        <v>0.95383561643835613</v>
      </c>
      <c r="D33" s="5">
        <f>'Dados Vias'!S34</f>
        <v>43.206907164689902</v>
      </c>
      <c r="E33" s="5">
        <f>'Dados Vias'!T34</f>
        <v>14.402302388229968</v>
      </c>
      <c r="F33" s="5">
        <f>'Dados Vias'!U34</f>
        <v>24.003837313716613</v>
      </c>
      <c r="G33" s="12">
        <f>($D33*Input!$E$12 + $E33*Input!$E$14 + $F33*Input!$E$13) / ($D33+$E33+$F33)</f>
        <v>5.4058823529411768</v>
      </c>
      <c r="H33" s="14" t="str">
        <f>'Dados Vias'!W34</f>
        <v>Collector</v>
      </c>
      <c r="I33" s="29">
        <f>VLOOKUP($H33,Input!$A$12:$B$15,2,FALSE)</f>
        <v>1.9366892857142866</v>
      </c>
      <c r="J33" s="34">
        <f t="shared" si="0"/>
        <v>2.5655715166034145</v>
      </c>
      <c r="K33" s="34">
        <f t="shared" si="1"/>
        <v>0.49246264405390616</v>
      </c>
      <c r="L33" s="34">
        <f t="shared" si="2"/>
        <v>0.11914418807755794</v>
      </c>
      <c r="M33" s="28">
        <f>($D33*Input!B$4 + 'Cálculo Emissões'!$E33*Input!B$6 + 'Cálculo Emissões'!$F33*Input!B$5) * (1/1000)</f>
        <v>4.4484216844050519E-3</v>
      </c>
      <c r="N33" s="28">
        <f>($D33*Input!C$4 + 'Cálculo Emissões'!$E33*Input!C$6 + 'Cálculo Emissões'!$F33*Input!C$5) * (1/1000)</f>
        <v>4.4484216844050519E-3</v>
      </c>
      <c r="O33" s="28">
        <f>($D33*Input!D$4 + 'Cálculo Emissões'!$E33*Input!D$6 + 'Cálculo Emissões'!$F33*Input!D$5) * (1/1000)</f>
        <v>4.4484216844050519E-3</v>
      </c>
      <c r="P33" s="28">
        <f>($D33*Input!E$4 + 'Cálculo Emissões'!$E33*Input!E$6 + 'Cálculo Emissões'!$F33*Input!E$5) * (1/1000)</f>
        <v>0.16510346144403815</v>
      </c>
      <c r="Q33" s="28">
        <f>($D33*Input!F$4 + 'Cálculo Emissões'!$E33*Input!F$6 + 'Cálculo Emissões'!$F33*Input!F$5) * (1/1000)</f>
        <v>0.11914129552098363</v>
      </c>
      <c r="R33" s="28">
        <f>($D33*Input!G$4 + 'Cálculo Emissões'!$E33*Input!G$6 + 'Cálculo Emissões'!$F33*Input!G$5) * (1/1000)</f>
        <v>5.6066039050129352E-3</v>
      </c>
      <c r="S33" s="28">
        <f>($D33*Input!H$4 + 'Cálculo Emissões'!$E33*Input!H$6 + 'Cálculo Emissões'!$F33*Input!H$5) * (1/1000)</f>
        <v>4.3052942962582746E-2</v>
      </c>
      <c r="T33" s="28">
        <f>($D33*Input!I$4) * (1/1000)</f>
        <v>3.1787076504104857E-3</v>
      </c>
      <c r="U33" s="1">
        <f>($D33*Input!J$4 + 'Cálculo Emissões'!$E33*Input!J$6 + 'Cálculo Emissões'!$F33*Input!J$5) * (1/1000)</f>
        <v>2.5293775340422637E-3</v>
      </c>
      <c r="V33" s="1">
        <f>($D33*Input!K$4 + 'Cálculo Emissões'!$E33*Input!K$6 + 'Cálculo Emissões'!$F33*Input!K$5) * (1/1000)</f>
        <v>1.9206077392042963E-3</v>
      </c>
      <c r="W33" s="1">
        <f>($D33*Input!L$4 + 'Cálculo Emissões'!$E33*Input!L$6 + 'Cálculo Emissões'!$F33*Input!L$5) * (1/1000)</f>
        <v>1.0292905414865021E-3</v>
      </c>
      <c r="X33" s="1">
        <f>($D33*Input!M$4 + 'Cálculo Emissões'!$E33*Input!M$6 + 'Cálculo Emissões'!$F33*Input!M$5) * (1/1000)</f>
        <v>2.2586218774046231E-3</v>
      </c>
      <c r="Y33" s="1">
        <f>($D33*Input!N$4 + 'Cálculo Emissões'!$E33*Input!N$6 + 'Cálculo Emissões'!$F33*Input!N$5) * (1/1000)</f>
        <v>1.1293109387023115E-3</v>
      </c>
      <c r="Z33" s="1">
        <f>($D33*Input!O$4 + 'Cálculo Emissões'!$E33*Input!O$6 + 'Cálculo Emissões'!$F33*Input!O$5) * (1/1000)</f>
        <v>6.1156461345795239E-4</v>
      </c>
    </row>
    <row r="34" spans="1:26" ht="15" customHeight="1" x14ac:dyDescent="0.25">
      <c r="A34" s="1" t="str">
        <f>'Dados Vias'!B35</f>
        <v>Viana</v>
      </c>
      <c r="B34" s="1" t="str">
        <f>'Dados Vias'!C35</f>
        <v>Via Projetada</v>
      </c>
      <c r="C34" s="29">
        <f>Input!$R$17</f>
        <v>0.95383561643835613</v>
      </c>
      <c r="D34" s="5">
        <f>'Dados Vias'!S35</f>
        <v>76.610142761581997</v>
      </c>
      <c r="E34" s="5">
        <f>'Dados Vias'!T35</f>
        <v>17.23728212135595</v>
      </c>
      <c r="F34" s="5">
        <f>'Dados Vias'!U35</f>
        <v>10.533894629717526</v>
      </c>
      <c r="G34" s="12">
        <f>($D34*Input!$E$12 + $E34*Input!$E$14 + $F34*Input!$E$13) / ($D34+$E34+$F34)</f>
        <v>2.676605504587156</v>
      </c>
      <c r="H34" s="14" t="str">
        <f>'Dados Vias'!W35</f>
        <v>Collector</v>
      </c>
      <c r="I34" s="29">
        <f>VLOOKUP($H34,Input!$A$12:$B$15,2,FALSE)</f>
        <v>1.9366892857142866</v>
      </c>
      <c r="J34" s="34">
        <f t="shared" si="0"/>
        <v>1.6019887005876126</v>
      </c>
      <c r="K34" s="34">
        <f t="shared" si="1"/>
        <v>0.30750247503539313</v>
      </c>
      <c r="L34" s="34">
        <f t="shared" si="2"/>
        <v>7.4395760089208007E-2</v>
      </c>
      <c r="M34" s="28">
        <f>($D34*Input!B$4 + 'Cálculo Emissões'!$E34*Input!B$6 + 'Cálculo Emissões'!$F34*Input!B$5) * (1/1000)</f>
        <v>2.2496145786034399E-3</v>
      </c>
      <c r="N34" s="28">
        <f>($D34*Input!C$4 + 'Cálculo Emissões'!$E34*Input!C$6 + 'Cálculo Emissões'!$F34*Input!C$5) * (1/1000)</f>
        <v>2.2496145786034399E-3</v>
      </c>
      <c r="O34" s="28">
        <f>($D34*Input!D$4 + 'Cálculo Emissões'!$E34*Input!D$6 + 'Cálculo Emissões'!$F34*Input!D$5) * (1/1000)</f>
        <v>2.2496145786034399E-3</v>
      </c>
      <c r="P34" s="28">
        <f>($D34*Input!E$4 + 'Cálculo Emissões'!$E34*Input!E$6 + 'Cálculo Emissões'!$F34*Input!E$5) * (1/1000)</f>
        <v>0.11786444423967415</v>
      </c>
      <c r="Q34" s="28">
        <f>($D34*Input!F$4 + 'Cálculo Emissões'!$E34*Input!F$6 + 'Cálculo Emissões'!$F34*Input!F$5) * (1/1000)</f>
        <v>0.14607631672933319</v>
      </c>
      <c r="R34" s="28">
        <f>($D34*Input!G$4 + 'Cálculo Emissões'!$E34*Input!G$6 + 'Cálculo Emissões'!$F34*Input!G$5) * (1/1000)</f>
        <v>3.1843608249872216E-3</v>
      </c>
      <c r="S34" s="28">
        <f>($D34*Input!H$4 + 'Cálculo Emissões'!$E34*Input!H$6 + 'Cálculo Emissões'!$F34*Input!H$5) * (1/1000)</f>
        <v>6.5688160010490285E-2</v>
      </c>
      <c r="T34" s="28">
        <f>($D34*Input!I$4) * (1/1000)</f>
        <v>5.6361647448418548E-3</v>
      </c>
      <c r="U34" s="1">
        <f>($D34*Input!J$4 + 'Cálculo Emissões'!$E34*Input!J$6 + 'Cálculo Emissões'!$F34*Input!J$5) * (1/1000)</f>
        <v>2.2498247259208127E-3</v>
      </c>
      <c r="V34" s="1">
        <f>($D34*Input!K$4 + 'Cálculo Emissões'!$E34*Input!K$6 + 'Cálculo Emissões'!$F34*Input!K$5) * (1/1000)</f>
        <v>1.708271922543188E-3</v>
      </c>
      <c r="W34" s="1">
        <f>($D34*Input!L$4 + 'Cálculo Emissões'!$E34*Input!L$6 + 'Cálculo Emissões'!$F34*Input!L$5) * (1/1000)</f>
        <v>9.1541824175928423E-4</v>
      </c>
      <c r="X34" s="1">
        <f>($D34*Input!M$4 + 'Cálculo Emissões'!$E34*Input!M$6 + 'Cálculo Emissões'!$F34*Input!M$5) * (1/1000)</f>
        <v>1.9214191055719697E-3</v>
      </c>
      <c r="Y34" s="1">
        <f>($D34*Input!N$4 + 'Cálculo Emissões'!$E34*Input!N$6 + 'Cálculo Emissões'!$F34*Input!N$5) * (1/1000)</f>
        <v>9.6070955278598487E-4</v>
      </c>
      <c r="Z34" s="1">
        <f>($D34*Input!O$4 + 'Cálculo Emissões'!$E34*Input!O$6 + 'Cálculo Emissões'!$F34*Input!O$5) * (1/1000)</f>
        <v>5.2220942304177407E-4</v>
      </c>
    </row>
    <row r="35" spans="1:26" ht="15" customHeight="1" x14ac:dyDescent="0.25">
      <c r="A35" s="1" t="str">
        <f>'Dados Vias'!B36</f>
        <v>Viana</v>
      </c>
      <c r="B35" s="1" t="str">
        <f>'Dados Vias'!C36</f>
        <v>Avenida Guarapari</v>
      </c>
      <c r="C35" s="29">
        <f>Input!$R$17</f>
        <v>0.95383561643835613</v>
      </c>
      <c r="D35" s="5">
        <f>'Dados Vias'!S36</f>
        <v>92.231229644118415</v>
      </c>
      <c r="E35" s="5">
        <f>'Dados Vias'!T36</f>
        <v>56.363529226961255</v>
      </c>
      <c r="F35" s="5">
        <f>'Dados Vias'!U36</f>
        <v>40.991657619608183</v>
      </c>
      <c r="G35" s="12">
        <f>($D35*Input!$E$12 + $E35*Input!$E$14 + $F35*Input!$E$13) / ($D35+$E35+$F35)</f>
        <v>4.1486486486486482</v>
      </c>
      <c r="H35" s="14" t="str">
        <f>'Dados Vias'!W36</f>
        <v>Collector</v>
      </c>
      <c r="I35" s="29">
        <f>VLOOKUP($H35,Input!$A$12:$B$15,2,FALSE)</f>
        <v>1.9366892857142866</v>
      </c>
      <c r="J35" s="34">
        <f t="shared" si="0"/>
        <v>4.549593747738288</v>
      </c>
      <c r="K35" s="34">
        <f t="shared" si="1"/>
        <v>0.87329663269279845</v>
      </c>
      <c r="L35" s="34">
        <f t="shared" si="2"/>
        <v>0.21128144339341895</v>
      </c>
      <c r="M35" s="28">
        <f>($D35*Input!B$4 + 'Cálculo Emissões'!$E35*Input!B$6 + 'Cálculo Emissões'!$F35*Input!B$5) * (1/1000)</f>
        <v>7.8156828112015183E-3</v>
      </c>
      <c r="N35" s="28">
        <f>($D35*Input!C$4 + 'Cálculo Emissões'!$E35*Input!C$6 + 'Cálculo Emissões'!$F35*Input!C$5) * (1/1000)</f>
        <v>7.8156828112015183E-3</v>
      </c>
      <c r="O35" s="28">
        <f>($D35*Input!D$4 + 'Cálculo Emissões'!$E35*Input!D$6 + 'Cálculo Emissões'!$F35*Input!D$5) * (1/1000)</f>
        <v>7.8156828112015183E-3</v>
      </c>
      <c r="P35" s="28">
        <f>($D35*Input!E$4 + 'Cálculo Emissões'!$E35*Input!E$6 + 'Cálculo Emissões'!$F35*Input!E$5) * (1/1000)</f>
        <v>0.29929897104504494</v>
      </c>
      <c r="Q35" s="28">
        <f>($D35*Input!F$4 + 'Cálculo Emissões'!$E35*Input!F$6 + 'Cálculo Emissões'!$F35*Input!F$5) * (1/1000)</f>
        <v>0.34220762520327414</v>
      </c>
      <c r="R35" s="28">
        <f>($D35*Input!G$4 + 'Cálculo Emissões'!$E35*Input!G$6 + 'Cálculo Emissões'!$F35*Input!G$5) * (1/1000)</f>
        <v>9.8765721433547848E-3</v>
      </c>
      <c r="S35" s="28">
        <f>($D35*Input!H$4 + 'Cálculo Emissões'!$E35*Input!H$6 + 'Cálculo Emissões'!$F35*Input!H$5) * (1/1000)</f>
        <v>9.7751732511608638E-2</v>
      </c>
      <c r="T35" s="28">
        <f>($D35*Input!I$4) * (1/1000)</f>
        <v>6.7853992455196768E-3</v>
      </c>
      <c r="U35" s="1">
        <f>($D35*Input!J$4 + 'Cálculo Emissões'!$E35*Input!J$6 + 'Cálculo Emissões'!$F35*Input!J$5) * (1/1000)</f>
        <v>4.9188514273657714E-3</v>
      </c>
      <c r="V35" s="1">
        <f>($D35*Input!K$4 + 'Cálculo Emissões'!$E35*Input!K$6 + 'Cálculo Emissões'!$F35*Input!K$5) * (1/1000)</f>
        <v>3.7377236318222665E-3</v>
      </c>
      <c r="W35" s="1">
        <f>($D35*Input!L$4 + 'Cálculo Emissões'!$E35*Input!L$6 + 'Cálculo Emissões'!$F35*Input!L$5) * (1/1000)</f>
        <v>2.0022480828330194E-3</v>
      </c>
      <c r="X35" s="1">
        <f>($D35*Input!M$4 + 'Cálculo Emissões'!$E35*Input!M$6 + 'Cálculo Emissões'!$F35*Input!M$5) * (1/1000)</f>
        <v>4.3243827993171922E-3</v>
      </c>
      <c r="Y35" s="1">
        <f>($D35*Input!N$4 + 'Cálculo Emissões'!$E35*Input!N$6 + 'Cálculo Emissões'!$F35*Input!N$5) * (1/1000)</f>
        <v>2.1621913996585961E-3</v>
      </c>
      <c r="Z35" s="1">
        <f>($D35*Input!O$4 + 'Cálculo Emissões'!$E35*Input!O$6 + 'Cálculo Emissões'!$F35*Input!O$5) * (1/1000)</f>
        <v>1.1708360954424391E-3</v>
      </c>
    </row>
    <row r="36" spans="1:26" ht="15" customHeight="1" x14ac:dyDescent="0.25">
      <c r="A36" s="1" t="str">
        <f>'Dados Vias'!B37</f>
        <v>Viana</v>
      </c>
      <c r="B36" s="1" t="str">
        <f>'Dados Vias'!C37</f>
        <v>Rua Graça Aranha</v>
      </c>
      <c r="C36" s="29">
        <f>Input!$R$17</f>
        <v>0.95383561643835613</v>
      </c>
      <c r="D36" s="5">
        <f>'Dados Vias'!S37</f>
        <v>1.582546982305943</v>
      </c>
      <c r="E36" s="5">
        <f>'Dados Vias'!T37</f>
        <v>1.582546982305943</v>
      </c>
      <c r="F36" s="5">
        <f>'Dados Vias'!U37</f>
        <v>1.0550313215372953</v>
      </c>
      <c r="G36" s="12">
        <f>($D36*Input!$E$12 + $E36*Input!$E$14 + $F36*Input!$E$13) / ($D36+$E36+$F36)</f>
        <v>4.53125</v>
      </c>
      <c r="H36" s="14" t="str">
        <f>'Dados Vias'!W37</f>
        <v>Local</v>
      </c>
      <c r="I36" s="29">
        <f>VLOOKUP($H36,Input!$A$12:$B$15,2,FALSE)</f>
        <v>1.9366892857142866</v>
      </c>
      <c r="J36" s="34">
        <f t="shared" si="0"/>
        <v>0.11080729180755719</v>
      </c>
      <c r="K36" s="34">
        <f t="shared" si="1"/>
        <v>2.1269511120955251E-2</v>
      </c>
      <c r="L36" s="34">
        <f t="shared" si="2"/>
        <v>5.1458494647472373E-3</v>
      </c>
      <c r="M36" s="28">
        <f>($D36*Input!B$4 + 'Cálculo Emissões'!$E36*Input!B$6 + 'Cálculo Emissões'!$F36*Input!B$5) * (1/1000)</f>
        <v>1.983091730800246E-4</v>
      </c>
      <c r="N36" s="28">
        <f>($D36*Input!C$4 + 'Cálculo Emissões'!$E36*Input!C$6 + 'Cálculo Emissões'!$F36*Input!C$5) * (1/1000)</f>
        <v>1.983091730800246E-4</v>
      </c>
      <c r="O36" s="28">
        <f>($D36*Input!D$4 + 'Cálculo Emissões'!$E36*Input!D$6 + 'Cálculo Emissões'!$F36*Input!D$5) * (1/1000)</f>
        <v>1.983091730800246E-4</v>
      </c>
      <c r="P36" s="28">
        <f>($D36*Input!E$4 + 'Cálculo Emissões'!$E36*Input!E$6 + 'Cálculo Emissões'!$F36*Input!E$5) * (1/1000)</f>
        <v>7.1080785307620058E-3</v>
      </c>
      <c r="Q36" s="28">
        <f>($D36*Input!F$4 + 'Cálculo Emissões'!$E36*Input!F$6 + 'Cálculo Emissões'!$F36*Input!F$5) * (1/1000)</f>
        <v>8.6036835781121129E-3</v>
      </c>
      <c r="R36" s="28">
        <f>($D36*Input!G$4 + 'Cálculo Emissões'!$E36*Input!G$6 + 'Cálculo Emissões'!$F36*Input!G$5) * (1/1000)</f>
        <v>2.4496568564857853E-4</v>
      </c>
      <c r="S36" s="28">
        <f>($D36*Input!H$4 + 'Cálculo Emissões'!$E36*Input!H$6 + 'Cálculo Emissões'!$F36*Input!H$5) * (1/1000)</f>
        <v>1.9658439481898544E-3</v>
      </c>
      <c r="T36" s="28">
        <f>($D36*Input!I$4) * (1/1000)</f>
        <v>1.164270837673144E-4</v>
      </c>
      <c r="U36" s="1">
        <f>($D36*Input!J$4 + 'Cálculo Emissões'!$E36*Input!J$6 + 'Cálculo Emissões'!$F36*Input!J$5) * (1/1000)</f>
        <v>1.1329334583564646E-4</v>
      </c>
      <c r="V36" s="1">
        <f>($D36*Input!K$4 + 'Cálculo Emissões'!$E36*Input!K$6 + 'Cálculo Emissões'!$F36*Input!K$5) * (1/1000)</f>
        <v>8.6124865010600492E-5</v>
      </c>
      <c r="W36" s="1">
        <f>($D36*Input!L$4 + 'Cálculo Emissões'!$E36*Input!L$6 + 'Cálculo Emissões'!$F36*Input!L$5) * (1/1000)</f>
        <v>4.6126227415367826E-5</v>
      </c>
      <c r="X36" s="1">
        <f>($D36*Input!M$4 + 'Cálculo Emissões'!$E36*Input!M$6 + 'Cálculo Emissões'!$F36*Input!M$5) * (1/1000)</f>
        <v>1.0022184545109803E-4</v>
      </c>
      <c r="Y36" s="1">
        <f>($D36*Input!N$4 + 'Cálculo Emissões'!$E36*Input!N$6 + 'Cálculo Emissões'!$F36*Input!N$5) * (1/1000)</f>
        <v>5.0110922725549017E-5</v>
      </c>
      <c r="Z36" s="1">
        <f>($D36*Input!O$4 + 'Cálculo Emissões'!$E36*Input!O$6 + 'Cálculo Emissões'!$F36*Input!O$5) * (1/1000)</f>
        <v>2.7101414988192366E-5</v>
      </c>
    </row>
    <row r="37" spans="1:26" ht="15" customHeight="1" x14ac:dyDescent="0.25">
      <c r="A37" s="1" t="str">
        <f>'Dados Vias'!B38</f>
        <v>Viana</v>
      </c>
      <c r="B37" s="1" t="str">
        <f>'Dados Vias'!C38</f>
        <v>Rua Monte Negro</v>
      </c>
      <c r="C37" s="29">
        <f>Input!$R$17</f>
        <v>0.95383561643835613</v>
      </c>
      <c r="D37" s="5">
        <f>'Dados Vias'!S38</f>
        <v>1.3932471040396817</v>
      </c>
      <c r="E37" s="5">
        <f>'Dados Vias'!T38</f>
        <v>1.3932471040396817</v>
      </c>
      <c r="F37" s="5">
        <f>'Dados Vias'!U38</f>
        <v>0.92883140269312114</v>
      </c>
      <c r="G37" s="12">
        <f>($D37*Input!$E$12 + $E37*Input!$E$14 + $F37*Input!$E$13) / ($D37+$E37+$F37)</f>
        <v>4.5312500000000009</v>
      </c>
      <c r="H37" s="14" t="str">
        <f>'Dados Vias'!W38</f>
        <v>Local</v>
      </c>
      <c r="I37" s="29">
        <f>VLOOKUP($H37,Input!$A$12:$B$15,2,FALSE)</f>
        <v>1.9366892857142866</v>
      </c>
      <c r="J37" s="34">
        <f t="shared" si="0"/>
        <v>9.7552831065026435E-2</v>
      </c>
      <c r="K37" s="34">
        <f t="shared" si="1"/>
        <v>1.8725311226104147E-2</v>
      </c>
      <c r="L37" s="34">
        <f t="shared" si="2"/>
        <v>4.5303172321219708E-3</v>
      </c>
      <c r="M37" s="28">
        <f>($D37*Input!B$4 + 'Cálculo Emissões'!$E37*Input!B$6 + 'Cálculo Emissões'!$F37*Input!B$5) * (1/1000)</f>
        <v>1.7458798012786857E-4</v>
      </c>
      <c r="N37" s="28">
        <f>($D37*Input!C$4 + 'Cálculo Emissões'!$E37*Input!C$6 + 'Cálculo Emissões'!$F37*Input!C$5) * (1/1000)</f>
        <v>1.7458798012786857E-4</v>
      </c>
      <c r="O37" s="28">
        <f>($D37*Input!D$4 + 'Cálculo Emissões'!$E37*Input!D$6 + 'Cálculo Emissões'!$F37*Input!D$5) * (1/1000)</f>
        <v>1.7458798012786857E-4</v>
      </c>
      <c r="P37" s="28">
        <f>($D37*Input!E$4 + 'Cálculo Emissões'!$E37*Input!E$6 + 'Cálculo Emissões'!$F37*Input!E$5) * (1/1000)</f>
        <v>6.2578299026804255E-3</v>
      </c>
      <c r="Q37" s="28">
        <f>($D37*Input!F$4 + 'Cálculo Emissões'!$E37*Input!F$6 + 'Cálculo Emissões'!$F37*Input!F$5) * (1/1000)</f>
        <v>7.5745348247494198E-3</v>
      </c>
      <c r="R37" s="28">
        <f>($D37*Input!G$4 + 'Cálculo Emissões'!$E37*Input!G$6 + 'Cálculo Emissões'!$F37*Input!G$5) * (1/1000)</f>
        <v>2.1566357014037534E-4</v>
      </c>
      <c r="S37" s="28">
        <f>($D37*Input!H$4 + 'Cálculo Emissões'!$E37*Input!H$6 + 'Cálculo Emissões'!$F37*Input!H$5) * (1/1000)</f>
        <v>1.7306951505594891E-3</v>
      </c>
      <c r="T37" s="28">
        <f>($D37*Input!I$4) * (1/1000)</f>
        <v>1.0250039910615238E-4</v>
      </c>
      <c r="U37" s="1">
        <f>($D37*Input!J$4 + 'Cálculo Emissões'!$E37*Input!J$6 + 'Cálculo Emissões'!$F37*Input!J$5) * (1/1000)</f>
        <v>9.9741510209372939E-5</v>
      </c>
      <c r="V37" s="1">
        <f>($D37*Input!K$4 + 'Cálculo Emissões'!$E37*Input!K$6 + 'Cálculo Emissões'!$F37*Input!K$5) * (1/1000)</f>
        <v>7.582284766483487E-5</v>
      </c>
      <c r="W37" s="1">
        <f>($D37*Input!L$4 + 'Cálculo Emissões'!$E37*Input!L$6 + 'Cálculo Emissões'!$F37*Input!L$5) * (1/1000)</f>
        <v>4.0608736097740089E-5</v>
      </c>
      <c r="X37" s="1">
        <f>($D37*Input!M$4 + 'Cálculo Emissões'!$E37*Input!M$6 + 'Cálculo Emissões'!$F37*Input!M$5) * (1/1000)</f>
        <v>8.8233586425847058E-5</v>
      </c>
      <c r="Y37" s="1">
        <f>($D37*Input!N$4 + 'Cálculo Emissões'!$E37*Input!N$6 + 'Cálculo Emissões'!$F37*Input!N$5) * (1/1000)</f>
        <v>4.4116793212923529E-5</v>
      </c>
      <c r="Z37" s="1">
        <f>($D37*Input!O$4 + 'Cálculo Emissões'!$E37*Input!O$6 + 'Cálculo Emissões'!$F37*Input!O$5) * (1/1000)</f>
        <v>2.3859618936973179E-5</v>
      </c>
    </row>
    <row r="38" spans="1:26" ht="15" customHeight="1" x14ac:dyDescent="0.25">
      <c r="A38" s="1" t="str">
        <f>'Dados Vias'!B39</f>
        <v>Viana</v>
      </c>
      <c r="B38" s="1" t="str">
        <f>'Dados Vias'!C39</f>
        <v>Avenida Principal</v>
      </c>
      <c r="C38" s="29">
        <f>Input!$R$17</f>
        <v>0.95383561643835613</v>
      </c>
      <c r="D38" s="5">
        <f>'Dados Vias'!S39</f>
        <v>56.545135637320627</v>
      </c>
      <c r="E38" s="5">
        <f>'Dados Vias'!T39</f>
        <v>31.56007570455105</v>
      </c>
      <c r="F38" s="5">
        <f>'Dados Vias'!U39</f>
        <v>7.8900189261377625</v>
      </c>
      <c r="G38" s="12">
        <f>($D38*Input!$E$12 + $E38*Input!$E$14 + $F38*Input!$E$13) / ($D38+$E38+$F38)</f>
        <v>2.206164383561644</v>
      </c>
      <c r="H38" s="14" t="str">
        <f>'Dados Vias'!W39</f>
        <v>Collector</v>
      </c>
      <c r="I38" s="29">
        <f>VLOOKUP($H38,Input!$A$12:$B$15,2,FALSE)</f>
        <v>1.9366892857142866</v>
      </c>
      <c r="J38" s="34">
        <f t="shared" si="0"/>
        <v>1.2096532398108135</v>
      </c>
      <c r="K38" s="34">
        <f t="shared" si="1"/>
        <v>0.23219350114015616</v>
      </c>
      <c r="L38" s="34">
        <f t="shared" si="2"/>
        <v>5.617584705003778E-2</v>
      </c>
      <c r="M38" s="28">
        <f>($D38*Input!B$4 + 'Cálculo Emissões'!$E38*Input!B$6 + 'Cálculo Emissões'!$F38*Input!B$5) * (1/1000)</f>
        <v>1.7630694848272262E-3</v>
      </c>
      <c r="N38" s="28">
        <f>($D38*Input!C$4 + 'Cálculo Emissões'!$E38*Input!C$6 + 'Cálculo Emissões'!$F38*Input!C$5) * (1/1000)</f>
        <v>1.7630694848272262E-3</v>
      </c>
      <c r="O38" s="28">
        <f>($D38*Input!D$4 + 'Cálculo Emissões'!$E38*Input!D$6 + 'Cálculo Emissões'!$F38*Input!D$5) * (1/1000)</f>
        <v>1.7630694848272262E-3</v>
      </c>
      <c r="P38" s="28">
        <f>($D38*Input!E$4 + 'Cálculo Emissões'!$E38*Input!E$6 + 'Cálculo Emissões'!$F38*Input!E$5) * (1/1000)</f>
        <v>8.9498280670161565E-2</v>
      </c>
      <c r="Q38" s="28">
        <f>($D38*Input!F$4 + 'Cálculo Emissões'!$E38*Input!F$6 + 'Cálculo Emissões'!$F38*Input!F$5) * (1/1000)</f>
        <v>0.18037911506045787</v>
      </c>
      <c r="R38" s="28">
        <f>($D38*Input!G$4 + 'Cálculo Emissões'!$E38*Input!G$6 + 'Cálculo Emissões'!$F38*Input!G$5) * (1/1000)</f>
        <v>2.421483867875393E-3</v>
      </c>
      <c r="S38" s="28">
        <f>($D38*Input!H$4 + 'Cálculo Emissões'!$E38*Input!H$6 + 'Cálculo Emissões'!$F38*Input!H$5) * (1/1000)</f>
        <v>5.4679072062853981E-2</v>
      </c>
      <c r="T38" s="28">
        <f>($D38*Input!I$4) * (1/1000)</f>
        <v>4.1599935528534989E-3</v>
      </c>
      <c r="U38" s="1">
        <f>($D38*Input!J$4 + 'Cálculo Emissões'!$E38*Input!J$6 + 'Cálculo Emissões'!$F38*Input!J$5) * (1/1000)</f>
        <v>1.8247045420571499E-3</v>
      </c>
      <c r="V38" s="1">
        <f>($D38*Input!K$4 + 'Cálculo Emissões'!$E38*Input!K$6 + 'Cálculo Emissões'!$F38*Input!K$5) * (1/1000)</f>
        <v>1.387323373791699E-3</v>
      </c>
      <c r="W38" s="1">
        <f>($D38*Input!L$4 + 'Cálculo Emissões'!$E38*Input!L$6 + 'Cálculo Emissões'!$F38*Input!L$5) * (1/1000)</f>
        <v>7.4287429806620564E-4</v>
      </c>
      <c r="X38" s="1">
        <f>($D38*Input!M$4 + 'Cálculo Emissões'!$E38*Input!M$6 + 'Cálculo Emissões'!$F38*Input!M$5) * (1/1000)</f>
        <v>1.5385094408857881E-3</v>
      </c>
      <c r="Y38" s="1">
        <f>($D38*Input!N$4 + 'Cálculo Emissões'!$E38*Input!N$6 + 'Cálculo Emissões'!$F38*Input!N$5) * (1/1000)</f>
        <v>7.6925472044289407E-4</v>
      </c>
      <c r="Z38" s="1">
        <f>($D38*Input!O$4 + 'Cálculo Emissões'!$E38*Input!O$6 + 'Cálculo Emissões'!$F38*Input!O$5) * (1/1000)</f>
        <v>4.1754904024101638E-4</v>
      </c>
    </row>
    <row r="39" spans="1:26" ht="15" customHeight="1" x14ac:dyDescent="0.25">
      <c r="A39" s="1" t="str">
        <f>'Dados Vias'!B40</f>
        <v>Viana</v>
      </c>
      <c r="B39" s="1" t="str">
        <f>'Dados Vias'!C40</f>
        <v>Rua Vesúvio</v>
      </c>
      <c r="C39" s="29">
        <f>Input!$R$17</f>
        <v>0.95383561643835613</v>
      </c>
      <c r="D39" s="5">
        <f>'Dados Vias'!S40</f>
        <v>19.644279367284135</v>
      </c>
      <c r="E39" s="5">
        <f>'Dados Vias'!T40</f>
        <v>10.964248949181844</v>
      </c>
      <c r="F39" s="5">
        <f>'Dados Vias'!U40</f>
        <v>2.7410622372954609</v>
      </c>
      <c r="G39" s="12">
        <f>($D39*Input!$E$12 + $E39*Input!$E$14 + $F39*Input!$E$13) / ($D39+$E39+$F39)</f>
        <v>2.2061643835616436</v>
      </c>
      <c r="H39" s="14" t="str">
        <f>'Dados Vias'!W40</f>
        <v>Collector</v>
      </c>
      <c r="I39" s="29">
        <f>VLOOKUP($H39,Input!$A$12:$B$15,2,FALSE)</f>
        <v>1.9366892857142866</v>
      </c>
      <c r="J39" s="34">
        <f t="shared" si="0"/>
        <v>0.42024421575001386</v>
      </c>
      <c r="K39" s="34">
        <f t="shared" si="1"/>
        <v>8.0666072373067679E-2</v>
      </c>
      <c r="L39" s="34">
        <f t="shared" si="2"/>
        <v>1.9515985251548632E-2</v>
      </c>
      <c r="M39" s="28">
        <f>($D39*Input!B$4 + 'Cálculo Emissões'!$E39*Input!B$6 + 'Cálculo Emissões'!$F39*Input!B$5) * (1/1000)</f>
        <v>6.1250590547740492E-4</v>
      </c>
      <c r="N39" s="28">
        <f>($D39*Input!C$4 + 'Cálculo Emissões'!$E39*Input!C$6 + 'Cálculo Emissões'!$F39*Input!C$5) * (1/1000)</f>
        <v>6.1250590547740492E-4</v>
      </c>
      <c r="O39" s="28">
        <f>($D39*Input!D$4 + 'Cálculo Emissões'!$E39*Input!D$6 + 'Cálculo Emissões'!$F39*Input!D$5) * (1/1000)</f>
        <v>6.1250590547740492E-4</v>
      </c>
      <c r="P39" s="28">
        <f>($D39*Input!E$4 + 'Cálculo Emissões'!$E39*Input!E$6 + 'Cálculo Emissões'!$F39*Input!E$5) * (1/1000)</f>
        <v>3.1092492900766308E-2</v>
      </c>
      <c r="Q39" s="28">
        <f>($D39*Input!F$4 + 'Cálculo Emissões'!$E39*Input!F$6 + 'Cálculo Emissões'!$F39*Input!F$5) * (1/1000)</f>
        <v>6.26652971707157E-2</v>
      </c>
      <c r="R39" s="28">
        <f>($D39*Input!G$4 + 'Cálculo Emissões'!$E39*Input!G$6 + 'Cálculo Emissões'!$F39*Input!G$5) * (1/1000)</f>
        <v>8.4124487540392741E-4</v>
      </c>
      <c r="S39" s="28">
        <f>($D39*Input!H$4 + 'Cálculo Emissões'!$E39*Input!H$6 + 'Cálculo Emissões'!$F39*Input!H$5) * (1/1000)</f>
        <v>1.8995992405713188E-2</v>
      </c>
      <c r="T39" s="28">
        <f>($D39*Input!I$4) * (1/1000)</f>
        <v>1.4452184895709854E-3</v>
      </c>
      <c r="U39" s="1">
        <f>($D39*Input!J$4 + 'Cálculo Emissões'!$E39*Input!J$6 + 'Cálculo Emissões'!$F39*Input!J$5) * (1/1000)</f>
        <v>6.3391846854576623E-4</v>
      </c>
      <c r="V39" s="1">
        <f>($D39*Input!K$4 + 'Cálculo Emissões'!$E39*Input!K$6 + 'Cálculo Emissões'!$F39*Input!K$5) * (1/1000)</f>
        <v>4.8196838897561912E-4</v>
      </c>
      <c r="W39" s="1">
        <f>($D39*Input!L$4 + 'Cálculo Emissões'!$E39*Input!L$6 + 'Cálculo Emissões'!$F39*Input!L$5) * (1/1000)</f>
        <v>2.5808109011513097E-4</v>
      </c>
      <c r="X39" s="1">
        <f>($D39*Input!M$4 + 'Cálculo Emissões'!$E39*Input!M$6 + 'Cálculo Emissões'!$F39*Input!M$5) * (1/1000)</f>
        <v>5.344917635322988E-4</v>
      </c>
      <c r="Y39" s="1">
        <f>($D39*Input!N$4 + 'Cálculo Emissões'!$E39*Input!N$6 + 'Cálculo Emissões'!$F39*Input!N$5) * (1/1000)</f>
        <v>2.672458817661494E-4</v>
      </c>
      <c r="Z39" s="1">
        <f>($D39*Input!O$4 + 'Cálculo Emissões'!$E39*Input!O$6 + 'Cálculo Emissões'!$F39*Input!O$5) * (1/1000)</f>
        <v>1.4506022319313622E-4</v>
      </c>
    </row>
    <row r="40" spans="1:26" ht="15" customHeight="1" x14ac:dyDescent="0.25">
      <c r="A40" s="1" t="str">
        <f>'Dados Vias'!B41</f>
        <v>Viana</v>
      </c>
      <c r="B40" s="1" t="str">
        <f>'Dados Vias'!C41</f>
        <v>Rua Antônio Freire</v>
      </c>
      <c r="C40" s="29">
        <f>Input!$R$17</f>
        <v>0.95383561643835613</v>
      </c>
      <c r="D40" s="5">
        <f>'Dados Vias'!S41</f>
        <v>46.622435722689353</v>
      </c>
      <c r="E40" s="5">
        <f>'Dados Vias'!T41</f>
        <v>36.026427603896323</v>
      </c>
      <c r="F40" s="5">
        <f>'Dados Vias'!U41</f>
        <v>23.311217861344677</v>
      </c>
      <c r="G40" s="12">
        <f>($D40*Input!$E$12 + $E40*Input!$E$14 + $F40*Input!$E$13) / ($D40+$E40+$F40)</f>
        <v>4.149</v>
      </c>
      <c r="H40" s="14" t="str">
        <f>'Dados Vias'!W41</f>
        <v>Collector</v>
      </c>
      <c r="I40" s="29">
        <f>VLOOKUP($H40,Input!$A$12:$B$15,2,FALSE)</f>
        <v>1.9366892857142866</v>
      </c>
      <c r="J40" s="34">
        <f t="shared" si="0"/>
        <v>2.5429931933544427</v>
      </c>
      <c r="K40" s="34">
        <f t="shared" si="1"/>
        <v>0.4881287244209766</v>
      </c>
      <c r="L40" s="34">
        <f t="shared" si="2"/>
        <v>0.11809565913410724</v>
      </c>
      <c r="M40" s="28">
        <f>($D40*Input!B$4 + 'Cálculo Emissões'!$E40*Input!B$6 + 'Cálculo Emissões'!$F40*Input!B$5) * (1/1000)</f>
        <v>4.4368109258597415E-3</v>
      </c>
      <c r="N40" s="28">
        <f>($D40*Input!C$4 + 'Cálculo Emissões'!$E40*Input!C$6 + 'Cálculo Emissões'!$F40*Input!C$5) * (1/1000)</f>
        <v>4.4368109258597415E-3</v>
      </c>
      <c r="O40" s="28">
        <f>($D40*Input!D$4 + 'Cálculo Emissões'!$E40*Input!D$6 + 'Cálculo Emissões'!$F40*Input!D$5) * (1/1000)</f>
        <v>4.4368109258597415E-3</v>
      </c>
      <c r="P40" s="28">
        <f>($D40*Input!E$4 + 'Cálculo Emissões'!$E40*Input!E$6 + 'Cálculo Emissões'!$F40*Input!E$5) * (1/1000)</f>
        <v>0.1661216792445265</v>
      </c>
      <c r="Q40" s="28">
        <f>($D40*Input!F$4 + 'Cálculo Emissões'!$E40*Input!F$6 + 'Cálculo Emissões'!$F40*Input!F$5) * (1/1000)</f>
        <v>0.20465059828303128</v>
      </c>
      <c r="R40" s="28">
        <f>($D40*Input!G$4 + 'Cálculo Emissões'!$E40*Input!G$6 + 'Cálculo Emissões'!$F40*Input!G$5) * (1/1000)</f>
        <v>5.5560959024930755E-3</v>
      </c>
      <c r="S40" s="28">
        <f>($D40*Input!H$4 + 'Cálculo Emissões'!$E40*Input!H$6 + 'Cálculo Emissões'!$F40*Input!H$5) * (1/1000)</f>
        <v>5.2521230977371179E-2</v>
      </c>
      <c r="T40" s="28">
        <f>($D40*Input!I$4) * (1/1000)</f>
        <v>3.4299861489182661E-3</v>
      </c>
      <c r="U40" s="1">
        <f>($D40*Input!J$4 + 'Cálculo Emissões'!$E40*Input!J$6 + 'Cálculo Emissões'!$F40*Input!J$5) * (1/1000)</f>
        <v>2.7241760520679194E-3</v>
      </c>
      <c r="V40" s="1">
        <f>($D40*Input!K$4 + 'Cálculo Emissões'!$E40*Input!K$6 + 'Cálculo Emissões'!$F40*Input!K$5) * (1/1000)</f>
        <v>2.0705826791923834E-3</v>
      </c>
      <c r="W40" s="1">
        <f>($D40*Input!L$4 + 'Cálculo Emissões'!$E40*Input!L$6 + 'Cálculo Emissões'!$F40*Input!L$5) * (1/1000)</f>
        <v>1.109026500166856E-3</v>
      </c>
      <c r="X40" s="1">
        <f>($D40*Input!M$4 + 'Cálculo Emissões'!$E40*Input!M$6 + 'Cálculo Emissões'!$F40*Input!M$5) * (1/1000)</f>
        <v>2.3956224050114797E-3</v>
      </c>
      <c r="Y40" s="1">
        <f>($D40*Input!N$4 + 'Cálculo Emissões'!$E40*Input!N$6 + 'Cálculo Emissões'!$F40*Input!N$5) * (1/1000)</f>
        <v>1.1978112025057398E-3</v>
      </c>
      <c r="Z40" s="1">
        <f>($D40*Input!O$4 + 'Cálculo Emissões'!$E40*Input!O$6 + 'Cálculo Emissões'!$F40*Input!O$5) * (1/1000)</f>
        <v>6.4829696285462614E-4</v>
      </c>
    </row>
    <row r="41" spans="1:26" ht="15" customHeight="1" x14ac:dyDescent="0.25">
      <c r="A41" s="1" t="str">
        <f>'Dados Vias'!B42</f>
        <v>Viana</v>
      </c>
      <c r="B41" s="1" t="str">
        <f>'Dados Vias'!C42</f>
        <v>Rua Getúlio Vargas</v>
      </c>
      <c r="C41" s="29">
        <f>Input!$R$17</f>
        <v>0.95383561643835613</v>
      </c>
      <c r="D41" s="5">
        <f>'Dados Vias'!S42</f>
        <v>17.420636797249788</v>
      </c>
      <c r="E41" s="5">
        <f>'Dados Vias'!T42</f>
        <v>6.0071161369826855</v>
      </c>
      <c r="F41" s="5">
        <f>'Dados Vias'!U42</f>
        <v>4.8056929095861491</v>
      </c>
      <c r="G41" s="12">
        <f>($D41*Input!$E$12 + $E41*Input!$E$14 + $F41*Input!$E$13) / ($D41+$E41+$F41)</f>
        <v>3.6010638297872348</v>
      </c>
      <c r="H41" s="14" t="str">
        <f>'Dados Vias'!W42</f>
        <v>Collector</v>
      </c>
      <c r="I41" s="29">
        <f>VLOOKUP($H41,Input!$A$12:$B$15,2,FALSE)</f>
        <v>1.9366892857142866</v>
      </c>
      <c r="J41" s="34">
        <f t="shared" si="0"/>
        <v>0.58644047104217678</v>
      </c>
      <c r="K41" s="34">
        <f t="shared" si="1"/>
        <v>0.11256752075732188</v>
      </c>
      <c r="L41" s="34">
        <f t="shared" si="2"/>
        <v>2.7234077602577872E-2</v>
      </c>
      <c r="M41" s="28">
        <f>($D41*Input!B$4 + 'Cálculo Emissões'!$E41*Input!B$6 + 'Cálculo Emissões'!$F41*Input!B$5) * (1/1000)</f>
        <v>9.4225979721699769E-4</v>
      </c>
      <c r="N41" s="28">
        <f>($D41*Input!C$4 + 'Cálculo Emissões'!$E41*Input!C$6 + 'Cálculo Emissões'!$F41*Input!C$5) * (1/1000)</f>
        <v>9.4225979721699769E-4</v>
      </c>
      <c r="O41" s="28">
        <f>($D41*Input!D$4 + 'Cálculo Emissões'!$E41*Input!D$6 + 'Cálculo Emissões'!$F41*Input!D$5) * (1/1000)</f>
        <v>9.4225979721699769E-4</v>
      </c>
      <c r="P41" s="28">
        <f>($D41*Input!E$4 + 'Cálculo Emissões'!$E41*Input!E$6 + 'Cálculo Emissões'!$F41*Input!E$5) * (1/1000)</f>
        <v>4.0108863753485727E-2</v>
      </c>
      <c r="Q41" s="28">
        <f>($D41*Input!F$4 + 'Cálculo Emissões'!$E41*Input!F$6 + 'Cálculo Emissões'!$F41*Input!F$5) * (1/1000)</f>
        <v>4.3747334789620798E-2</v>
      </c>
      <c r="R41" s="28">
        <f>($D41*Input!G$4 + 'Cálculo Emissões'!$E41*Input!G$6 + 'Cálculo Emissões'!$F41*Input!G$5) * (1/1000)</f>
        <v>1.2362534065087298E-3</v>
      </c>
      <c r="S41" s="28">
        <f>($D41*Input!H$4 + 'Cálculo Emissões'!$E41*Input!H$6 + 'Cálculo Emissões'!$F41*Input!H$5) * (1/1000)</f>
        <v>1.6217387068674274E-2</v>
      </c>
      <c r="T41" s="28">
        <f>($D41*Input!I$4) * (1/1000)</f>
        <v>1.2816263670845358E-3</v>
      </c>
      <c r="U41" s="1">
        <f>($D41*Input!J$4 + 'Cálculo Emissões'!$E41*Input!J$6 + 'Cálculo Emissões'!$F41*Input!J$5) * (1/1000)</f>
        <v>6.919427028941851E-4</v>
      </c>
      <c r="V41" s="1">
        <f>($D41*Input!K$4 + 'Cálculo Emissões'!$E41*Input!K$6 + 'Cálculo Emissões'!$F41*Input!K$5) * (1/1000)</f>
        <v>5.2553899140199477E-4</v>
      </c>
      <c r="W41" s="1">
        <f>($D41*Input!L$4 + 'Cálculo Emissões'!$E41*Input!L$6 + 'Cálculo Emissões'!$F41*Input!L$5) * (1/1000)</f>
        <v>2.8159093101996205E-4</v>
      </c>
      <c r="X41" s="1">
        <f>($D41*Input!M$4 + 'Cálculo Emissões'!$E41*Input!M$6 + 'Cálculo Emissões'!$F41*Input!M$5) * (1/1000)</f>
        <v>6.0248618989389277E-4</v>
      </c>
      <c r="Y41" s="1">
        <f>($D41*Input!N$4 + 'Cálculo Emissões'!$E41*Input!N$6 + 'Cálculo Emissões'!$F41*Input!N$5) * (1/1000)</f>
        <v>3.0124309494694638E-4</v>
      </c>
      <c r="Z41" s="1">
        <f>($D41*Input!O$4 + 'Cálculo Emissões'!$E41*Input!O$6 + 'Cálculo Emissões'!$F41*Input!O$5) * (1/1000)</f>
        <v>1.6339501545756092E-4</v>
      </c>
    </row>
    <row r="42" spans="1:26" ht="15" customHeight="1" x14ac:dyDescent="0.25">
      <c r="A42" s="1" t="str">
        <f>'Dados Vias'!B43</f>
        <v>Cariacica</v>
      </c>
      <c r="B42" s="1" t="str">
        <f>'Dados Vias'!C43</f>
        <v>Avenida 1 (1)</v>
      </c>
      <c r="C42" s="29">
        <f>Input!$R$17</f>
        <v>0.95383561643835613</v>
      </c>
      <c r="D42" s="5">
        <f>'Dados Vias'!S43</f>
        <v>212.89213448025998</v>
      </c>
      <c r="E42" s="5">
        <f>'Dados Vias'!T43</f>
        <v>55.884185301068243</v>
      </c>
      <c r="F42" s="5">
        <f>'Dados Vias'!U43</f>
        <v>32.820870732373422</v>
      </c>
      <c r="G42" s="12">
        <f>($D42*Input!$E$12 + $E42*Input!$E$14 + $F42*Input!$E$13) / ($D42+$E42+$F42)</f>
        <v>2.7636764705882362</v>
      </c>
      <c r="H42" s="14" t="str">
        <f>'Dados Vias'!W43</f>
        <v>Highway</v>
      </c>
      <c r="I42" s="29">
        <f>VLOOKUP($H42,Input!$A$12:$B$15,2,FALSE)</f>
        <v>0.61049702380952386</v>
      </c>
      <c r="J42" s="34">
        <f t="shared" si="0"/>
        <v>1.6726008977736313</v>
      </c>
      <c r="K42" s="34">
        <f t="shared" si="1"/>
        <v>0.32105651907729144</v>
      </c>
      <c r="L42" s="34">
        <f t="shared" si="2"/>
        <v>7.7674964292893084E-2</v>
      </c>
      <c r="M42" s="28">
        <f>($D42*Input!B$4 + 'Cálculo Emissões'!$E42*Input!B$6 + 'Cálculo Emissões'!$F42*Input!B$5) * (1/1000)</f>
        <v>6.9070107968037661E-3</v>
      </c>
      <c r="N42" s="28">
        <f>($D42*Input!C$4 + 'Cálculo Emissões'!$E42*Input!C$6 + 'Cálculo Emissões'!$F42*Input!C$5) * (1/1000)</f>
        <v>6.9070107968037661E-3</v>
      </c>
      <c r="O42" s="28">
        <f>($D42*Input!D$4 + 'Cálculo Emissões'!$E42*Input!D$6 + 'Cálculo Emissões'!$F42*Input!D$5) * (1/1000)</f>
        <v>6.9070107968037661E-3</v>
      </c>
      <c r="P42" s="28">
        <f>($D42*Input!E$4 + 'Cálculo Emissões'!$E42*Input!E$6 + 'Cálculo Emissões'!$F42*Input!E$5) * (1/1000)</f>
        <v>0.34761269201032097</v>
      </c>
      <c r="Q42" s="28">
        <f>($D42*Input!F$4 + 'Cálculo Emissões'!$E42*Input!F$6 + 'Cálculo Emissões'!$F42*Input!F$5) * (1/1000)</f>
        <v>0.44031786040352217</v>
      </c>
      <c r="R42" s="28">
        <f>($D42*Input!G$4 + 'Cálculo Emissões'!$E42*Input!G$6 + 'Cálculo Emissões'!$F42*Input!G$5) * (1/1000)</f>
        <v>9.6151855197415467E-3</v>
      </c>
      <c r="S42" s="28">
        <f>($D42*Input!H$4 + 'Cálculo Emissões'!$E42*Input!H$6 + 'Cálculo Emissões'!$F42*Input!H$5) * (1/1000)</f>
        <v>0.18603332446377394</v>
      </c>
      <c r="T42" s="28">
        <f>($D42*Input!I$4) * (1/1000)</f>
        <v>1.5662353567803149E-2</v>
      </c>
      <c r="U42" s="1">
        <f>($D42*Input!J$4 + 'Cálculo Emissões'!$E42*Input!J$6 + 'Cálculo Emissões'!$F42*Input!J$5) * (1/1000)</f>
        <v>6.5582851558209972E-3</v>
      </c>
      <c r="V42" s="1">
        <f>($D42*Input!K$4 + 'Cálculo Emissões'!$E42*Input!K$6 + 'Cálculo Emissões'!$F42*Input!K$5) * (1/1000)</f>
        <v>4.9803535992627677E-3</v>
      </c>
      <c r="W42" s="1">
        <f>($D42*Input!L$4 + 'Cálculo Emissões'!$E42*Input!L$6 + 'Cálculo Emissões'!$F42*Input!L$5) * (1/1000)</f>
        <v>2.6686492935394483E-3</v>
      </c>
      <c r="X42" s="1">
        <f>($D42*Input!M$4 + 'Cálculo Emissões'!$E42*Input!M$6 + 'Cálculo Emissões'!$F42*Input!M$5) * (1/1000)</f>
        <v>5.612627554832818E-3</v>
      </c>
      <c r="Y42" s="1">
        <f>($D42*Input!N$4 + 'Cálculo Emissões'!$E42*Input!N$6 + 'Cálculo Emissões'!$F42*Input!N$5) * (1/1000)</f>
        <v>2.806313777416409E-3</v>
      </c>
      <c r="Z42" s="1">
        <f>($D42*Input!O$4 + 'Cálculo Emissões'!$E42*Input!O$6 + 'Cálculo Emissões'!$F42*Input!O$5) * (1/1000)</f>
        <v>1.5247509827378467E-3</v>
      </c>
    </row>
    <row r="43" spans="1:26" ht="15" customHeight="1" x14ac:dyDescent="0.25">
      <c r="A43" s="1" t="str">
        <f>'Dados Vias'!B44</f>
        <v>Cariacica</v>
      </c>
      <c r="B43" s="1" t="str">
        <f>'Dados Vias'!C44</f>
        <v>Avenida 1 (2)</v>
      </c>
      <c r="C43" s="29">
        <f>Input!$R$17</f>
        <v>0.95383561643835613</v>
      </c>
      <c r="D43" s="5">
        <f>'Dados Vias'!S44</f>
        <v>408.68560471131519</v>
      </c>
      <c r="E43" s="5">
        <f>'Dados Vias'!T44</f>
        <v>98.87554952693111</v>
      </c>
      <c r="F43" s="5">
        <f>'Dados Vias'!U44</f>
        <v>70.311501885817677</v>
      </c>
      <c r="G43" s="12">
        <f>($D43*Input!$E$12 + $E43*Input!$E$14 + $F43*Input!$E$13) / ($D43+$E43+$F43)</f>
        <v>2.9638783269961979</v>
      </c>
      <c r="H43" s="14" t="str">
        <f>'Dados Vias'!W44</f>
        <v>Highway</v>
      </c>
      <c r="I43" s="29">
        <f>VLOOKUP($H43,Input!$A$12:$B$15,2,FALSE)</f>
        <v>0.61049702380952386</v>
      </c>
      <c r="J43" s="34">
        <f t="shared" si="0"/>
        <v>3.4417380427292623</v>
      </c>
      <c r="K43" s="34">
        <f t="shared" si="1"/>
        <v>0.66064321563224215</v>
      </c>
      <c r="L43" s="34">
        <f t="shared" si="2"/>
        <v>0.15983303604005861</v>
      </c>
      <c r="M43" s="28">
        <f>($D43*Input!B$4 + 'Cálculo Emissões'!$E43*Input!B$6 + 'Cálculo Emissões'!$F43*Input!B$5) * (1/1000)</f>
        <v>1.4500229537017925E-2</v>
      </c>
      <c r="N43" s="28">
        <f>($D43*Input!C$4 + 'Cálculo Emissões'!$E43*Input!C$6 + 'Cálculo Emissões'!$F43*Input!C$5) * (1/1000)</f>
        <v>1.4500229537017925E-2</v>
      </c>
      <c r="O43" s="28">
        <f>($D43*Input!D$4 + 'Cálculo Emissões'!$E43*Input!D$6 + 'Cálculo Emissões'!$F43*Input!D$5) * (1/1000)</f>
        <v>1.4500229537017925E-2</v>
      </c>
      <c r="P43" s="28">
        <f>($D43*Input!E$4 + 'Cálculo Emissões'!$E43*Input!E$6 + 'Cálculo Emissões'!$F43*Input!E$5) * (1/1000)</f>
        <v>0.70617189763488808</v>
      </c>
      <c r="Q43" s="28">
        <f>($D43*Input!F$4 + 'Cálculo Emissões'!$E43*Input!F$6 + 'Cálculo Emissões'!$F43*Input!F$5) * (1/1000)</f>
        <v>0.82053673953220618</v>
      </c>
      <c r="R43" s="28">
        <f>($D43*Input!G$4 + 'Cálculo Emissões'!$E43*Input!G$6 + 'Cálculo Emissões'!$F43*Input!G$5) * (1/1000)</f>
        <v>1.9973740746372468E-2</v>
      </c>
      <c r="S43" s="28">
        <f>($D43*Input!H$4 + 'Cálculo Emissões'!$E43*Input!H$6 + 'Cálculo Emissões'!$F43*Input!H$5) * (1/1000)</f>
        <v>0.3561831894019124</v>
      </c>
      <c r="T43" s="28">
        <f>($D43*Input!I$4) * (1/1000)</f>
        <v>3.0066768106238199E-2</v>
      </c>
      <c r="U43" s="1">
        <f>($D43*Input!J$4 + 'Cálculo Emissões'!$E43*Input!J$6 + 'Cálculo Emissões'!$F43*Input!J$5) * (1/1000)</f>
        <v>1.301419713201408E-2</v>
      </c>
      <c r="V43" s="1">
        <f>($D43*Input!K$4 + 'Cálculo Emissões'!$E43*Input!K$6 + 'Cálculo Emissões'!$F43*Input!K$5) * (1/1000)</f>
        <v>9.881941354654717E-3</v>
      </c>
      <c r="W43" s="1">
        <f>($D43*Input!L$4 + 'Cálculo Emissões'!$E43*Input!L$6 + 'Cálculo Emissões'!$F43*Input!L$5) * (1/1000)</f>
        <v>5.2954454049500528E-3</v>
      </c>
      <c r="X43" s="1">
        <f>($D43*Input!M$4 + 'Cálculo Emissões'!$E43*Input!M$6 + 'Cálculo Emissões'!$F43*Input!M$5) * (1/1000)</f>
        <v>1.1187920013964075E-2</v>
      </c>
      <c r="Y43" s="1">
        <f>($D43*Input!N$4 + 'Cálculo Emissões'!$E43*Input!N$6 + 'Cálculo Emissões'!$F43*Input!N$5) * (1/1000)</f>
        <v>5.5939600069820376E-3</v>
      </c>
      <c r="Z43" s="1">
        <f>($D43*Input!O$4 + 'Cálculo Emissões'!$E43*Input!O$6 + 'Cálculo Emissões'!$F43*Input!O$5) * (1/1000)</f>
        <v>3.0387980312959213E-3</v>
      </c>
    </row>
    <row r="44" spans="1:26" ht="15" customHeight="1" x14ac:dyDescent="0.25">
      <c r="A44" s="1" t="str">
        <f>'Dados Vias'!B45</f>
        <v>Cariacica</v>
      </c>
      <c r="B44" s="1" t="str">
        <f>'Dados Vias'!C45</f>
        <v>Avenida América (1)</v>
      </c>
      <c r="C44" s="29">
        <f>Input!$R$17</f>
        <v>0.95383561643835613</v>
      </c>
      <c r="D44" s="5">
        <f>'Dados Vias'!S45</f>
        <v>85.084258012786066</v>
      </c>
      <c r="E44" s="5">
        <f>'Dados Vias'!T45</f>
        <v>10.1520989674347</v>
      </c>
      <c r="F44" s="5">
        <f>'Dados Vias'!U45</f>
        <v>5.3177661257991291</v>
      </c>
      <c r="G44" s="12">
        <f>($D44*Input!$E$12 + $E44*Input!$E$14 + $F44*Input!$E$13) / ($D44+$E44+$F44)</f>
        <v>2.0747596153846155</v>
      </c>
      <c r="H44" s="14" t="str">
        <f>'Dados Vias'!W45</f>
        <v>Highway</v>
      </c>
      <c r="I44" s="29">
        <f>VLOOKUP($H44,Input!$A$12:$B$15,2,FALSE)</f>
        <v>0.61049702380952386</v>
      </c>
      <c r="J44" s="34">
        <f t="shared" si="0"/>
        <v>0.41625083108123001</v>
      </c>
      <c r="K44" s="34">
        <f t="shared" si="1"/>
        <v>7.9899540331381622E-2</v>
      </c>
      <c r="L44" s="34">
        <f t="shared" si="2"/>
        <v>1.9330533951140715E-2</v>
      </c>
      <c r="M44" s="28">
        <f>($D44*Input!B$4 + 'Cálculo Emissões'!$E44*Input!B$6 + 'Cálculo Emissões'!$F44*Input!B$5) * (1/1000)</f>
        <v>1.3429763736144888E-3</v>
      </c>
      <c r="N44" s="28">
        <f>($D44*Input!C$4 + 'Cálculo Emissões'!$E44*Input!C$6 + 'Cálculo Emissões'!$F44*Input!C$5) * (1/1000)</f>
        <v>1.3429763736144888E-3</v>
      </c>
      <c r="O44" s="28">
        <f>($D44*Input!D$4 + 'Cálculo Emissões'!$E44*Input!D$6 + 'Cálculo Emissões'!$F44*Input!D$5) * (1/1000)</f>
        <v>1.3429763736144888E-3</v>
      </c>
      <c r="P44" s="28">
        <f>($D44*Input!E$4 + 'Cálculo Emissões'!$E44*Input!E$6 + 'Cálculo Emissões'!$F44*Input!E$5) * (1/1000)</f>
        <v>9.5325801998831783E-2</v>
      </c>
      <c r="Q44" s="28">
        <f>($D44*Input!F$4 + 'Cálculo Emissões'!$E44*Input!F$6 + 'Cálculo Emissões'!$F44*Input!F$5) * (1/1000)</f>
        <v>0.12102853390056324</v>
      </c>
      <c r="R44" s="28">
        <f>($D44*Input!G$4 + 'Cálculo Emissões'!$E44*Input!G$6 + 'Cálculo Emissões'!$F44*Input!G$5) * (1/1000)</f>
        <v>2.172059693541679E-3</v>
      </c>
      <c r="S44" s="28">
        <f>($D44*Input!H$4 + 'Cálculo Emissões'!$E44*Input!H$6 + 'Cálculo Emissões'!$F44*Input!H$5) * (1/1000)</f>
        <v>6.843005657639048E-2</v>
      </c>
      <c r="T44" s="28">
        <f>($D44*Input!I$4) * (1/1000)</f>
        <v>6.2596005968177659E-3</v>
      </c>
      <c r="U44" s="1">
        <f>($D44*Input!J$4 + 'Cálculo Emissões'!$E44*Input!J$6 + 'Cálculo Emissões'!$F44*Input!J$5) * (1/1000)</f>
        <v>1.9924603533964295E-3</v>
      </c>
      <c r="V44" s="1">
        <f>($D44*Input!K$4 + 'Cálculo Emissões'!$E44*Input!K$6 + 'Cálculo Emissões'!$F44*Input!K$5) * (1/1000)</f>
        <v>1.512113056861694E-3</v>
      </c>
      <c r="W44" s="1">
        <f>($D44*Input!L$4 + 'Cálculo Emissões'!$E44*Input!L$6 + 'Cálculo Emissões'!$F44*Input!L$5) * (1/1000)</f>
        <v>8.1048822637663342E-4</v>
      </c>
      <c r="X44" s="1">
        <f>($D44*Input!M$4 + 'Cálculo Emissões'!$E44*Input!M$6 + 'Cálculo Emissões'!$F44*Input!M$5) * (1/1000)</f>
        <v>1.6748264639892235E-3</v>
      </c>
      <c r="Y44" s="1">
        <f>($D44*Input!N$4 + 'Cálculo Emissões'!$E44*Input!N$6 + 'Cálculo Emissões'!$F44*Input!N$5) * (1/1000)</f>
        <v>8.3741323199461174E-4</v>
      </c>
      <c r="Z44" s="1">
        <f>($D44*Input!O$4 + 'Cálculo Emissões'!$E44*Input!O$6 + 'Cálculo Emissões'!$F44*Input!O$5) * (1/1000)</f>
        <v>4.5622428620258808E-4</v>
      </c>
    </row>
    <row r="45" spans="1:26" ht="15" customHeight="1" x14ac:dyDescent="0.25">
      <c r="A45" s="1" t="str">
        <f>'Dados Vias'!B46</f>
        <v>Cariacica</v>
      </c>
      <c r="B45" s="1" t="str">
        <f>'Dados Vias'!C46</f>
        <v>Avenida América (2)</v>
      </c>
      <c r="C45" s="29">
        <f>Input!$R$17</f>
        <v>0.95383561643835613</v>
      </c>
      <c r="D45" s="5">
        <f>'Dados Vias'!S46</f>
        <v>67.780661869419873</v>
      </c>
      <c r="E45" s="5">
        <f>'Dados Vias'!T46</f>
        <v>15.546023364545842</v>
      </c>
      <c r="F45" s="5">
        <f>'Dados Vias'!U46</f>
        <v>11.193136822473006</v>
      </c>
      <c r="G45" s="12">
        <f>($D45*Input!$E$12 + $E45*Input!$E$14 + $F45*Input!$E$13) / ($D45+$E45+$F45)</f>
        <v>2.9259868421052628</v>
      </c>
      <c r="H45" s="14" t="str">
        <f>'Dados Vias'!W46</f>
        <v>Collector</v>
      </c>
      <c r="I45" s="29">
        <f>VLOOKUP($H45,Input!$A$12:$B$15,2,FALSE)</f>
        <v>1.9366892857142866</v>
      </c>
      <c r="J45" s="34">
        <f t="shared" si="0"/>
        <v>1.5886247463442718</v>
      </c>
      <c r="K45" s="34">
        <f t="shared" si="1"/>
        <v>0.3049372578122132</v>
      </c>
      <c r="L45" s="34">
        <f t="shared" si="2"/>
        <v>7.3775143019083833E-2</v>
      </c>
      <c r="M45" s="28">
        <f>($D45*Input!B$4 + 'Cálculo Emissões'!$E45*Input!B$6 + 'Cálculo Emissões'!$F45*Input!B$5) * (1/1000)</f>
        <v>2.3192720147317517E-3</v>
      </c>
      <c r="N45" s="28">
        <f>($D45*Input!C$4 + 'Cálculo Emissões'!$E45*Input!C$6 + 'Cálculo Emissões'!$F45*Input!C$5) * (1/1000)</f>
        <v>2.3192720147317517E-3</v>
      </c>
      <c r="O45" s="28">
        <f>($D45*Input!D$4 + 'Cálculo Emissões'!$E45*Input!D$6 + 'Cálculo Emissões'!$F45*Input!D$5) * (1/1000)</f>
        <v>2.3192720147317517E-3</v>
      </c>
      <c r="P45" s="28">
        <f>($D45*Input!E$4 + 'Cálculo Emissões'!$E45*Input!E$6 + 'Cálculo Emissões'!$F45*Input!E$5) * (1/1000)</f>
        <v>0.11449022514030639</v>
      </c>
      <c r="Q45" s="28">
        <f>($D45*Input!F$4 + 'Cálculo Emissões'!$E45*Input!F$6 + 'Cálculo Emissões'!$F45*Input!F$5) * (1/1000)</f>
        <v>0.13232180100494167</v>
      </c>
      <c r="R45" s="28">
        <f>($D45*Input!G$4 + 'Cálculo Emissões'!$E45*Input!G$6 + 'Cálculo Emissões'!$F45*Input!G$5) * (1/1000)</f>
        <v>3.2120866576617101E-3</v>
      </c>
      <c r="S45" s="28">
        <f>($D45*Input!H$4 + 'Cálculo Emissões'!$E45*Input!H$6 + 'Cálculo Emissões'!$F45*Input!H$5) * (1/1000)</f>
        <v>5.8678104792939334E-2</v>
      </c>
      <c r="T45" s="28">
        <f>($D45*Input!I$4) * (1/1000)</f>
        <v>4.9865848442465699E-3</v>
      </c>
      <c r="U45" s="1">
        <f>($D45*Input!J$4 + 'Cálculo Emissões'!$E45*Input!J$6 + 'Cálculo Emissões'!$F45*Input!J$5) * (1/1000)</f>
        <v>2.1196774017670779E-3</v>
      </c>
      <c r="V45" s="1">
        <f>($D45*Input!K$4 + 'Cálculo Emissões'!$E45*Input!K$6 + 'Cálculo Emissões'!$F45*Input!K$5) * (1/1000)</f>
        <v>1.6094412709120565E-3</v>
      </c>
      <c r="W45" s="1">
        <f>($D45*Input!L$4 + 'Cálculo Emissões'!$E45*Input!L$6 + 'Cálculo Emissões'!$F45*Input!L$5) * (1/1000)</f>
        <v>8.6247213707598086E-4</v>
      </c>
      <c r="X45" s="1">
        <f>($D45*Input!M$4 + 'Cálculo Emissões'!$E45*Input!M$6 + 'Cálculo Emissões'!$F45*Input!M$5) * (1/1000)</f>
        <v>1.8206870384192175E-3</v>
      </c>
      <c r="Y45" s="1">
        <f>($D45*Input!N$4 + 'Cálculo Emissões'!$E45*Input!N$6 + 'Cálculo Emissões'!$F45*Input!N$5) * (1/1000)</f>
        <v>9.1034351920960877E-4</v>
      </c>
      <c r="Z45" s="1">
        <f>($D45*Input!O$4 + 'Cálculo Emissões'!$E45*Input!O$6 + 'Cálculo Emissões'!$F45*Input!O$5) * (1/1000)</f>
        <v>4.9460039092685695E-4</v>
      </c>
    </row>
    <row r="46" spans="1:26" ht="15" customHeight="1" x14ac:dyDescent="0.25">
      <c r="A46" s="1" t="str">
        <f>'Dados Vias'!B47</f>
        <v>Cariacica</v>
      </c>
      <c r="B46" s="1" t="str">
        <f>'Dados Vias'!C47</f>
        <v>Avenida América (3)</v>
      </c>
      <c r="C46" s="29">
        <f>Input!$R$17</f>
        <v>0.95383561643835613</v>
      </c>
      <c r="D46" s="5">
        <f>'Dados Vias'!S47</f>
        <v>205.76678608182718</v>
      </c>
      <c r="E46" s="5">
        <f>'Dados Vias'!T47</f>
        <v>57.596120709134475</v>
      </c>
      <c r="F46" s="5">
        <f>'Dados Vias'!U47</f>
        <v>31.584969421138258</v>
      </c>
      <c r="G46" s="12">
        <f>($D46*Input!$E$12 + $E46*Input!$E$14 + $F46*Input!$E$13) / ($D46+$E46+$F46)</f>
        <v>2.726535433070866</v>
      </c>
      <c r="H46" s="14" t="str">
        <f>'Dados Vias'!W47</f>
        <v>Collector</v>
      </c>
      <c r="I46" s="29">
        <f>VLOOKUP($H46,Input!$A$12:$B$15,2,FALSE)</f>
        <v>1.9366892857142866</v>
      </c>
      <c r="J46" s="34">
        <f t="shared" si="0"/>
        <v>4.6128491670420724</v>
      </c>
      <c r="K46" s="34">
        <f t="shared" si="1"/>
        <v>0.88543853980374165</v>
      </c>
      <c r="L46" s="34">
        <f t="shared" si="2"/>
        <v>0.21421900156542134</v>
      </c>
      <c r="M46" s="28">
        <f>($D46*Input!B$4 + 'Cálculo Emissões'!$E46*Input!B$6 + 'Cálculo Emissões'!$F46*Input!B$5) * (1/1000)</f>
        <v>6.6674998279392843E-3</v>
      </c>
      <c r="N46" s="28">
        <f>($D46*Input!C$4 + 'Cálculo Emissões'!$E46*Input!C$6 + 'Cálculo Emissões'!$F46*Input!C$5) * (1/1000)</f>
        <v>6.6674998279392843E-3</v>
      </c>
      <c r="O46" s="28">
        <f>($D46*Input!D$4 + 'Cálculo Emissões'!$E46*Input!D$6 + 'Cálculo Emissões'!$F46*Input!D$5) * (1/1000)</f>
        <v>6.6674998279392843E-3</v>
      </c>
      <c r="P46" s="28">
        <f>($D46*Input!E$4 + 'Cálculo Emissões'!$E46*Input!E$6 + 'Cálculo Emissões'!$F46*Input!E$5) * (1/1000)</f>
        <v>0.33558881682194941</v>
      </c>
      <c r="Q46" s="28">
        <f>($D46*Input!F$4 + 'Cálculo Emissões'!$E46*Input!F$6 + 'Cálculo Emissões'!$F46*Input!F$5) * (1/1000)</f>
        <v>0.43921449950715824</v>
      </c>
      <c r="R46" s="28">
        <f>($D46*Input!G$4 + 'Cálculo Emissões'!$E46*Input!G$6 + 'Cálculo Emissões'!$F46*Input!G$5) * (1/1000)</f>
        <v>9.2733985950678912E-3</v>
      </c>
      <c r="S46" s="28">
        <f>($D46*Input!H$4 + 'Cálculo Emissões'!$E46*Input!H$6 + 'Cálculo Emissões'!$F46*Input!H$5) * (1/1000)</f>
        <v>0.18094564664529453</v>
      </c>
      <c r="T46" s="28">
        <f>($D46*Input!I$4) * (1/1000)</f>
        <v>1.513814572807959E-2</v>
      </c>
      <c r="U46" s="1">
        <f>($D46*Input!J$4 + 'Cálculo Emissões'!$E46*Input!J$6 + 'Cálculo Emissões'!$F46*Input!J$5) * (1/1000)</f>
        <v>6.3592238627232659E-3</v>
      </c>
      <c r="V46" s="1">
        <f>($D46*Input!K$4 + 'Cálculo Emissões'!$E46*Input!K$6 + 'Cálculo Emissões'!$F46*Input!K$5) * (1/1000)</f>
        <v>4.8295380768156237E-3</v>
      </c>
      <c r="W46" s="1">
        <f>($D46*Input!L$4 + 'Cálculo Emissões'!$E46*Input!L$6 + 'Cálculo Emissões'!$F46*Input!L$5) * (1/1000)</f>
        <v>2.5877298967013837E-3</v>
      </c>
      <c r="X46" s="1">
        <f>($D46*Input!M$4 + 'Cálculo Emissões'!$E46*Input!M$6 + 'Cálculo Emissões'!$F46*Input!M$5) * (1/1000)</f>
        <v>5.4375462011126974E-3</v>
      </c>
      <c r="Y46" s="1">
        <f>($D46*Input!N$4 + 'Cálculo Emissões'!$E46*Input!N$6 + 'Cálculo Emissões'!$F46*Input!N$5) * (1/1000)</f>
        <v>2.7187731005563487E-3</v>
      </c>
      <c r="Z46" s="1">
        <f>($D46*Input!O$4 + 'Cálculo Emissões'!$E46*Input!O$6 + 'Cálculo Emissões'!$F46*Input!O$5) * (1/1000)</f>
        <v>1.4770954918758455E-3</v>
      </c>
    </row>
    <row r="47" spans="1:26" ht="15" customHeight="1" x14ac:dyDescent="0.25">
      <c r="A47" s="1" t="str">
        <f>'Dados Vias'!B48</f>
        <v>Cariacica</v>
      </c>
      <c r="B47" s="1" t="str">
        <f>'Dados Vias'!C48</f>
        <v>Av. Brasil</v>
      </c>
      <c r="C47" s="29">
        <f>Input!$R$17</f>
        <v>0.95383561643835613</v>
      </c>
      <c r="D47" s="5">
        <f>'Dados Vias'!S48</f>
        <v>84.117391444458946</v>
      </c>
      <c r="E47" s="5">
        <f>'Dados Vias'!T48</f>
        <v>33.095367125688767</v>
      </c>
      <c r="F47" s="5">
        <f>'Dados Vias'!U48</f>
        <v>23.442551714029545</v>
      </c>
      <c r="G47" s="12">
        <f>($D47*Input!$E$12 + $E47*Input!$E$14 + $F47*Input!$E$13) / ($D47+$E47+$F47)</f>
        <v>3.5225490196078431</v>
      </c>
      <c r="H47" s="14" t="str">
        <f>'Dados Vias'!W48</f>
        <v>Collector</v>
      </c>
      <c r="I47" s="29">
        <f>VLOOKUP($H47,Input!$A$12:$B$15,2,FALSE)</f>
        <v>1.9366892857142866</v>
      </c>
      <c r="J47" s="34">
        <f t="shared" si="0"/>
        <v>2.8566098625974852</v>
      </c>
      <c r="K47" s="34">
        <f t="shared" si="1"/>
        <v>0.5483275897245945</v>
      </c>
      <c r="L47" s="34">
        <f t="shared" si="2"/>
        <v>0.13265990073982126</v>
      </c>
      <c r="M47" s="28">
        <f>($D47*Input!B$4 + 'Cálculo Emissões'!$E47*Input!B$6 + 'Cálculo Emissões'!$F47*Input!B$5) * (1/1000)</f>
        <v>4.609300003175219E-3</v>
      </c>
      <c r="N47" s="28">
        <f>($D47*Input!C$4 + 'Cálculo Emissões'!$E47*Input!C$6 + 'Cálculo Emissões'!$F47*Input!C$5) * (1/1000)</f>
        <v>4.609300003175219E-3</v>
      </c>
      <c r="O47" s="28">
        <f>($D47*Input!D$4 + 'Cálculo Emissões'!$E47*Input!D$6 + 'Cálculo Emissões'!$F47*Input!D$5) * (1/1000)</f>
        <v>4.609300003175219E-3</v>
      </c>
      <c r="P47" s="28">
        <f>($D47*Input!E$4 + 'Cálculo Emissões'!$E47*Input!E$6 + 'Cálculo Emissões'!$F47*Input!E$5) * (1/1000)</f>
        <v>0.19536977104418782</v>
      </c>
      <c r="Q47" s="28">
        <f>($D47*Input!F$4 + 'Cálculo Emissões'!$E47*Input!F$6 + 'Cálculo Emissões'!$F47*Input!F$5) * (1/1000)</f>
        <v>0.22721183480152363</v>
      </c>
      <c r="R47" s="28">
        <f>($D47*Input!G$4 + 'Cálculo Emissões'!$E47*Input!G$6 + 'Cálculo Emissões'!$F47*Input!G$5) * (1/1000)</f>
        <v>6.0295756200225191E-3</v>
      </c>
      <c r="S47" s="28">
        <f>($D47*Input!H$4 + 'Cálculo Emissões'!$E47*Input!H$6 + 'Cálculo Emissões'!$F47*Input!H$5) * (1/1000)</f>
        <v>7.970499985846051E-2</v>
      </c>
      <c r="T47" s="28">
        <f>($D47*Input!I$4) * (1/1000)</f>
        <v>6.188468771853927E-3</v>
      </c>
      <c r="U47" s="1">
        <f>($D47*Input!J$4 + 'Cálculo Emissões'!$E47*Input!J$6 + 'Cálculo Emissões'!$F47*Input!J$5) * (1/1000)</f>
        <v>3.3911406743337056E-3</v>
      </c>
      <c r="V47" s="1">
        <f>($D47*Input!K$4 + 'Cálculo Emissões'!$E47*Input!K$6 + 'Cálculo Emissões'!$F47*Input!K$5) * (1/1000)</f>
        <v>2.5759972020299895E-3</v>
      </c>
      <c r="W47" s="1">
        <f>($D47*Input!L$4 + 'Cálculo Emissões'!$E47*Input!L$6 + 'Cálculo Emissões'!$F47*Input!L$5) * (1/1000)</f>
        <v>1.3801385626412395E-3</v>
      </c>
      <c r="X47" s="1">
        <f>($D47*Input!M$4 + 'Cálculo Emissões'!$E47*Input!M$6 + 'Cálculo Emissões'!$F47*Input!M$5) * (1/1000)</f>
        <v>2.948800644273246E-3</v>
      </c>
      <c r="Y47" s="1">
        <f>($D47*Input!N$4 + 'Cálculo Emissões'!$E47*Input!N$6 + 'Cálculo Emissões'!$F47*Input!N$5) * (1/1000)</f>
        <v>1.474400322136623E-3</v>
      </c>
      <c r="Z47" s="1">
        <f>($D47*Input!O$4 + 'Cálculo Emissões'!$E47*Input!O$6 + 'Cálculo Emissões'!$F47*Input!O$5) * (1/1000)</f>
        <v>7.9958771900079991E-4</v>
      </c>
    </row>
    <row r="48" spans="1:26" ht="15" customHeight="1" x14ac:dyDescent="0.25">
      <c r="A48" s="1" t="str">
        <f>'Dados Vias'!B49</f>
        <v>Cariacica</v>
      </c>
      <c r="B48" s="1" t="str">
        <f>'Dados Vias'!C49</f>
        <v>Av. Cariacica</v>
      </c>
      <c r="C48" s="29">
        <f>Input!$R$17</f>
        <v>0.95383561643835613</v>
      </c>
      <c r="D48" s="5">
        <f>'Dados Vias'!S49</f>
        <v>258.53100389109511</v>
      </c>
      <c r="E48" s="5">
        <f>'Dados Vias'!T49</f>
        <v>119.32200179589005</v>
      </c>
      <c r="F48" s="5">
        <f>'Dados Vias'!U49</f>
        <v>74.576251122431273</v>
      </c>
      <c r="G48" s="12">
        <f>($D48*Input!$E$12 + $E48*Input!$E$14 + $F48*Input!$E$13) / ($D48+$E48+$F48)</f>
        <v>3.4609890109890107</v>
      </c>
      <c r="H48" s="14" t="str">
        <f>'Dados Vias'!W49</f>
        <v>Highway</v>
      </c>
      <c r="I48" s="29">
        <f>VLOOKUP($H48,Input!$A$12:$B$15,2,FALSE)</f>
        <v>0.61049702380952386</v>
      </c>
      <c r="J48" s="34">
        <f t="shared" si="0"/>
        <v>3.1563343005434019</v>
      </c>
      <c r="K48" s="34">
        <f t="shared" si="1"/>
        <v>0.60585983477922878</v>
      </c>
      <c r="L48" s="34">
        <f t="shared" si="2"/>
        <v>0.14657899228529728</v>
      </c>
      <c r="M48" s="28">
        <f>($D48*Input!B$4 + 'Cálculo Emissões'!$E48*Input!B$6 + 'Cálculo Emissões'!$F48*Input!B$5) * (1/1000)</f>
        <v>1.4685506767999958E-2</v>
      </c>
      <c r="N48" s="28">
        <f>($D48*Input!C$4 + 'Cálculo Emissões'!$E48*Input!C$6 + 'Cálculo Emissões'!$F48*Input!C$5) * (1/1000)</f>
        <v>1.4685506767999958E-2</v>
      </c>
      <c r="O48" s="28">
        <f>($D48*Input!D$4 + 'Cálculo Emissões'!$E48*Input!D$6 + 'Cálculo Emissões'!$F48*Input!D$5) * (1/1000)</f>
        <v>1.4685506767999958E-2</v>
      </c>
      <c r="P48" s="28">
        <f>($D48*Input!E$4 + 'Cálculo Emissões'!$E48*Input!E$6 + 'Cálculo Emissões'!$F48*Input!E$5) * (1/1000)</f>
        <v>0.61594672169684062</v>
      </c>
      <c r="Q48" s="28">
        <f>($D48*Input!F$4 + 'Cálculo Emissões'!$E48*Input!F$6 + 'Cálculo Emissões'!$F48*Input!F$5) * (1/1000)</f>
        <v>0.76865124290504494</v>
      </c>
      <c r="R48" s="28">
        <f>($D48*Input!G$4 + 'Cálculo Emissões'!$E48*Input!G$6 + 'Cálculo Emissões'!$F48*Input!G$5) * (1/1000)</f>
        <v>1.9106901349593516E-2</v>
      </c>
      <c r="S48" s="28">
        <f>($D48*Input!H$4 + 'Cálculo Emissões'!$E48*Input!H$6 + 'Cálculo Emissões'!$F48*Input!H$5) * (1/1000)</f>
        <v>0.25135881310628333</v>
      </c>
      <c r="T48" s="28">
        <f>($D48*Input!I$4) * (1/1000)</f>
        <v>1.901997930109944E-2</v>
      </c>
      <c r="U48" s="1">
        <f>($D48*Input!J$4 + 'Cálculo Emissões'!$E48*Input!J$6 + 'Cálculo Emissões'!$F48*Input!J$5) * (1/1000)</f>
        <v>1.0739523672469099E-2</v>
      </c>
      <c r="V48" s="1">
        <f>($D48*Input!K$4 + 'Cálculo Emissões'!$E48*Input!K$6 + 'Cálculo Emissões'!$F48*Input!K$5) * (1/1000)</f>
        <v>8.1595803466407973E-3</v>
      </c>
      <c r="W48" s="1">
        <f>($D48*Input!L$4 + 'Cálculo Emissões'!$E48*Input!L$6 + 'Cálculo Emissões'!$F48*Input!L$5) * (1/1000)</f>
        <v>4.3711834851549213E-3</v>
      </c>
      <c r="X48" s="1">
        <f>($D48*Input!M$4 + 'Cálculo Emissões'!$E48*Input!M$6 + 'Cálculo Emissões'!$F48*Input!M$5) * (1/1000)</f>
        <v>9.3290609307270823E-3</v>
      </c>
      <c r="Y48" s="1">
        <f>($D48*Input!N$4 + 'Cálculo Emissões'!$E48*Input!N$6 + 'Cálculo Emissões'!$F48*Input!N$5) * (1/1000)</f>
        <v>4.6645304653635412E-3</v>
      </c>
      <c r="Z48" s="1">
        <f>($D48*Input!O$4 + 'Cálculo Emissões'!$E48*Input!O$6 + 'Cálculo Emissões'!$F48*Input!O$5) * (1/1000)</f>
        <v>2.5289653102854117E-3</v>
      </c>
    </row>
    <row r="49" spans="1:26" ht="15" customHeight="1" x14ac:dyDescent="0.25">
      <c r="A49" s="1" t="str">
        <f>'Dados Vias'!B50</f>
        <v>Cariacica</v>
      </c>
      <c r="B49" s="1" t="str">
        <f>'Dados Vias'!C50</f>
        <v>Av. Espírito Santo (1)</v>
      </c>
      <c r="C49" s="29">
        <f>Input!$R$17</f>
        <v>0.95383561643835613</v>
      </c>
      <c r="D49" s="5">
        <f>'Dados Vias'!S50</f>
        <v>228.83746392611482</v>
      </c>
      <c r="E49" s="5">
        <f>'Dados Vias'!T50</f>
        <v>70.889866542329045</v>
      </c>
      <c r="F49" s="5">
        <f>'Dados Vias'!U50</f>
        <v>29.848364859928015</v>
      </c>
      <c r="G49" s="12">
        <f>($D49*Input!$E$12 + $E49*Input!$E$14 + $F49*Input!$E$13) / ($D49+$E49+$F49)</f>
        <v>2.4671698113207539</v>
      </c>
      <c r="H49" s="14" t="str">
        <f>'Dados Vias'!W50</f>
        <v>Highway</v>
      </c>
      <c r="I49" s="29">
        <f>VLOOKUP($H49,Input!$A$12:$B$15,2,FALSE)</f>
        <v>0.61049702380952386</v>
      </c>
      <c r="J49" s="34">
        <f t="shared" si="0"/>
        <v>1.6279695934033664</v>
      </c>
      <c r="K49" s="34">
        <f t="shared" si="1"/>
        <v>0.31248951947680714</v>
      </c>
      <c r="L49" s="34">
        <f t="shared" si="2"/>
        <v>7.5602303099227525E-2</v>
      </c>
      <c r="M49" s="28">
        <f>($D49*Input!B$4 + 'Cálculo Emissões'!$E49*Input!B$6 + 'Cálculo Emissões'!$F49*Input!B$5) * (1/1000)</f>
        <v>6.5219122266845864E-3</v>
      </c>
      <c r="N49" s="28">
        <f>($D49*Input!C$4 + 'Cálculo Emissões'!$E49*Input!C$6 + 'Cálculo Emissões'!$F49*Input!C$5) * (1/1000)</f>
        <v>6.5219122266845864E-3</v>
      </c>
      <c r="O49" s="28">
        <f>($D49*Input!D$4 + 'Cálculo Emissões'!$E49*Input!D$6 + 'Cálculo Emissões'!$F49*Input!D$5) * (1/1000)</f>
        <v>6.5219122266845864E-3</v>
      </c>
      <c r="P49" s="28">
        <f>($D49*Input!E$4 + 'Cálculo Emissões'!$E49*Input!E$6 + 'Cálculo Emissões'!$F49*Input!E$5) * (1/1000)</f>
        <v>0.34521392715311539</v>
      </c>
      <c r="Q49" s="28">
        <f>($D49*Input!F$4 + 'Cálculo Emissões'!$E49*Input!F$6 + 'Cálculo Emissões'!$F49*Input!F$5) * (1/1000)</f>
        <v>0.50926805814518239</v>
      </c>
      <c r="R49" s="28">
        <f>($D49*Input!G$4 + 'Cálculo Emissões'!$E49*Input!G$6 + 'Cálculo Emissões'!$F49*Input!G$5) * (1/1000)</f>
        <v>9.2201105702509941E-3</v>
      </c>
      <c r="S49" s="28">
        <f>($D49*Input!H$4 + 'Cálculo Emissões'!$E49*Input!H$6 + 'Cálculo Emissões'!$F49*Input!H$5) * (1/1000)</f>
        <v>0.20216414225361645</v>
      </c>
      <c r="T49" s="28">
        <f>($D49*Input!I$4) * (1/1000)</f>
        <v>1.6835442409933378E-2</v>
      </c>
      <c r="U49" s="1">
        <f>($D49*Input!J$4 + 'Cálculo Emissões'!$E49*Input!J$6 + 'Cálculo Emissões'!$F49*Input!J$5) * (1/1000)</f>
        <v>6.7719961141727136E-3</v>
      </c>
      <c r="V49" s="1">
        <f>($D49*Input!K$4 + 'Cálculo Emissões'!$E49*Input!K$6 + 'Cálculo Emissões'!$F49*Input!K$5) * (1/1000)</f>
        <v>5.143849958921593E-3</v>
      </c>
      <c r="W49" s="1">
        <f>($D49*Input!L$4 + 'Cálculo Emissões'!$E49*Input!L$6 + 'Cálculo Emissões'!$F49*Input!L$5) * (1/1000)</f>
        <v>2.7558603179145226E-3</v>
      </c>
      <c r="X49" s="1">
        <f>($D49*Input!M$4 + 'Cálculo Emissões'!$E49*Input!M$6 + 'Cálculo Emissões'!$F49*Input!M$5) * (1/1000)</f>
        <v>5.7531054598001534E-3</v>
      </c>
      <c r="Y49" s="1">
        <f>($D49*Input!N$4 + 'Cálculo Emissões'!$E49*Input!N$6 + 'Cálculo Emissões'!$F49*Input!N$5) * (1/1000)</f>
        <v>2.8765527299000767E-3</v>
      </c>
      <c r="Z49" s="1">
        <f>($D49*Input!O$4 + 'Cálculo Emissões'!$E49*Input!O$6 + 'Cálculo Emissões'!$F49*Input!O$5) * (1/1000)</f>
        <v>1.5631939635330672E-3</v>
      </c>
    </row>
    <row r="50" spans="1:26" ht="15" customHeight="1" x14ac:dyDescent="0.25">
      <c r="A50" s="1" t="str">
        <f>'Dados Vias'!B51</f>
        <v>Cariacica</v>
      </c>
      <c r="B50" s="1" t="str">
        <f>'Dados Vias'!C51</f>
        <v>Av. Espírito Santo (2)</v>
      </c>
      <c r="C50" s="29">
        <f>Input!$R$17</f>
        <v>0.95383561643835613</v>
      </c>
      <c r="D50" s="5">
        <f>'Dados Vias'!S51</f>
        <v>166.63918887998463</v>
      </c>
      <c r="E50" s="5">
        <f>'Dados Vias'!T51</f>
        <v>45.606514851364217</v>
      </c>
      <c r="F50" s="5">
        <f>'Dados Vias'!U51</f>
        <v>20.172112338103403</v>
      </c>
      <c r="G50" s="12">
        <f>($D50*Input!$E$12 + $E50*Input!$E$14 + $F50*Input!$E$13) / ($D50+$E50+$F50)</f>
        <v>2.4371698113207545</v>
      </c>
      <c r="H50" s="14" t="str">
        <f>'Dados Vias'!W51</f>
        <v>Highway</v>
      </c>
      <c r="I50" s="29">
        <f>VLOOKUP($H50,Input!$A$12:$B$15,2,FALSE)</f>
        <v>0.61049702380952386</v>
      </c>
      <c r="J50" s="34">
        <f t="shared" si="0"/>
        <v>1.1338118994702884</v>
      </c>
      <c r="K50" s="34">
        <f t="shared" si="1"/>
        <v>0.21763572064135561</v>
      </c>
      <c r="L50" s="34">
        <f t="shared" si="2"/>
        <v>5.2653803380973134E-2</v>
      </c>
      <c r="M50" s="28">
        <f>($D50*Input!B$4 + 'Cálculo Emissões'!$E50*Input!B$6 + 'Cálculo Emissões'!$F50*Input!B$5) * (1/1000)</f>
        <v>4.4494533124870301E-3</v>
      </c>
      <c r="N50" s="28">
        <f>($D50*Input!C$4 + 'Cálculo Emissões'!$E50*Input!C$6 + 'Cálculo Emissões'!$F50*Input!C$5) * (1/1000)</f>
        <v>4.4494533124870301E-3</v>
      </c>
      <c r="O50" s="28">
        <f>($D50*Input!D$4 + 'Cálculo Emissões'!$E50*Input!D$6 + 'Cálculo Emissões'!$F50*Input!D$5) * (1/1000)</f>
        <v>4.4494533124870301E-3</v>
      </c>
      <c r="P50" s="28">
        <f>($D50*Input!E$4 + 'Cálculo Emissões'!$E50*Input!E$6 + 'Cálculo Emissões'!$F50*Input!E$5) * (1/1000)</f>
        <v>0.24228803911123747</v>
      </c>
      <c r="Q50" s="28">
        <f>($D50*Input!F$4 + 'Cálculo Emissões'!$E50*Input!F$6 + 'Cálculo Emissões'!$F50*Input!F$5) * (1/1000)</f>
        <v>0.34609181662635063</v>
      </c>
      <c r="R50" s="28">
        <f>($D50*Input!G$4 + 'Cálculo Emissões'!$E50*Input!G$6 + 'Cálculo Emissões'!$F50*Input!G$5) * (1/1000)</f>
        <v>6.3702610843546737E-3</v>
      </c>
      <c r="S50" s="28">
        <f>($D50*Input!H$4 + 'Cálculo Emissões'!$E50*Input!H$6 + 'Cálculo Emissões'!$F50*Input!H$5) * (1/1000)</f>
        <v>0.14485922539413126</v>
      </c>
      <c r="T50" s="28">
        <f>($D50*Input!I$4) * (1/1000)</f>
        <v>1.2259550597592667E-2</v>
      </c>
      <c r="U50" s="1">
        <f>($D50*Input!J$4 + 'Cálculo Emissões'!$E50*Input!J$6 + 'Cálculo Emissões'!$F50*Input!J$5) * (1/1000)</f>
        <v>4.7756912254962791E-3</v>
      </c>
      <c r="V50" s="1">
        <f>($D50*Input!K$4 + 'Cálculo Emissões'!$E50*Input!K$6 + 'Cálculo Emissões'!$F50*Input!K$5) * (1/1000)</f>
        <v>3.6269923264138004E-3</v>
      </c>
      <c r="W50" s="1">
        <f>($D50*Input!L$4 + 'Cálculo Emissões'!$E50*Input!L$6 + 'Cálculo Emissões'!$F50*Input!L$5) * (1/1000)</f>
        <v>1.9433360121378237E-3</v>
      </c>
      <c r="X50" s="1">
        <f>($D50*Input!M$4 + 'Cálculo Emissões'!$E50*Input!M$6 + 'Cálculo Emissões'!$F50*Input!M$5) * (1/1000)</f>
        <v>4.0540437111472446E-3</v>
      </c>
      <c r="Y50" s="1">
        <f>($D50*Input!N$4 + 'Cálculo Emissões'!$E50*Input!N$6 + 'Cálculo Emissões'!$F50*Input!N$5) * (1/1000)</f>
        <v>2.0270218555736223E-3</v>
      </c>
      <c r="Z50" s="1">
        <f>($D50*Input!O$4 + 'Cálculo Emissões'!$E50*Input!O$6 + 'Cálculo Emissões'!$F50*Input!O$5) * (1/1000)</f>
        <v>1.1018976985215662E-3</v>
      </c>
    </row>
    <row r="51" spans="1:26" ht="15" customHeight="1" x14ac:dyDescent="0.25">
      <c r="A51" s="1" t="str">
        <f>'Dados Vias'!B52</f>
        <v>Cariacica</v>
      </c>
      <c r="B51" s="1" t="str">
        <f>'Dados Vias'!C52</f>
        <v>Av. Espírito Santo (3)</v>
      </c>
      <c r="C51" s="29">
        <f>Input!$R$17</f>
        <v>0.95383561643835613</v>
      </c>
      <c r="D51" s="5">
        <f>'Dados Vias'!S52</f>
        <v>699.37160411143691</v>
      </c>
      <c r="E51" s="5">
        <f>'Dados Vias'!T52</f>
        <v>244.07599606573638</v>
      </c>
      <c r="F51" s="5">
        <f>'Dados Vias'!U52</f>
        <v>255.81041895351217</v>
      </c>
      <c r="G51" s="12">
        <f>($D51*Input!$E$12 + $E51*Input!$E$14 + $F51*Input!$E$13) / ($D51+$E51+$F51)</f>
        <v>4.2245596868884547</v>
      </c>
      <c r="H51" s="14" t="str">
        <f>'Dados Vias'!W52</f>
        <v>Highway</v>
      </c>
      <c r="I51" s="29">
        <f>VLOOKUP($H51,Input!$A$12:$B$15,2,FALSE)</f>
        <v>0.61049702380952386</v>
      </c>
      <c r="J51" s="34">
        <f t="shared" si="0"/>
        <v>10.253161532704617</v>
      </c>
      <c r="K51" s="34">
        <f t="shared" si="1"/>
        <v>1.9680991177327742</v>
      </c>
      <c r="L51" s="34">
        <f t="shared" si="2"/>
        <v>0.47615301235470353</v>
      </c>
      <c r="M51" s="28">
        <f>($D51*Input!B$4 + 'Cálculo Emissões'!$E51*Input!B$6 + 'Cálculo Emissões'!$F51*Input!B$5) * (1/1000)</f>
        <v>4.8838532449074094E-2</v>
      </c>
      <c r="N51" s="28">
        <f>($D51*Input!C$4 + 'Cálculo Emissões'!$E51*Input!C$6 + 'Cálculo Emissões'!$F51*Input!C$5) * (1/1000)</f>
        <v>4.8838532449074094E-2</v>
      </c>
      <c r="O51" s="28">
        <f>($D51*Input!D$4 + 'Cálculo Emissões'!$E51*Input!D$6 + 'Cálculo Emissões'!$F51*Input!D$5) * (1/1000)</f>
        <v>4.8838532449074094E-2</v>
      </c>
      <c r="P51" s="28">
        <f>($D51*Input!E$4 + 'Cálculo Emissões'!$E51*Input!E$6 + 'Cálculo Emissões'!$F51*Input!E$5) * (1/1000)</f>
        <v>1.9522312170538694</v>
      </c>
      <c r="Q51" s="28">
        <f>($D51*Input!F$4 + 'Cálculo Emissões'!$E51*Input!F$6 + 'Cálculo Emissões'!$F51*Input!F$5) * (1/1000)</f>
        <v>1.8327843958897407</v>
      </c>
      <c r="R51" s="28">
        <f>($D51*Input!G$4 + 'Cálculo Emissões'!$E51*Input!G$6 + 'Cálculo Emissões'!$F51*Input!G$5) * (1/1000)</f>
        <v>6.286315624345977E-2</v>
      </c>
      <c r="S51" s="28">
        <f>($D51*Input!H$4 + 'Cálculo Emissões'!$E51*Input!H$6 + 'Cálculo Emissões'!$F51*Input!H$5) * (1/1000)</f>
        <v>0.66759266362295611</v>
      </c>
      <c r="T51" s="28">
        <f>($D51*Input!I$4) * (1/1000)</f>
        <v>5.1452372186585618E-2</v>
      </c>
      <c r="U51" s="1">
        <f>($D51*Input!J$4 + 'Cálculo Emissões'!$E51*Input!J$6 + 'Cálculo Emissões'!$F51*Input!J$5) * (1/1000)</f>
        <v>3.2055856129735757E-2</v>
      </c>
      <c r="V51" s="1">
        <f>($D51*Input!K$4 + 'Cálculo Emissões'!$E51*Input!K$6 + 'Cálculo Emissões'!$F51*Input!K$5) * (1/1000)</f>
        <v>2.4344818204219784E-2</v>
      </c>
      <c r="W51" s="1">
        <f>($D51*Input!L$4 + 'Cálculo Emissões'!$E51*Input!L$6 + 'Cálculo Emissões'!$F51*Input!L$5) * (1/1000)</f>
        <v>1.3045179104211995E-2</v>
      </c>
      <c r="X51" s="1">
        <f>($D51*Input!M$4 + 'Cálculo Emissões'!$E51*Input!M$6 + 'Cálculo Emissões'!$F51*Input!M$5) * (1/1000)</f>
        <v>2.8197516548899744E-2</v>
      </c>
      <c r="Y51" s="1">
        <f>($D51*Input!N$4 + 'Cálculo Emissões'!$E51*Input!N$6 + 'Cálculo Emissões'!$F51*Input!N$5) * (1/1000)</f>
        <v>1.4098758274449872E-2</v>
      </c>
      <c r="Z51" s="1">
        <f>($D51*Input!O$4 + 'Cálculo Emissões'!$E51*Input!O$6 + 'Cálculo Emissões'!$F51*Input!O$5) * (1/1000)</f>
        <v>7.6419715363114536E-3</v>
      </c>
    </row>
    <row r="52" spans="1:26" ht="15" customHeight="1" x14ac:dyDescent="0.25">
      <c r="A52" s="1" t="str">
        <f>'Dados Vias'!B53</f>
        <v>Cariacica</v>
      </c>
      <c r="B52" s="1" t="str">
        <f>'Dados Vias'!C53</f>
        <v>Av. Espírito Santo (4)</v>
      </c>
      <c r="C52" s="29">
        <f>Input!$R$17</f>
        <v>0.95383561643835613</v>
      </c>
      <c r="D52" s="5">
        <f>'Dados Vias'!S53</f>
        <v>297.56974169787333</v>
      </c>
      <c r="E52" s="5">
        <f>'Dados Vias'!T53</f>
        <v>60.965508055174055</v>
      </c>
      <c r="F52" s="5">
        <f>'Dados Vias'!U53</f>
        <v>78.384224642366632</v>
      </c>
      <c r="G52" s="12">
        <f>($D52*Input!$E$12 + $E52*Input!$E$14 + $F52*Input!$E$13) / ($D52+$E52+$F52)</f>
        <v>3.823089700996678</v>
      </c>
      <c r="H52" s="14" t="str">
        <f>'Dados Vias'!W53</f>
        <v>Highway</v>
      </c>
      <c r="I52" s="29">
        <f>VLOOKUP($H52,Input!$A$12:$B$15,2,FALSE)</f>
        <v>0.61049702380952386</v>
      </c>
      <c r="J52" s="34">
        <f t="shared" si="0"/>
        <v>3.3737451182073932</v>
      </c>
      <c r="K52" s="34">
        <f t="shared" si="1"/>
        <v>0.64759194219460769</v>
      </c>
      <c r="L52" s="34">
        <f t="shared" si="2"/>
        <v>0.15667546988579223</v>
      </c>
      <c r="M52" s="28">
        <f>($D52*Input!B$4 + 'Cálculo Emissões'!$E52*Input!B$6 + 'Cálculo Emissões'!$F52*Input!B$5) * (1/1000)</f>
        <v>1.5264894675172665E-2</v>
      </c>
      <c r="N52" s="28">
        <f>($D52*Input!C$4 + 'Cálculo Emissões'!$E52*Input!C$6 + 'Cálculo Emissões'!$F52*Input!C$5) * (1/1000)</f>
        <v>1.5264894675172665E-2</v>
      </c>
      <c r="O52" s="28">
        <f>($D52*Input!D$4 + 'Cálculo Emissões'!$E52*Input!D$6 + 'Cálculo Emissões'!$F52*Input!D$5) * (1/1000)</f>
        <v>1.5264894675172665E-2</v>
      </c>
      <c r="P52" s="28">
        <f>($D52*Input!E$4 + 'Cálculo Emissões'!$E52*Input!E$6 + 'Cálculo Emissões'!$F52*Input!E$5) * (1/1000)</f>
        <v>0.66083540892454107</v>
      </c>
      <c r="Q52" s="28">
        <f>($D52*Input!F$4 + 'Cálculo Emissões'!$E52*Input!F$6 + 'Cálculo Emissões'!$F52*Input!F$5) * (1/1000)</f>
        <v>0.58327040412782494</v>
      </c>
      <c r="R52" s="28">
        <f>($D52*Input!G$4 + 'Cálculo Emissões'!$E52*Input!G$6 + 'Cálculo Emissões'!$F52*Input!G$5) * (1/1000)</f>
        <v>2.0234201130663196E-2</v>
      </c>
      <c r="S52" s="28">
        <f>($D52*Input!H$4 + 'Cálculo Emissões'!$E52*Input!H$6 + 'Cálculo Emissões'!$F52*Input!H$5) * (1/1000)</f>
        <v>0.26246583645299115</v>
      </c>
      <c r="T52" s="28">
        <f>($D52*Input!I$4) * (1/1000)</f>
        <v>2.1892037096298157E-2</v>
      </c>
      <c r="U52" s="1">
        <f>($D52*Input!J$4 + 'Cálculo Emissões'!$E52*Input!J$6 + 'Cálculo Emissões'!$F52*Input!J$5) * (1/1000)</f>
        <v>1.1223219228568566E-2</v>
      </c>
      <c r="V52" s="1">
        <f>($D52*Input!K$4 + 'Cálculo Emissões'!$E52*Input!K$6 + 'Cálculo Emissões'!$F52*Input!K$5) * (1/1000)</f>
        <v>8.5203073368164892E-3</v>
      </c>
      <c r="W52" s="1">
        <f>($D52*Input!L$4 + 'Cálculo Emissões'!$E52*Input!L$6 + 'Cálculo Emissões'!$F52*Input!L$5) * (1/1000)</f>
        <v>4.5664550149881024E-3</v>
      </c>
      <c r="X52" s="1">
        <f>($D52*Input!M$4 + 'Cálculo Emissões'!$E52*Input!M$6 + 'Cálculo Emissões'!$F52*Input!M$5) * (1/1000)</f>
        <v>9.8062884164367963E-3</v>
      </c>
      <c r="Y52" s="1">
        <f>($D52*Input!N$4 + 'Cálculo Emissões'!$E52*Input!N$6 + 'Cálculo Emissões'!$F52*Input!N$5) * (1/1000)</f>
        <v>4.9031442082183982E-3</v>
      </c>
      <c r="Z52" s="1">
        <f>($D52*Input!O$4 + 'Cálculo Emissões'!$E52*Input!O$6 + 'Cálculo Emissões'!$F52*Input!O$5) * (1/1000)</f>
        <v>2.6609142915559247E-3</v>
      </c>
    </row>
    <row r="53" spans="1:26" ht="15" customHeight="1" x14ac:dyDescent="0.25">
      <c r="A53" s="1" t="str">
        <f>'Dados Vias'!B54</f>
        <v>Cariacica</v>
      </c>
      <c r="B53" s="1" t="str">
        <f>'Dados Vias'!C54</f>
        <v>Av. Espírito Santo (5)</v>
      </c>
      <c r="C53" s="29">
        <f>Input!$R$17</f>
        <v>0.95383561643835613</v>
      </c>
      <c r="D53" s="5">
        <f>'Dados Vias'!S54</f>
        <v>315.8981145661545</v>
      </c>
      <c r="E53" s="5">
        <f>'Dados Vias'!T54</f>
        <v>88.000189057714465</v>
      </c>
      <c r="F53" s="5">
        <f>'Dados Vias'!U54</f>
        <v>98.154057025912294</v>
      </c>
      <c r="G53" s="12">
        <f>($D53*Input!$E$12 + $E53*Input!$E$14 + $F53*Input!$E$13) / ($D53+$E53+$F53)</f>
        <v>4.0070786516853936</v>
      </c>
      <c r="H53" s="14" t="str">
        <f>'Dados Vias'!W54</f>
        <v>Highway</v>
      </c>
      <c r="I53" s="29">
        <f>VLOOKUP($H53,Input!$A$12:$B$15,2,FALSE)</f>
        <v>0.61049702380952386</v>
      </c>
      <c r="J53" s="34">
        <f t="shared" si="0"/>
        <v>4.0670688699192121</v>
      </c>
      <c r="K53" s="34">
        <f t="shared" si="1"/>
        <v>0.78067575831266589</v>
      </c>
      <c r="L53" s="34">
        <f t="shared" si="2"/>
        <v>0.18887316733370951</v>
      </c>
      <c r="M53" s="28">
        <f>($D53*Input!B$4 + 'Cálculo Emissões'!$E53*Input!B$6 + 'Cálculo Emissões'!$F53*Input!B$5) * (1/1000)</f>
        <v>1.8920411055615666E-2</v>
      </c>
      <c r="N53" s="28">
        <f>($D53*Input!C$4 + 'Cálculo Emissões'!$E53*Input!C$6 + 'Cálculo Emissões'!$F53*Input!C$5) * (1/1000)</f>
        <v>1.8920411055615666E-2</v>
      </c>
      <c r="O53" s="28">
        <f>($D53*Input!D$4 + 'Cálculo Emissões'!$E53*Input!D$6 + 'Cálculo Emissões'!$F53*Input!D$5) * (1/1000)</f>
        <v>1.8920411055615666E-2</v>
      </c>
      <c r="P53" s="28">
        <f>($D53*Input!E$4 + 'Cálculo Emissões'!$E53*Input!E$6 + 'Cálculo Emissões'!$F53*Input!E$5) * (1/1000)</f>
        <v>0.78506185217397595</v>
      </c>
      <c r="Q53" s="28">
        <f>($D53*Input!F$4 + 'Cálculo Emissões'!$E53*Input!F$6 + 'Cálculo Emissões'!$F53*Input!F$5) * (1/1000)</f>
        <v>0.72423667811087322</v>
      </c>
      <c r="R53" s="28">
        <f>($D53*Input!G$4 + 'Cálculo Emissões'!$E53*Input!G$6 + 'Cálculo Emissões'!$F53*Input!G$5) * (1/1000)</f>
        <v>2.4681101694865114E-2</v>
      </c>
      <c r="S53" s="28">
        <f>($D53*Input!H$4 + 'Cálculo Emissões'!$E53*Input!H$6 + 'Cálculo Emissões'!$F53*Input!H$5) * (1/1000)</f>
        <v>0.28995367387149767</v>
      </c>
      <c r="T53" s="28">
        <f>($D53*Input!I$4) * (1/1000)</f>
        <v>2.3240445091203051E-2</v>
      </c>
      <c r="U53" s="1">
        <f>($D53*Input!J$4 + 'Cálculo Emissões'!$E53*Input!J$6 + 'Cálculo Emissões'!$F53*Input!J$5) * (1/1000)</f>
        <v>1.311829324219959E-2</v>
      </c>
      <c r="V53" s="1">
        <f>($D53*Input!K$4 + 'Cálculo Emissões'!$E53*Input!K$6 + 'Cálculo Emissões'!$F53*Input!K$5) * (1/1000)</f>
        <v>9.9610957771881815E-3</v>
      </c>
      <c r="W53" s="1">
        <f>($D53*Input!L$4 + 'Cálculo Emissões'!$E53*Input!L$6 + 'Cálculo Emissões'!$F53*Input!L$5) * (1/1000)</f>
        <v>5.3380733128760181E-3</v>
      </c>
      <c r="X53" s="1">
        <f>($D53*Input!M$4 + 'Cálculo Emissões'!$E53*Input!M$6 + 'Cálculo Emissões'!$F53*Input!M$5) * (1/1000)</f>
        <v>1.1498691178493638E-2</v>
      </c>
      <c r="Y53" s="1">
        <f>($D53*Input!N$4 + 'Cálculo Emissões'!$E53*Input!N$6 + 'Cálculo Emissões'!$F53*Input!N$5) * (1/1000)</f>
        <v>5.7493455892468192E-3</v>
      </c>
      <c r="Z53" s="1">
        <f>($D53*Input!O$4 + 'Cálculo Emissões'!$E53*Input!O$6 + 'Cálculo Emissões'!$F53*Input!O$5) * (1/1000)</f>
        <v>3.1181270845570958E-3</v>
      </c>
    </row>
    <row r="54" spans="1:26" ht="15" customHeight="1" x14ac:dyDescent="0.25">
      <c r="A54" s="1" t="str">
        <f>'Dados Vias'!B55</f>
        <v>Cariacica</v>
      </c>
      <c r="B54" s="1" t="str">
        <f>'Dados Vias'!C55</f>
        <v>Av. Expedito Garcia (1)</v>
      </c>
      <c r="C54" s="29">
        <f>Input!$R$17</f>
        <v>0.95383561643835613</v>
      </c>
      <c r="D54" s="5">
        <f>'Dados Vias'!S55</f>
        <v>333.03409719592236</v>
      </c>
      <c r="E54" s="5">
        <f>'Dados Vias'!T55</f>
        <v>99.910229158776701</v>
      </c>
      <c r="F54" s="5">
        <f>'Dados Vias'!U55</f>
        <v>53.919806212673137</v>
      </c>
      <c r="G54" s="12">
        <f>($D54*Input!$E$12 + $E54*Input!$E$14 + $F54*Input!$E$13) / ($D54+$E54+$F54)</f>
        <v>2.7661237785016288</v>
      </c>
      <c r="H54" s="14" t="str">
        <f>'Dados Vias'!W55</f>
        <v>Highway</v>
      </c>
      <c r="I54" s="29">
        <f>VLOOKUP($H54,Input!$A$12:$B$15,2,FALSE)</f>
        <v>0.61049702380952386</v>
      </c>
      <c r="J54" s="34">
        <f t="shared" si="0"/>
        <v>2.7024950814442601</v>
      </c>
      <c r="K54" s="34">
        <f t="shared" si="1"/>
        <v>0.51874518591190144</v>
      </c>
      <c r="L54" s="34">
        <f t="shared" si="2"/>
        <v>0.12550286755933096</v>
      </c>
      <c r="M54" s="28">
        <f>($D54*Input!B$4 + 'Cálculo Emissões'!$E54*Input!B$6 + 'Cálculo Emissões'!$F54*Input!B$5) * (1/1000)</f>
        <v>1.131029789070773E-2</v>
      </c>
      <c r="N54" s="28">
        <f>($D54*Input!C$4 + 'Cálculo Emissões'!$E54*Input!C$6 + 'Cálculo Emissões'!$F54*Input!C$5) * (1/1000)</f>
        <v>1.131029789070773E-2</v>
      </c>
      <c r="O54" s="28">
        <f>($D54*Input!D$4 + 'Cálculo Emissões'!$E54*Input!D$6 + 'Cálculo Emissões'!$F54*Input!D$5) * (1/1000)</f>
        <v>1.131029789070773E-2</v>
      </c>
      <c r="P54" s="28">
        <f>($D54*Input!E$4 + 'Cálculo Emissões'!$E54*Input!E$6 + 'Cálculo Emissões'!$F54*Input!E$5) * (1/1000)</f>
        <v>0.55903224714351818</v>
      </c>
      <c r="Q54" s="28">
        <f>($D54*Input!F$4 + 'Cálculo Emissões'!$E54*Input!F$6 + 'Cálculo Emissões'!$F54*Input!F$5) * (1/1000)</f>
        <v>0.73950706017556422</v>
      </c>
      <c r="R54" s="28">
        <f>($D54*Input!G$4 + 'Cálculo Emissões'!$E54*Input!G$6 + 'Cálculo Emissões'!$F54*Input!G$5) * (1/1000)</f>
        <v>1.5614476903220794E-2</v>
      </c>
      <c r="S54" s="28">
        <f>($D54*Input!H$4 + 'Cálculo Emissões'!$E54*Input!H$6 + 'Cálculo Emissões'!$F54*Input!H$5) * (1/1000)</f>
        <v>0.29574470059815083</v>
      </c>
      <c r="T54" s="28">
        <f>($D54*Input!I$4) * (1/1000)</f>
        <v>2.4501129612659822E-2</v>
      </c>
      <c r="U54" s="1">
        <f>($D54*Input!J$4 + 'Cálculo Emissões'!$E54*Input!J$6 + 'Cálculo Emissões'!$F54*Input!J$5) * (1/1000)</f>
        <v>1.0537291519887627E-2</v>
      </c>
      <c r="V54" s="1">
        <f>($D54*Input!K$4 + 'Cálculo Emissões'!$E54*Input!K$6 + 'Cálculo Emissões'!$F54*Input!K$5) * (1/1000)</f>
        <v>8.0031437866319808E-3</v>
      </c>
      <c r="W54" s="1">
        <f>($D54*Input!L$4 + 'Cálculo Emissões'!$E54*Input!L$6 + 'Cálculo Emissões'!$F54*Input!L$5) * (1/1000)</f>
        <v>4.2880377879724015E-3</v>
      </c>
      <c r="X54" s="1">
        <f>($D54*Input!M$4 + 'Cálculo Emissões'!$E54*Input!M$6 + 'Cálculo Emissões'!$F54*Input!M$5) * (1/1000)</f>
        <v>9.0185762246285002E-3</v>
      </c>
      <c r="Y54" s="1">
        <f>($D54*Input!N$4 + 'Cálculo Emissões'!$E54*Input!N$6 + 'Cálculo Emissões'!$F54*Input!N$5) * (1/1000)</f>
        <v>4.5092881123142501E-3</v>
      </c>
      <c r="Z54" s="1">
        <f>($D54*Input!O$4 + 'Cálculo Emissões'!$E54*Input!O$6 + 'Cálculo Emissões'!$F54*Input!O$5) * (1/1000)</f>
        <v>2.4493645270483688E-3</v>
      </c>
    </row>
    <row r="55" spans="1:26" ht="15" customHeight="1" x14ac:dyDescent="0.25">
      <c r="A55" s="1" t="str">
        <f>'Dados Vias'!B56</f>
        <v>Cariacica</v>
      </c>
      <c r="B55" s="1" t="str">
        <f>'Dados Vias'!C56</f>
        <v>Av. Expedito Garcia (2)</v>
      </c>
      <c r="C55" s="29">
        <f>Input!$R$17</f>
        <v>0.95383561643835613</v>
      </c>
      <c r="D55" s="5">
        <f>'Dados Vias'!S56</f>
        <v>112.87397253955758</v>
      </c>
      <c r="E55" s="5">
        <f>'Dados Vias'!T56</f>
        <v>37.087162405854627</v>
      </c>
      <c r="F55" s="5">
        <f>'Dados Vias'!U56</f>
        <v>16.662348327268024</v>
      </c>
      <c r="G55" s="12">
        <f>($D55*Input!$E$12 + $E55*Input!$E$14 + $F55*Input!$E$13) / ($D55+$E55+$F55)</f>
        <v>2.5917741935483871</v>
      </c>
      <c r="H55" s="14" t="str">
        <f>'Dados Vias'!W56</f>
        <v>Highway</v>
      </c>
      <c r="I55" s="29">
        <f>VLOOKUP($H55,Input!$A$12:$B$15,2,FALSE)</f>
        <v>0.61049702380952386</v>
      </c>
      <c r="J55" s="34">
        <f t="shared" si="0"/>
        <v>0.8654727582996693</v>
      </c>
      <c r="K55" s="34">
        <f t="shared" si="1"/>
        <v>0.16612789787795507</v>
      </c>
      <c r="L55" s="34">
        <f t="shared" si="2"/>
        <v>4.0192233357569773E-2</v>
      </c>
      <c r="M55" s="28">
        <f>($D55*Input!B$4 + 'Cálculo Emissões'!$E55*Input!B$6 + 'Cálculo Emissões'!$F55*Input!B$5) * (1/1000)</f>
        <v>3.5654639899059394E-3</v>
      </c>
      <c r="N55" s="28">
        <f>($D55*Input!C$4 + 'Cálculo Emissões'!$E55*Input!C$6 + 'Cálculo Emissões'!$F55*Input!C$5) * (1/1000)</f>
        <v>3.5654639899059394E-3</v>
      </c>
      <c r="O55" s="28">
        <f>($D55*Input!D$4 + 'Cálculo Emissões'!$E55*Input!D$6 + 'Cálculo Emissões'!$F55*Input!D$5) * (1/1000)</f>
        <v>3.5654639899059394E-3</v>
      </c>
      <c r="P55" s="28">
        <f>($D55*Input!E$4 + 'Cálculo Emissões'!$E55*Input!E$6 + 'Cálculo Emissões'!$F55*Input!E$5) * (1/1000)</f>
        <v>0.18102918153203129</v>
      </c>
      <c r="Q55" s="28">
        <f>($D55*Input!F$4 + 'Cálculo Emissões'!$E55*Input!F$6 + 'Cálculo Emissões'!$F55*Input!F$5) * (1/1000)</f>
        <v>0.26136606804680895</v>
      </c>
      <c r="R55" s="28">
        <f>($D55*Input!G$4 + 'Cálculo Emissões'!$E55*Input!G$6 + 'Cálculo Emissões'!$F55*Input!G$5) * (1/1000)</f>
        <v>4.9610510852614448E-3</v>
      </c>
      <c r="S55" s="28">
        <f>($D55*Input!H$4 + 'Cálculo Emissões'!$E55*Input!H$6 + 'Cálculo Emissões'!$F55*Input!H$5) * (1/1000)</f>
        <v>0.10089203072167433</v>
      </c>
      <c r="T55" s="28">
        <f>($D55*Input!I$4) * (1/1000)</f>
        <v>8.3040741304652426E-3</v>
      </c>
      <c r="U55" s="1">
        <f>($D55*Input!J$4 + 'Cálculo Emissões'!$E55*Input!J$6 + 'Cálculo Emissões'!$F55*Input!J$5) * (1/1000)</f>
        <v>3.4890726433971422E-3</v>
      </c>
      <c r="V55" s="1">
        <f>($D55*Input!K$4 + 'Cálculo Emissões'!$E55*Input!K$6 + 'Cálculo Emissões'!$F55*Input!K$5) * (1/1000)</f>
        <v>2.6503418646454235E-3</v>
      </c>
      <c r="W55" s="1">
        <f>($D55*Input!L$4 + 'Cálculo Emissões'!$E55*Input!L$6 + 'Cálculo Emissões'!$F55*Input!L$5) * (1/1000)</f>
        <v>1.4199171958655167E-3</v>
      </c>
      <c r="X55" s="1">
        <f>($D55*Input!M$4 + 'Cálculo Emissões'!$E55*Input!M$6 + 'Cálculo Emissões'!$F55*Input!M$5) * (1/1000)</f>
        <v>2.9735980004644779E-3</v>
      </c>
      <c r="Y55" s="1">
        <f>($D55*Input!N$4 + 'Cálculo Emissões'!$E55*Input!N$6 + 'Cálculo Emissões'!$F55*Input!N$5) * (1/1000)</f>
        <v>1.4867990002322389E-3</v>
      </c>
      <c r="Z55" s="1">
        <f>($D55*Input!O$4 + 'Cálculo Emissões'!$E55*Input!O$6 + 'Cálculo Emissões'!$F55*Input!O$5) * (1/1000)</f>
        <v>8.0767930316714748E-4</v>
      </c>
    </row>
    <row r="56" spans="1:26" ht="15" customHeight="1" x14ac:dyDescent="0.25">
      <c r="A56" s="1" t="str">
        <f>'Dados Vias'!B57</f>
        <v>Cariacica</v>
      </c>
      <c r="B56" s="1" t="str">
        <f>'Dados Vias'!C57</f>
        <v>Av. Expedito Garcia (3)</v>
      </c>
      <c r="C56" s="29">
        <f>Input!$R$17</f>
        <v>0.95383561643835613</v>
      </c>
      <c r="D56" s="5">
        <f>'Dados Vias'!S57</f>
        <v>85.661996298387422</v>
      </c>
      <c r="E56" s="5">
        <f>'Dados Vias'!T57</f>
        <v>19.72480177923395</v>
      </c>
      <c r="F56" s="5">
        <f>'Dados Vias'!U57</f>
        <v>12.398446832661339</v>
      </c>
      <c r="G56" s="12">
        <f>($D56*Input!$E$12 + $E56*Input!$E$14 + $F56*Input!$E$13) / ($D56+$E56+$F56)</f>
        <v>2.7354066985645935</v>
      </c>
      <c r="H56" s="14" t="str">
        <f>'Dados Vias'!W57</f>
        <v>Highway</v>
      </c>
      <c r="I56" s="29">
        <f>VLOOKUP($H56,Input!$A$12:$B$15,2,FALSE)</f>
        <v>0.61049702380952386</v>
      </c>
      <c r="J56" s="34">
        <f t="shared" si="0"/>
        <v>0.64639996224958818</v>
      </c>
      <c r="K56" s="34">
        <f t="shared" si="1"/>
        <v>0.12407677293954943</v>
      </c>
      <c r="L56" s="34">
        <f t="shared" si="2"/>
        <v>3.0018574098278086E-2</v>
      </c>
      <c r="M56" s="28">
        <f>($D56*Input!B$4 + 'Cálculo Emissões'!$E56*Input!B$6 + 'Cálculo Emissões'!$F56*Input!B$5) * (1/1000)</f>
        <v>2.6258158401314723E-3</v>
      </c>
      <c r="N56" s="28">
        <f>($D56*Input!C$4 + 'Cálculo Emissões'!$E56*Input!C$6 + 'Cálculo Emissões'!$F56*Input!C$5) * (1/1000)</f>
        <v>2.6258158401314723E-3</v>
      </c>
      <c r="O56" s="28">
        <f>($D56*Input!D$4 + 'Cálculo Emissões'!$E56*Input!D$6 + 'Cálculo Emissões'!$F56*Input!D$5) * (1/1000)</f>
        <v>2.6258158401314723E-3</v>
      </c>
      <c r="P56" s="28">
        <f>($D56*Input!E$4 + 'Cálculo Emissões'!$E56*Input!E$6 + 'Cálculo Emissões'!$F56*Input!E$5) * (1/1000)</f>
        <v>0.13520462593358515</v>
      </c>
      <c r="Q56" s="28">
        <f>($D56*Input!F$4 + 'Cálculo Emissões'!$E56*Input!F$6 + 'Cálculo Emissões'!$F56*Input!F$5) * (1/1000)</f>
        <v>0.16571346488780492</v>
      </c>
      <c r="R56" s="28">
        <f>($D56*Input!G$4 + 'Cálculo Emissões'!$E56*Input!G$6 + 'Cálculo Emissões'!$F56*Input!G$5) * (1/1000)</f>
        <v>3.6921146132481708E-3</v>
      </c>
      <c r="S56" s="28">
        <f>($D56*Input!H$4 + 'Cálculo Emissões'!$E56*Input!H$6 + 'Cálculo Emissões'!$F56*Input!H$5) * (1/1000)</f>
        <v>7.3750657718282875E-2</v>
      </c>
      <c r="T56" s="28">
        <f>($D56*Input!I$4) * (1/1000)</f>
        <v>6.302104474759691E-3</v>
      </c>
      <c r="U56" s="1">
        <f>($D56*Input!J$4 + 'Cálculo Emissões'!$E56*Input!J$6 + 'Cálculo Emissões'!$F56*Input!J$5) * (1/1000)</f>
        <v>2.5613220245514368E-3</v>
      </c>
      <c r="V56" s="1">
        <f>($D56*Input!K$4 + 'Cálculo Emissões'!$E56*Input!K$6 + 'Cálculo Emissões'!$F56*Input!K$5) * (1/1000)</f>
        <v>1.944819994787923E-3</v>
      </c>
      <c r="W56" s="1">
        <f>($D56*Input!L$4 + 'Cálculo Emissões'!$E56*Input!L$6 + 'Cálculo Emissões'!$F56*Input!L$5) * (1/1000)</f>
        <v>1.0421725674384114E-3</v>
      </c>
      <c r="X56" s="1">
        <f>($D56*Input!M$4 + 'Cálculo Emissões'!$E56*Input!M$6 + 'Cálculo Emissões'!$F56*Input!M$5) * (1/1000)</f>
        <v>2.1905104807738419E-3</v>
      </c>
      <c r="Y56" s="1">
        <f>($D56*Input!N$4 + 'Cálculo Emissões'!$E56*Input!N$6 + 'Cálculo Emissões'!$F56*Input!N$5) * (1/1000)</f>
        <v>1.0952552403869209E-3</v>
      </c>
      <c r="Z56" s="1">
        <f>($D56*Input!O$4 + 'Cálculo Emissões'!$E56*Input!O$6 + 'Cálculo Emissões'!$F56*Input!O$5) * (1/1000)</f>
        <v>5.9525640483402129E-4</v>
      </c>
    </row>
    <row r="57" spans="1:26" ht="15" customHeight="1" x14ac:dyDescent="0.25">
      <c r="A57" s="1" t="str">
        <f>'Dados Vias'!B58</f>
        <v>Cariacica</v>
      </c>
      <c r="B57" s="1" t="str">
        <f>'Dados Vias'!C58</f>
        <v>Av. Expedito Garcia (4)</v>
      </c>
      <c r="C57" s="29">
        <f>Input!$R$17</f>
        <v>0.95383561643835613</v>
      </c>
      <c r="D57" s="5">
        <f>'Dados Vias'!S58</f>
        <v>72.121007934094123</v>
      </c>
      <c r="E57" s="5">
        <f>'Dados Vias'!T58</f>
        <v>13.149134043232628</v>
      </c>
      <c r="F57" s="5">
        <f>'Dados Vias'!U58</f>
        <v>10.160694487952487</v>
      </c>
      <c r="G57" s="12">
        <f>($D57*Input!$E$12 + $E57*Input!$E$14 + $F57*Input!$E$13) / ($D57+$E57+$F57)</f>
        <v>2.7896659707724432</v>
      </c>
      <c r="H57" s="14" t="str">
        <f>'Dados Vias'!W58</f>
        <v>Highway</v>
      </c>
      <c r="I57" s="29">
        <f>VLOOKUP($H57,Input!$A$12:$B$15,2,FALSE)</f>
        <v>0.61049702380952386</v>
      </c>
      <c r="J57" s="34">
        <f t="shared" si="0"/>
        <v>0.53431832408476243</v>
      </c>
      <c r="K57" s="34">
        <f t="shared" si="1"/>
        <v>0.10256265044351476</v>
      </c>
      <c r="L57" s="34">
        <f t="shared" si="2"/>
        <v>2.4813544462140669E-2</v>
      </c>
      <c r="M57" s="28">
        <f>($D57*Input!B$4 + 'Cálculo Emissões'!$E57*Input!B$6 + 'Cálculo Emissões'!$F57*Input!B$5) * (1/1000)</f>
        <v>2.1469931559575145E-3</v>
      </c>
      <c r="N57" s="28">
        <f>($D57*Input!C$4 + 'Cálculo Emissões'!$E57*Input!C$6 + 'Cálculo Emissões'!$F57*Input!C$5) * (1/1000)</f>
        <v>2.1469931559575145E-3</v>
      </c>
      <c r="O57" s="28">
        <f>($D57*Input!D$4 + 'Cálculo Emissões'!$E57*Input!D$6 + 'Cálculo Emissões'!$F57*Input!D$5) * (1/1000)</f>
        <v>2.1469931559575145E-3</v>
      </c>
      <c r="P57" s="28">
        <f>($D57*Input!E$4 + 'Cálculo Emissões'!$E57*Input!E$6 + 'Cálculo Emissões'!$F57*Input!E$5) * (1/1000)</f>
        <v>0.11197730272770914</v>
      </c>
      <c r="Q57" s="28">
        <f>($D57*Input!F$4 + 'Cálculo Emissões'!$E57*Input!F$6 + 'Cálculo Emissões'!$F57*Input!F$5) * (1/1000)</f>
        <v>0.12593279587388709</v>
      </c>
      <c r="R57" s="28">
        <f>($D57*Input!G$4 + 'Cálculo Emissões'!$E57*Input!G$6 + 'Cálculo Emissões'!$F57*Input!G$5) * (1/1000)</f>
        <v>3.0414263194457661E-3</v>
      </c>
      <c r="S57" s="28">
        <f>($D57*Input!H$4 + 'Cálculo Emissões'!$E57*Input!H$6 + 'Cálculo Emissões'!$F57*Input!H$5) * (1/1000)</f>
        <v>6.0891785138278136E-2</v>
      </c>
      <c r="T57" s="28">
        <f>($D57*Input!I$4) * (1/1000)</f>
        <v>5.3059016421053212E-3</v>
      </c>
      <c r="U57" s="1">
        <f>($D57*Input!J$4 + 'Cálculo Emissões'!$E57*Input!J$6 + 'Cálculo Emissões'!$F57*Input!J$5) * (1/1000)</f>
        <v>2.1089497033212989E-3</v>
      </c>
      <c r="V57" s="1">
        <f>($D57*Input!K$4 + 'Cálculo Emissões'!$E57*Input!K$6 + 'Cálculo Emissões'!$F57*Input!K$5) * (1/1000)</f>
        <v>1.601000281758029E-3</v>
      </c>
      <c r="W57" s="1">
        <f>($D57*Input!L$4 + 'Cálculo Emissões'!$E57*Input!L$6 + 'Cálculo Emissões'!$F57*Input!L$5) * (1/1000)</f>
        <v>8.5802831228146137E-4</v>
      </c>
      <c r="X57" s="1">
        <f>($D57*Input!M$4 + 'Cálculo Emissões'!$E57*Input!M$6 + 'Cálculo Emissões'!$F57*Input!M$5) * (1/1000)</f>
        <v>1.8058570140206572E-3</v>
      </c>
      <c r="Y57" s="1">
        <f>($D57*Input!N$4 + 'Cálculo Emissões'!$E57*Input!N$6 + 'Cálculo Emissões'!$F57*Input!N$5) * (1/1000)</f>
        <v>9.0292850701032858E-4</v>
      </c>
      <c r="Z57" s="1">
        <f>($D57*Input!O$4 + 'Cálculo Emissões'!$E57*Input!O$6 + 'Cálculo Emissões'!$F57*Input!O$5) * (1/1000)</f>
        <v>4.9086707222047448E-4</v>
      </c>
    </row>
    <row r="58" spans="1:26" ht="15" customHeight="1" x14ac:dyDescent="0.25">
      <c r="A58" s="1" t="str">
        <f>'Dados Vias'!B59</f>
        <v>Cariacica</v>
      </c>
      <c r="B58" s="1" t="str">
        <f>'Dados Vias'!C59</f>
        <v>Av. Florentino Avidos</v>
      </c>
      <c r="C58" s="29">
        <f>Input!$R$17</f>
        <v>0.95383561643835613</v>
      </c>
      <c r="D58" s="5">
        <f>'Dados Vias'!S59</f>
        <v>148.72308045278731</v>
      </c>
      <c r="E58" s="5">
        <f>'Dados Vias'!T59</f>
        <v>53.473467129092064</v>
      </c>
      <c r="F58" s="5">
        <f>'Dados Vias'!U59</f>
        <v>18.3815043256254</v>
      </c>
      <c r="G58" s="12">
        <f>($D58*Input!$E$12 + $E58*Input!$E$14 + $F58*Input!$E$13) / ($D58+$E58+$F58)</f>
        <v>2.3303030303030301</v>
      </c>
      <c r="H58" s="14" t="str">
        <f>'Dados Vias'!W59</f>
        <v>Collector</v>
      </c>
      <c r="I58" s="29">
        <f>VLOOKUP($H58,Input!$A$12:$B$15,2,FALSE)</f>
        <v>1.9366892857142866</v>
      </c>
      <c r="J58" s="34">
        <f t="shared" si="0"/>
        <v>2.9391622199002012</v>
      </c>
      <c r="K58" s="34">
        <f t="shared" si="1"/>
        <v>0.56417355304585914</v>
      </c>
      <c r="L58" s="34">
        <f t="shared" si="2"/>
        <v>0.13649360154335299</v>
      </c>
      <c r="M58" s="28">
        <f>($D58*Input!B$4 + 'Cálculo Emissões'!$E58*Input!B$6 + 'Cálculo Emissões'!$F58*Input!B$5) * (1/1000)</f>
        <v>4.0931647641015726E-3</v>
      </c>
      <c r="N58" s="28">
        <f>($D58*Input!C$4 + 'Cálculo Emissões'!$E58*Input!C$6 + 'Cálculo Emissões'!$F58*Input!C$5) * (1/1000)</f>
        <v>4.0931647641015726E-3</v>
      </c>
      <c r="O58" s="28">
        <f>($D58*Input!D$4 + 'Cálculo Emissões'!$E58*Input!D$6 + 'Cálculo Emissões'!$F58*Input!D$5) * (1/1000)</f>
        <v>4.0931647641015726E-3</v>
      </c>
      <c r="P58" s="28">
        <f>($D58*Input!E$4 + 'Cálculo Emissões'!$E58*Input!E$6 + 'Cálculo Emissões'!$F58*Input!E$5) * (1/1000)</f>
        <v>0.2195672961076699</v>
      </c>
      <c r="Q58" s="28">
        <f>($D58*Input!F$4 + 'Cálculo Emissões'!$E58*Input!F$6 + 'Cálculo Emissões'!$F58*Input!F$5) * (1/1000)</f>
        <v>0.35838489013272917</v>
      </c>
      <c r="R58" s="28">
        <f>($D58*Input!G$4 + 'Cálculo Emissões'!$E58*Input!G$6 + 'Cálculo Emissões'!$F58*Input!G$5) * (1/1000)</f>
        <v>5.796728759807088E-3</v>
      </c>
      <c r="S58" s="28">
        <f>($D58*Input!H$4 + 'Cálculo Emissões'!$E58*Input!H$6 + 'Cálculo Emissões'!$F58*Input!H$5) * (1/1000)</f>
        <v>0.13355907684757751</v>
      </c>
      <c r="T58" s="28">
        <f>($D58*Input!I$4) * (1/1000)</f>
        <v>1.0941472663755799E-2</v>
      </c>
      <c r="U58" s="1">
        <f>($D58*Input!J$4 + 'Cálculo Emissões'!$E58*Input!J$6 + 'Cálculo Emissões'!$F58*Input!J$5) * (1/1000)</f>
        <v>4.3938073484123853E-3</v>
      </c>
      <c r="V58" s="1">
        <f>($D58*Input!K$4 + 'Cálculo Emissões'!$E58*Input!K$6 + 'Cálculo Emissões'!$F58*Input!K$5) * (1/1000)</f>
        <v>3.3381816042885241E-3</v>
      </c>
      <c r="W58" s="1">
        <f>($D58*Input!L$4 + 'Cálculo Emissões'!$E58*Input!L$6 + 'Cálculo Emissões'!$F58*Input!L$5) * (1/1000)</f>
        <v>1.7882262091985868E-3</v>
      </c>
      <c r="X58" s="1">
        <f>($D58*Input!M$4 + 'Cálculo Emissões'!$E58*Input!M$6 + 'Cálculo Emissões'!$F58*Input!M$5) * (1/1000)</f>
        <v>3.7188100506719969E-3</v>
      </c>
      <c r="Y58" s="1">
        <f>($D58*Input!N$4 + 'Cálculo Emissões'!$E58*Input!N$6 + 'Cálculo Emissões'!$F58*Input!N$5) * (1/1000)</f>
        <v>1.8594050253359984E-3</v>
      </c>
      <c r="Z58" s="1">
        <f>($D58*Input!O$4 + 'Cálculo Emissões'!$E58*Input!O$6 + 'Cálculo Emissões'!$F58*Input!O$5) * (1/1000)</f>
        <v>1.010341578757465E-3</v>
      </c>
    </row>
    <row r="59" spans="1:26" ht="15" customHeight="1" x14ac:dyDescent="0.25">
      <c r="A59" s="1" t="str">
        <f>'Dados Vias'!B60</f>
        <v>Cariacica</v>
      </c>
      <c r="B59" s="1" t="str">
        <f>'Dados Vias'!C60</f>
        <v>Av. Mariano Firme (1)</v>
      </c>
      <c r="C59" s="29">
        <f>Input!$R$17</f>
        <v>0.95383561643835613</v>
      </c>
      <c r="D59" s="5">
        <f>'Dados Vias'!S60</f>
        <v>332.28770914612875</v>
      </c>
      <c r="E59" s="5">
        <f>'Dados Vias'!T60</f>
        <v>141.39902516856543</v>
      </c>
      <c r="F59" s="5">
        <f>'Dados Vias'!U60</f>
        <v>70.699512584282715</v>
      </c>
      <c r="G59" s="12">
        <f>($D59*Input!$E$12 + $E59*Input!$E$14 + $F59*Input!$E$13) / ($D59+$E59+$F59)</f>
        <v>2.9694805194805198</v>
      </c>
      <c r="H59" s="14" t="str">
        <f>'Dados Vias'!W60</f>
        <v>Highway</v>
      </c>
      <c r="I59" s="29">
        <f>VLOOKUP($H59,Input!$A$12:$B$15,2,FALSE)</f>
        <v>0.61049702380952386</v>
      </c>
      <c r="J59" s="34">
        <f t="shared" si="0"/>
        <v>3.2485482669800967</v>
      </c>
      <c r="K59" s="34">
        <f t="shared" si="1"/>
        <v>0.62356034846057584</v>
      </c>
      <c r="L59" s="34">
        <f t="shared" si="2"/>
        <v>0.15086137462755869</v>
      </c>
      <c r="M59" s="28">
        <f>($D59*Input!B$4 + 'Cálculo Emissões'!$E59*Input!B$6 + 'Cálculo Emissões'!$F59*Input!B$5) * (1/1000)</f>
        <v>1.4423573880404831E-2</v>
      </c>
      <c r="N59" s="28">
        <f>($D59*Input!C$4 + 'Cálculo Emissões'!$E59*Input!C$6 + 'Cálculo Emissões'!$F59*Input!C$5) * (1/1000)</f>
        <v>1.4423573880404831E-2</v>
      </c>
      <c r="O59" s="28">
        <f>($D59*Input!D$4 + 'Cálculo Emissões'!$E59*Input!D$6 + 'Cálculo Emissões'!$F59*Input!D$5) * (1/1000)</f>
        <v>1.4423573880404831E-2</v>
      </c>
      <c r="P59" s="28">
        <f>($D59*Input!E$4 + 'Cálculo Emissões'!$E59*Input!E$6 + 'Cálculo Emissões'!$F59*Input!E$5) * (1/1000)</f>
        <v>0.65378523507485853</v>
      </c>
      <c r="Q59" s="28">
        <f>($D59*Input!F$4 + 'Cálculo Emissões'!$E59*Input!F$6 + 'Cálculo Emissões'!$F59*Input!F$5) * (1/1000)</f>
        <v>0.91581154688551758</v>
      </c>
      <c r="R59" s="28">
        <f>($D59*Input!G$4 + 'Cálculo Emissões'!$E59*Input!G$6 + 'Cálculo Emissões'!$F59*Input!G$5) * (1/1000)</f>
        <v>1.9237971957599475E-2</v>
      </c>
      <c r="S59" s="28">
        <f>($D59*Input!H$4 + 'Cálculo Emissões'!$E59*Input!H$6 + 'Cálculo Emissões'!$F59*Input!H$5) * (1/1000)</f>
        <v>0.3129230967127104</v>
      </c>
      <c r="T59" s="28">
        <f>($D59*Input!I$4) * (1/1000)</f>
        <v>2.4446218267235108E-2</v>
      </c>
      <c r="U59" s="1">
        <f>($D59*Input!J$4 + 'Cálculo Emissões'!$E59*Input!J$6 + 'Cálculo Emissões'!$F59*Input!J$5) * (1/1000)</f>
        <v>1.2002939615532737E-2</v>
      </c>
      <c r="V59" s="1">
        <f>($D59*Input!K$4 + 'Cálculo Emissões'!$E59*Input!K$6 + 'Cálculo Emissões'!$F59*Input!K$5) * (1/1000)</f>
        <v>9.11971568179459E-3</v>
      </c>
      <c r="W59" s="1">
        <f>($D59*Input!L$4 + 'Cálculo Emissões'!$E59*Input!L$6 + 'Cálculo Emissões'!$F59*Input!L$5) * (1/1000)</f>
        <v>4.8853575903153763E-3</v>
      </c>
      <c r="X59" s="1">
        <f>($D59*Input!M$4 + 'Cálculo Emissões'!$E59*Input!M$6 + 'Cálculo Emissões'!$F59*Input!M$5) * (1/1000)</f>
        <v>1.0321726114710389E-2</v>
      </c>
      <c r="Y59" s="1">
        <f>($D59*Input!N$4 + 'Cálculo Emissões'!$E59*Input!N$6 + 'Cálculo Emissões'!$F59*Input!N$5) * (1/1000)</f>
        <v>5.1608630573551943E-3</v>
      </c>
      <c r="Z59" s="1">
        <f>($D59*Input!O$4 + 'Cálculo Emissões'!$E59*Input!O$6 + 'Cálculo Emissões'!$F59*Input!O$5) * (1/1000)</f>
        <v>2.8002531132513371E-3</v>
      </c>
    </row>
    <row r="60" spans="1:26" ht="15" customHeight="1" x14ac:dyDescent="0.25">
      <c r="A60" s="1" t="str">
        <f>'Dados Vias'!B61</f>
        <v>Cariacica</v>
      </c>
      <c r="B60" s="1" t="str">
        <f>'Dados Vias'!C61</f>
        <v>Av. Mariano Firme (2)</v>
      </c>
      <c r="C60" s="29">
        <f>Input!$R$17</f>
        <v>0.95383561643835613</v>
      </c>
      <c r="D60" s="5">
        <f>'Dados Vias'!S61</f>
        <v>176.63134040990232</v>
      </c>
      <c r="E60" s="5">
        <f>'Dados Vias'!T61</f>
        <v>79.8599145470303</v>
      </c>
      <c r="F60" s="5">
        <f>'Dados Vias'!U61</f>
        <v>33.823022631683422</v>
      </c>
      <c r="G60" s="12">
        <f>($D60*Input!$E$12 + $E60*Input!$E$14 + $F60*Input!$E$13) / ($D60+$E60+$F60)</f>
        <v>2.7605177993527503</v>
      </c>
      <c r="H60" s="14" t="str">
        <f>'Dados Vias'!W61</f>
        <v>Highway</v>
      </c>
      <c r="I60" s="29">
        <f>VLOOKUP($H60,Input!$A$12:$B$15,2,FALSE)</f>
        <v>0.61049702380952386</v>
      </c>
      <c r="J60" s="34">
        <f t="shared" si="0"/>
        <v>1.6081510791904756</v>
      </c>
      <c r="K60" s="34">
        <f t="shared" si="1"/>
        <v>0.30868534646999835</v>
      </c>
      <c r="L60" s="34">
        <f t="shared" si="2"/>
        <v>7.4681938662096381E-2</v>
      </c>
      <c r="M60" s="28">
        <f>($D60*Input!B$4 + 'Cálculo Emissões'!$E60*Input!B$6 + 'Cálculo Emissões'!$F60*Input!B$5) * (1/1000)</f>
        <v>7.0303092285193677E-3</v>
      </c>
      <c r="N60" s="28">
        <f>($D60*Input!C$4 + 'Cálculo Emissões'!$E60*Input!C$6 + 'Cálculo Emissões'!$F60*Input!C$5) * (1/1000)</f>
        <v>7.0303092285193677E-3</v>
      </c>
      <c r="O60" s="28">
        <f>($D60*Input!D$4 + 'Cálculo Emissões'!$E60*Input!D$6 + 'Cálculo Emissões'!$F60*Input!D$5) * (1/1000)</f>
        <v>7.0303092285193677E-3</v>
      </c>
      <c r="P60" s="28">
        <f>($D60*Input!E$4 + 'Cálculo Emissões'!$E60*Input!E$6 + 'Cálculo Emissões'!$F60*Input!E$5) * (1/1000)</f>
        <v>0.32757196375969061</v>
      </c>
      <c r="Q60" s="28">
        <f>($D60*Input!F$4 + 'Cálculo Emissões'!$E60*Input!F$6 + 'Cálculo Emissões'!$F60*Input!F$5) * (1/1000)</f>
        <v>0.50097331997610028</v>
      </c>
      <c r="R60" s="28">
        <f>($D60*Input!G$4 + 'Cálculo Emissões'!$E60*Input!G$6 + 'Cálculo Emissões'!$F60*Input!G$5) * (1/1000)</f>
        <v>9.447458937973021E-3</v>
      </c>
      <c r="S60" s="28">
        <f>($D60*Input!H$4 + 'Cálculo Emissões'!$E60*Input!H$6 + 'Cálculo Emissões'!$F60*Input!H$5) * (1/1000)</f>
        <v>0.16694498685321868</v>
      </c>
      <c r="T60" s="28">
        <f>($D60*Input!I$4) * (1/1000)</f>
        <v>1.2994667517467166E-2</v>
      </c>
      <c r="U60" s="1">
        <f>($D60*Input!J$4 + 'Cálculo Emissões'!$E60*Input!J$6 + 'Cálculo Emissões'!$F60*Input!J$5) * (1/1000)</f>
        <v>6.1651150337442926E-3</v>
      </c>
      <c r="V60" s="1">
        <f>($D60*Input!K$4 + 'Cálculo Emissões'!$E60*Input!K$6 + 'Cálculo Emissões'!$F60*Input!K$5) * (1/1000)</f>
        <v>4.6848410515967203E-3</v>
      </c>
      <c r="W60" s="1">
        <f>($D60*Input!L$4 + 'Cálculo Emissões'!$E60*Input!L$6 + 'Cálculo Emissões'!$F60*Input!L$5) * (1/1000)</f>
        <v>2.5094156980194062E-3</v>
      </c>
      <c r="X60" s="1">
        <f>($D60*Input!M$4 + 'Cálculo Emissões'!$E60*Input!M$6 + 'Cálculo Emissões'!$F60*Input!M$5) * (1/1000)</f>
        <v>5.2761994956419455E-3</v>
      </c>
      <c r="Y60" s="1">
        <f>($D60*Input!N$4 + 'Cálculo Emissões'!$E60*Input!N$6 + 'Cálculo Emissões'!$F60*Input!N$5) * (1/1000)</f>
        <v>2.6380997478209728E-3</v>
      </c>
      <c r="Z60" s="1">
        <f>($D60*Input!O$4 + 'Cálculo Emissões'!$E60*Input!O$6 + 'Cálculo Emissões'!$F60*Input!O$5) * (1/1000)</f>
        <v>1.4316171869937918E-3</v>
      </c>
    </row>
    <row r="61" spans="1:26" ht="15" customHeight="1" x14ac:dyDescent="0.25">
      <c r="A61" s="1" t="str">
        <f>'Dados Vias'!B62</f>
        <v>Cariacica</v>
      </c>
      <c r="B61" s="1" t="str">
        <f>'Dados Vias'!C62</f>
        <v>Av. Min. Eurico Sales de Aguiar</v>
      </c>
      <c r="C61" s="29">
        <f>Input!$R$17</f>
        <v>0.95383561643835613</v>
      </c>
      <c r="D61" s="5">
        <f>'Dados Vias'!S62</f>
        <v>125.85745733338705</v>
      </c>
      <c r="E61" s="5">
        <f>'Dados Vias'!T62</f>
        <v>34.481495159832072</v>
      </c>
      <c r="F61" s="5">
        <f>'Dados Vias'!U62</f>
        <v>6.8962990319664144</v>
      </c>
      <c r="G61" s="12">
        <f>($D61*Input!$E$12 + $E61*Input!$E$14 + $F61*Input!$E$13) / ($D61+$E61+$F61)</f>
        <v>1.7778350515463917</v>
      </c>
      <c r="H61" s="14" t="str">
        <f>'Dados Vias'!W62</f>
        <v>Collector</v>
      </c>
      <c r="I61" s="29">
        <f>VLOOKUP($H61,Input!$A$12:$B$15,2,FALSE)</f>
        <v>1.9366892857142866</v>
      </c>
      <c r="J61" s="34">
        <f t="shared" si="0"/>
        <v>1.6908992567911736</v>
      </c>
      <c r="K61" s="34">
        <f t="shared" si="1"/>
        <v>0.32456889758839869</v>
      </c>
      <c r="L61" s="34">
        <f t="shared" si="2"/>
        <v>7.8524733287515802E-2</v>
      </c>
      <c r="M61" s="28">
        <f>($D61*Input!B$4 + 'Cálculo Emissões'!$E61*Input!B$6 + 'Cálculo Emissões'!$F61*Input!B$5) * (1/1000)</f>
        <v>1.9022040825960602E-3</v>
      </c>
      <c r="N61" s="28">
        <f>($D61*Input!C$4 + 'Cálculo Emissões'!$E61*Input!C$6 + 'Cálculo Emissões'!$F61*Input!C$5) * (1/1000)</f>
        <v>1.9022040825960602E-3</v>
      </c>
      <c r="O61" s="28">
        <f>($D61*Input!D$4 + 'Cálculo Emissões'!$E61*Input!D$6 + 'Cálculo Emissões'!$F61*Input!D$5) * (1/1000)</f>
        <v>1.9022040825960602E-3</v>
      </c>
      <c r="P61" s="28">
        <f>($D61*Input!E$4 + 'Cálculo Emissões'!$E61*Input!E$6 + 'Cálculo Emissões'!$F61*Input!E$5) * (1/1000)</f>
        <v>0.13767749489912626</v>
      </c>
      <c r="Q61" s="28">
        <f>($D61*Input!F$4 + 'Cálculo Emissões'!$E61*Input!F$6 + 'Cálculo Emissões'!$F61*Input!F$5) * (1/1000)</f>
        <v>0.25287302148673546</v>
      </c>
      <c r="R61" s="28">
        <f>($D61*Input!G$4 + 'Cálculo Emissões'!$E61*Input!G$6 + 'Cálculo Emissões'!$F61*Input!G$5) * (1/1000)</f>
        <v>3.0574668044660827E-3</v>
      </c>
      <c r="S61" s="28">
        <f>($D61*Input!H$4 + 'Cálculo Emissões'!$E61*Input!H$6 + 'Cálculo Emissões'!$F61*Input!H$5) * (1/1000)</f>
        <v>0.10735431844460358</v>
      </c>
      <c r="T61" s="28">
        <f>($D61*Input!I$4) * (1/1000)</f>
        <v>9.2592617416919418E-3</v>
      </c>
      <c r="U61" s="1">
        <f>($D61*Input!J$4 + 'Cálculo Emissões'!$E61*Input!J$6 + 'Cálculo Emissões'!$F61*Input!J$5) * (1/1000)</f>
        <v>3.0432305194735398E-3</v>
      </c>
      <c r="V61" s="1">
        <f>($D61*Input!K$4 + 'Cálculo Emissões'!$E61*Input!K$6 + 'Cálculo Emissões'!$F61*Input!K$5) * (1/1000)</f>
        <v>2.3115226741251397E-3</v>
      </c>
      <c r="W61" s="1">
        <f>($D61*Input!L$4 + 'Cálculo Emissões'!$E61*Input!L$6 + 'Cálculo Emissões'!$F61*Input!L$5) * (1/1000)</f>
        <v>1.2383721355459349E-3</v>
      </c>
      <c r="X61" s="1">
        <f>($D61*Input!M$4 + 'Cálculo Emissões'!$E61*Input!M$6 + 'Cálculo Emissões'!$F61*Input!M$5) * (1/1000)</f>
        <v>2.5326298679116785E-3</v>
      </c>
      <c r="Y61" s="1">
        <f>($D61*Input!N$4 + 'Cálculo Emissões'!$E61*Input!N$6 + 'Cálculo Emissões'!$F61*Input!N$5) * (1/1000)</f>
        <v>1.2663149339558393E-3</v>
      </c>
      <c r="Z61" s="1">
        <f>($D61*Input!O$4 + 'Cálculo Emissões'!$E61*Input!O$6 + 'Cálculo Emissões'!$F61*Input!O$5) * (1/1000)</f>
        <v>6.893743650031813E-4</v>
      </c>
    </row>
    <row r="62" spans="1:26" ht="15" customHeight="1" x14ac:dyDescent="0.25">
      <c r="A62" s="1" t="str">
        <f>'Dados Vias'!B63</f>
        <v>Cariacica</v>
      </c>
      <c r="B62" s="1" t="str">
        <f>'Dados Vias'!C63</f>
        <v>Av. Vale do Rio Doce (1)</v>
      </c>
      <c r="C62" s="29">
        <f>Input!$R$17</f>
        <v>0.95383561643835613</v>
      </c>
      <c r="D62" s="5">
        <f>'Dados Vias'!S63</f>
        <v>255.09370460995004</v>
      </c>
      <c r="E62" s="5">
        <f>'Dados Vias'!T63</f>
        <v>118.67995882922811</v>
      </c>
      <c r="F62" s="5">
        <f>'Dados Vias'!U63</f>
        <v>32.739298987373267</v>
      </c>
      <c r="G62" s="12">
        <f>($D62*Input!$E$12 + $E62*Input!$E$14 + $F62*Input!$E$13) / ($D62+$E62+$F62)</f>
        <v>2.228691275167785</v>
      </c>
      <c r="H62" s="14" t="str">
        <f>'Dados Vias'!W63</f>
        <v>Highway</v>
      </c>
      <c r="I62" s="29">
        <f>VLOOKUP($H62,Input!$A$12:$B$15,2,FALSE)</f>
        <v>0.61049702380952386</v>
      </c>
      <c r="J62" s="34">
        <f t="shared" si="0"/>
        <v>1.8102285016459387</v>
      </c>
      <c r="K62" s="34">
        <f t="shared" si="1"/>
        <v>0.34747420155432879</v>
      </c>
      <c r="L62" s="34">
        <f t="shared" si="2"/>
        <v>8.4066339085724709E-2</v>
      </c>
      <c r="M62" s="28">
        <f>($D62*Input!B$4 + 'Cálculo Emissões'!$E62*Input!B$6 + 'Cálculo Emissões'!$F62*Input!B$5) * (1/1000)</f>
        <v>7.3505989574694178E-3</v>
      </c>
      <c r="N62" s="28">
        <f>($D62*Input!C$4 + 'Cálculo Emissões'!$E62*Input!C$6 + 'Cálculo Emissões'!$F62*Input!C$5) * (1/1000)</f>
        <v>7.3505989574694178E-3</v>
      </c>
      <c r="O62" s="28">
        <f>($D62*Input!D$4 + 'Cálculo Emissões'!$E62*Input!D$6 + 'Cálculo Emissões'!$F62*Input!D$5) * (1/1000)</f>
        <v>7.3505989574694178E-3</v>
      </c>
      <c r="P62" s="28">
        <f>($D62*Input!E$4 + 'Cálculo Emissões'!$E62*Input!E$6 + 'Cálculo Emissões'!$F62*Input!E$5) * (1/1000)</f>
        <v>0.38587654920184467</v>
      </c>
      <c r="Q62" s="28">
        <f>($D62*Input!F$4 + 'Cálculo Emissões'!$E62*Input!F$6 + 'Cálculo Emissões'!$F62*Input!F$5) * (1/1000)</f>
        <v>0.71965070340296367</v>
      </c>
      <c r="R62" s="28">
        <f>($D62*Input!G$4 + 'Cálculo Emissões'!$E62*Input!G$6 + 'Cálculo Emissões'!$F62*Input!G$5) * (1/1000)</f>
        <v>1.0264554144418967E-2</v>
      </c>
      <c r="S62" s="28">
        <f>($D62*Input!H$4 + 'Cálculo Emissões'!$E62*Input!H$6 + 'Cálculo Emissões'!$F62*Input!H$5) * (1/1000)</f>
        <v>0.23821012580460141</v>
      </c>
      <c r="T62" s="28">
        <f>($D62*Input!I$4) * (1/1000)</f>
        <v>1.8767099142839569E-2</v>
      </c>
      <c r="U62" s="1">
        <f>($D62*Input!J$4 + 'Cálculo Emissões'!$E62*Input!J$6 + 'Cálculo Emissões'!$F62*Input!J$5) * (1/1000)</f>
        <v>7.8420434705504249E-3</v>
      </c>
      <c r="V62" s="1">
        <f>($D62*Input!K$4 + 'Cálculo Emissões'!$E62*Input!K$6 + 'Cálculo Emissões'!$F62*Input!K$5) * (1/1000)</f>
        <v>5.9604423226610253E-3</v>
      </c>
      <c r="W62" s="1">
        <f>($D62*Input!L$4 + 'Cálculo Emissões'!$E62*Input!L$6 + 'Cálculo Emissões'!$F62*Input!L$5) * (1/1000)</f>
        <v>3.1922024125326074E-3</v>
      </c>
      <c r="X62" s="1">
        <f>($D62*Input!M$4 + 'Cálculo Emissões'!$E62*Input!M$6 + 'Cálculo Emissões'!$F62*Input!M$5) * (1/1000)</f>
        <v>6.6172479250403123E-3</v>
      </c>
      <c r="Y62" s="1">
        <f>($D62*Input!N$4 + 'Cálculo Emissões'!$E62*Input!N$6 + 'Cálculo Emissões'!$F62*Input!N$5) * (1/1000)</f>
        <v>3.3086239625201561E-3</v>
      </c>
      <c r="Z62" s="1">
        <f>($D62*Input!O$4 + 'Cálculo Emissões'!$E62*Input!O$6 + 'Cálculo Emissões'!$F62*Input!O$5) * (1/1000)</f>
        <v>1.7968531115445533E-3</v>
      </c>
    </row>
    <row r="63" spans="1:26" ht="15" customHeight="1" x14ac:dyDescent="0.25">
      <c r="A63" s="1" t="str">
        <f>'Dados Vias'!B64</f>
        <v>Cariacica</v>
      </c>
      <c r="B63" s="1" t="str">
        <f>'Dados Vias'!C64</f>
        <v>Av. Vale do Rio Doce (3)</v>
      </c>
      <c r="C63" s="29">
        <f>Input!$R$17</f>
        <v>0.95383561643835613</v>
      </c>
      <c r="D63" s="5">
        <f>'Dados Vias'!S64</f>
        <v>213.46481633973849</v>
      </c>
      <c r="E63" s="5">
        <f>'Dados Vias'!T64</f>
        <v>83.339003639486947</v>
      </c>
      <c r="F63" s="5">
        <f>'Dados Vias'!U64</f>
        <v>27.779667879828985</v>
      </c>
      <c r="G63" s="12">
        <f>($D63*Input!$E$12 + $E63*Input!$E$14 + $F63*Input!$E$13) / ($D63+$E63+$F63)</f>
        <v>2.3443693693693692</v>
      </c>
      <c r="H63" s="14" t="str">
        <f>'Dados Vias'!W64</f>
        <v>Highway</v>
      </c>
      <c r="I63" s="29">
        <f>VLOOKUP($H63,Input!$A$12:$B$15,2,FALSE)</f>
        <v>0.61049702380952386</v>
      </c>
      <c r="J63" s="34">
        <f t="shared" si="0"/>
        <v>1.5219524033798233</v>
      </c>
      <c r="K63" s="34">
        <f t="shared" si="1"/>
        <v>0.29213947061779888</v>
      </c>
      <c r="L63" s="34">
        <f t="shared" si="2"/>
        <v>7.0678904181725538E-2</v>
      </c>
      <c r="M63" s="28">
        <f>($D63*Input!B$4 + 'Cálculo Emissões'!$E63*Input!B$6 + 'Cálculo Emissões'!$F63*Input!B$5) * (1/1000)</f>
        <v>6.1480750424619101E-3</v>
      </c>
      <c r="N63" s="28">
        <f>($D63*Input!C$4 + 'Cálculo Emissões'!$E63*Input!C$6 + 'Cálculo Emissões'!$F63*Input!C$5) * (1/1000)</f>
        <v>6.1480750424619101E-3</v>
      </c>
      <c r="O63" s="28">
        <f>($D63*Input!D$4 + 'Cálculo Emissões'!$E63*Input!D$6 + 'Cálculo Emissões'!$F63*Input!D$5) * (1/1000)</f>
        <v>6.1480750424619101E-3</v>
      </c>
      <c r="P63" s="28">
        <f>($D63*Input!E$4 + 'Cálculo Emissões'!$E63*Input!E$6 + 'Cálculo Emissões'!$F63*Input!E$5) * (1/1000)</f>
        <v>0.32339429013589677</v>
      </c>
      <c r="Q63" s="28">
        <f>($D63*Input!F$4 + 'Cálculo Emissões'!$E63*Input!F$6 + 'Cálculo Emissões'!$F63*Input!F$5) * (1/1000)</f>
        <v>0.54117969008035438</v>
      </c>
      <c r="R63" s="28">
        <f>($D63*Input!G$4 + 'Cálculo Emissões'!$E63*Input!G$6 + 'Cálculo Emissões'!$F63*Input!G$5) * (1/1000)</f>
        <v>8.6302485552177538E-3</v>
      </c>
      <c r="S63" s="28">
        <f>($D63*Input!H$4 + 'Cálculo Emissões'!$E63*Input!H$6 + 'Cálculo Emissões'!$F63*Input!H$5) * (1/1000)</f>
        <v>0.19420208741823347</v>
      </c>
      <c r="T63" s="28">
        <f>($D63*Input!I$4) * (1/1000)</f>
        <v>1.5704485447343541E-2</v>
      </c>
      <c r="U63" s="1">
        <f>($D63*Input!J$4 + 'Cálculo Emissões'!$E63*Input!J$6 + 'Cálculo Emissões'!$F63*Input!J$5) * (1/1000)</f>
        <v>6.4556272534944514E-3</v>
      </c>
      <c r="V63" s="1">
        <f>($D63*Input!K$4 + 'Cálculo Emissões'!$E63*Input!K$6 + 'Cálculo Emissões'!$F63*Input!K$5) * (1/1000)</f>
        <v>4.9051900689767603E-3</v>
      </c>
      <c r="W63" s="1">
        <f>($D63*Input!L$4 + 'Cálculo Emissões'!$E63*Input!L$6 + 'Cálculo Emissões'!$F63*Input!L$5) * (1/1000)</f>
        <v>2.6274985292521285E-3</v>
      </c>
      <c r="X63" s="1">
        <f>($D63*Input!M$4 + 'Cálculo Emissões'!$E63*Input!M$6 + 'Cálculo Emissões'!$F63*Input!M$5) * (1/1000)</f>
        <v>5.4658598927541154E-3</v>
      </c>
      <c r="Y63" s="1">
        <f>($D63*Input!N$4 + 'Cálculo Emissões'!$E63*Input!N$6 + 'Cálculo Emissões'!$F63*Input!N$5) * (1/1000)</f>
        <v>2.7329299463770577E-3</v>
      </c>
      <c r="Z63" s="1">
        <f>($D63*Input!O$4 + 'Cálculo Emissões'!$E63*Input!O$6 + 'Cálculo Emissões'!$F63*Input!O$5) * (1/1000)</f>
        <v>1.4846317295697769E-3</v>
      </c>
    </row>
    <row r="64" spans="1:26" ht="15" customHeight="1" x14ac:dyDescent="0.25">
      <c r="A64" s="1" t="str">
        <f>'Dados Vias'!B65</f>
        <v>Cariacica</v>
      </c>
      <c r="B64" s="1" t="str">
        <f>'Dados Vias'!C65</f>
        <v>Av. Vale do Rio Doce (2)</v>
      </c>
      <c r="C64" s="29">
        <f>Input!$R$17</f>
        <v>0.95383561643835613</v>
      </c>
      <c r="D64" s="5">
        <f>'Dados Vias'!S65</f>
        <v>1061.8842550937416</v>
      </c>
      <c r="E64" s="5">
        <f>'Dados Vias'!T65</f>
        <v>358.02994041474801</v>
      </c>
      <c r="F64" s="5">
        <f>'Dados Vias'!U65</f>
        <v>109.85009535452497</v>
      </c>
      <c r="G64" s="12">
        <f>($D64*Input!$E$12 + $E64*Input!$E$14 + $F64*Input!$E$13) / ($D64+$E64+$F64)</f>
        <v>2.177127659574468</v>
      </c>
      <c r="H64" s="14" t="str">
        <f>'Dados Vias'!W65</f>
        <v>Highway</v>
      </c>
      <c r="I64" s="29">
        <f>VLOOKUP($H64,Input!$A$12:$B$15,2,FALSE)</f>
        <v>0.61049702380952386</v>
      </c>
      <c r="J64" s="34">
        <f t="shared" si="0"/>
        <v>6.6514170779256894</v>
      </c>
      <c r="K64" s="34">
        <f t="shared" si="1"/>
        <v>1.2767425970012156</v>
      </c>
      <c r="L64" s="34">
        <f t="shared" si="2"/>
        <v>0.30888933798416507</v>
      </c>
      <c r="M64" s="28">
        <f>($D64*Input!B$4 + 'Cálculo Emissões'!$E64*Input!B$6 + 'Cálculo Emissões'!$F64*Input!B$5) * (1/1000)</f>
        <v>2.5379314764491859E-2</v>
      </c>
      <c r="N64" s="28">
        <f>($D64*Input!C$4 + 'Cálculo Emissões'!$E64*Input!C$6 + 'Cálculo Emissões'!$F64*Input!C$5) * (1/1000)</f>
        <v>2.5379314764491859E-2</v>
      </c>
      <c r="O64" s="28">
        <f>($D64*Input!D$4 + 'Cálculo Emissões'!$E64*Input!D$6 + 'Cálculo Emissões'!$F64*Input!D$5) * (1/1000)</f>
        <v>2.5379314764491859E-2</v>
      </c>
      <c r="P64" s="28">
        <f>($D64*Input!E$4 + 'Cálculo Emissões'!$E64*Input!E$6 + 'Cálculo Emissões'!$F64*Input!E$5) * (1/1000)</f>
        <v>1.4490760523154664</v>
      </c>
      <c r="Q64" s="28">
        <f>($D64*Input!F$4 + 'Cálculo Emissões'!$E64*Input!F$6 + 'Cálculo Emissões'!$F64*Input!F$5) * (1/1000)</f>
        <v>2.4452410091868133</v>
      </c>
      <c r="R64" s="28">
        <f>($D64*Input!G$4 + 'Cálculo Emissões'!$E64*Input!G$6 + 'Cálculo Emissões'!$F64*Input!G$5) * (1/1000)</f>
        <v>3.6829844832289418E-2</v>
      </c>
      <c r="S64" s="28">
        <f>($D64*Input!H$4 + 'Cálculo Emissões'!$E64*Input!H$6 + 'Cálculo Emissões'!$F64*Input!H$5) * (1/1000)</f>
        <v>0.94053260299777841</v>
      </c>
      <c r="T64" s="28">
        <f>($D64*Input!I$4) * (1/1000)</f>
        <v>7.8122222279205844E-2</v>
      </c>
      <c r="U64" s="1">
        <f>($D64*Input!J$4 + 'Cálculo Emissões'!$E64*Input!J$6 + 'Cálculo Emissões'!$F64*Input!J$5) * (1/1000)</f>
        <v>2.9727567777937159E-2</v>
      </c>
      <c r="V64" s="1">
        <f>($D64*Input!K$4 + 'Cálculo Emissões'!$E64*Input!K$6 + 'Cálculo Emissões'!$F64*Input!K$5) * (1/1000)</f>
        <v>2.2584305934552629E-2</v>
      </c>
      <c r="W64" s="1">
        <f>($D64*Input!L$4 + 'Cálculo Emissões'!$E64*Input!L$6 + 'Cálculo Emissões'!$F64*Input!L$5) * (1/1000)</f>
        <v>1.209836255493597E-2</v>
      </c>
      <c r="X64" s="1">
        <f>($D64*Input!M$4 + 'Cálculo Emissões'!$E64*Input!M$6 + 'Cálculo Emissões'!$F64*Input!M$5) * (1/1000)</f>
        <v>2.505131824096693E-2</v>
      </c>
      <c r="Y64" s="1">
        <f>($D64*Input!N$4 + 'Cálculo Emissões'!$E64*Input!N$6 + 'Cálculo Emissões'!$F64*Input!N$5) * (1/1000)</f>
        <v>1.2525659120483465E-2</v>
      </c>
      <c r="Z64" s="1">
        <f>($D64*Input!O$4 + 'Cálculo Emissões'!$E64*Input!O$6 + 'Cálculo Emissões'!$F64*Input!O$5) * (1/1000)</f>
        <v>6.8091691210549875E-3</v>
      </c>
    </row>
    <row r="65" spans="1:26" ht="15" customHeight="1" x14ac:dyDescent="0.25">
      <c r="A65" s="1" t="str">
        <f>'Dados Vias'!B66</f>
        <v>Cariacica</v>
      </c>
      <c r="B65" s="1" t="str">
        <f>'Dados Vias'!C66</f>
        <v>BR-101 (1)</v>
      </c>
      <c r="C65" s="29">
        <f>Input!$R$17</f>
        <v>0.95383561643835613</v>
      </c>
      <c r="D65" s="5">
        <f>'Dados Vias'!S66</f>
        <v>1858.5297707594891</v>
      </c>
      <c r="E65" s="5">
        <f>'Dados Vias'!T66</f>
        <v>325.50521408782009</v>
      </c>
      <c r="F65" s="5">
        <f>'Dados Vias'!U66</f>
        <v>1018.5163150489856</v>
      </c>
      <c r="G65" s="12">
        <f>($D65*Input!$E$12 + $E65*Input!$E$14 + $F65*Input!$E$13) / ($D65+$E65+$F65)</f>
        <v>5.8390163934426234</v>
      </c>
      <c r="H65" s="14" t="str">
        <f>'Dados Vias'!W66</f>
        <v>Highway</v>
      </c>
      <c r="I65" s="29">
        <f>VLOOKUP($H65,Input!$A$12:$B$15,2,FALSE)</f>
        <v>0.61049702380952386</v>
      </c>
      <c r="J65" s="34">
        <f t="shared" si="0"/>
        <v>38.089973676687627</v>
      </c>
      <c r="K65" s="34">
        <f t="shared" si="1"/>
        <v>7.3113881360824537</v>
      </c>
      <c r="L65" s="34">
        <f t="shared" si="2"/>
        <v>1.7688842264715614</v>
      </c>
      <c r="M65" s="28">
        <f>($D65*Input!B$4 + 'Cálculo Emissões'!$E65*Input!B$6 + 'Cálculo Emissões'!$F65*Input!B$5) * (1/1000)</f>
        <v>0.18761060224326148</v>
      </c>
      <c r="N65" s="28">
        <f>($D65*Input!C$4 + 'Cálculo Emissões'!$E65*Input!C$6 + 'Cálculo Emissões'!$F65*Input!C$5) * (1/1000)</f>
        <v>0.18761060224326148</v>
      </c>
      <c r="O65" s="28">
        <f>($D65*Input!D$4 + 'Cálculo Emissões'!$E65*Input!D$6 + 'Cálculo Emissões'!$F65*Input!D$5) * (1/1000)</f>
        <v>0.18761060224326148</v>
      </c>
      <c r="P65" s="28">
        <f>($D65*Input!E$4 + 'Cálculo Emissões'!$E65*Input!E$6 + 'Cálculo Emissões'!$F65*Input!E$5) * (1/1000)</f>
        <v>6.9964641471551996</v>
      </c>
      <c r="Q65" s="28">
        <f>($D65*Input!F$4 + 'Cálculo Emissões'!$E65*Input!F$6 + 'Cálculo Emissões'!$F65*Input!F$5) * (1/1000)</f>
        <v>3.9796418527406896</v>
      </c>
      <c r="R65" s="28">
        <f>($D65*Input!G$4 + 'Cálculo Emissões'!$E65*Input!G$6 + 'Cálculo Emissões'!$F65*Input!G$5) * (1/1000)</f>
        <v>0.23748890430549738</v>
      </c>
      <c r="S65" s="28">
        <f>($D65*Input!H$4 + 'Cálculo Emissões'!$E65*Input!H$6 + 'Cálculo Emissões'!$F65*Input!H$5) * (1/1000)</f>
        <v>1.7521908717227952</v>
      </c>
      <c r="T65" s="28">
        <f>($D65*Input!I$4) * (1/1000)</f>
        <v>0.13673098095891525</v>
      </c>
      <c r="U65" s="1">
        <f>($D65*Input!J$4 + 'Cálculo Emissões'!$E65*Input!J$6 + 'Cálculo Emissões'!$F65*Input!J$5) * (1/1000)</f>
        <v>0.10541314903052756</v>
      </c>
      <c r="V65" s="1">
        <f>($D65*Input!K$4 + 'Cálculo Emissões'!$E65*Input!K$6 + 'Cálculo Emissões'!$F65*Input!K$5) * (1/1000)</f>
        <v>8.0013963737997504E-2</v>
      </c>
      <c r="W65" s="1">
        <f>($D65*Input!L$4 + 'Cálculo Emissões'!$E65*Input!L$6 + 'Cálculo Emissões'!$F65*Input!L$5) * (1/1000)</f>
        <v>4.2889661946107625E-2</v>
      </c>
      <c r="X65" s="1">
        <f>($D65*Input!M$4 + 'Cálculo Emissões'!$E65*Input!M$6 + 'Cálculo Emissões'!$F65*Input!M$5) * (1/1000)</f>
        <v>9.4500857713486291E-2</v>
      </c>
      <c r="Y65" s="1">
        <f>($D65*Input!N$4 + 'Cálculo Emissões'!$E65*Input!N$6 + 'Cálculo Emissões'!$F65*Input!N$5) * (1/1000)</f>
        <v>4.7250428856743146E-2</v>
      </c>
      <c r="Z65" s="1">
        <f>($D65*Input!O$4 + 'Cálculo Emissões'!$E65*Input!O$6 + 'Cálculo Emissões'!$F65*Input!O$5) * (1/1000)</f>
        <v>2.5595894580212577E-2</v>
      </c>
    </row>
    <row r="66" spans="1:26" ht="15" customHeight="1" x14ac:dyDescent="0.25">
      <c r="A66" s="1" t="str">
        <f>'Dados Vias'!B67</f>
        <v>Cariacica</v>
      </c>
      <c r="B66" s="1" t="str">
        <f>'Dados Vias'!C67</f>
        <v>BR-101 (2)</v>
      </c>
      <c r="C66" s="29">
        <f>Input!$R$17</f>
        <v>0.95383561643835613</v>
      </c>
      <c r="D66" s="5">
        <f>'Dados Vias'!S67</f>
        <v>3978.7171950161946</v>
      </c>
      <c r="E66" s="5">
        <f>'Dados Vias'!T67</f>
        <v>531.40400892339574</v>
      </c>
      <c r="F66" s="5">
        <f>'Dados Vias'!U67</f>
        <v>2398.1309120645556</v>
      </c>
      <c r="G66" s="12">
        <f>($D66*Input!$E$12 + $E66*Input!$E$14 + $F66*Input!$E$13) / ($D66+$E66+$F66)</f>
        <v>6.2832347140039442</v>
      </c>
      <c r="H66" s="14" t="str">
        <f>'Dados Vias'!W67</f>
        <v>Highway</v>
      </c>
      <c r="I66" s="48">
        <f>'Medições Silt'!J$18</f>
        <v>4.9946428571427635E-2</v>
      </c>
      <c r="J66" s="34">
        <f t="shared" si="0"/>
        <v>9.0746571296471377</v>
      </c>
      <c r="K66" s="34">
        <f t="shared" si="1"/>
        <v>1.7418846502728251</v>
      </c>
      <c r="L66" s="34">
        <f t="shared" si="2"/>
        <v>0.42142370571116733</v>
      </c>
      <c r="M66" s="28">
        <f>($D66*Input!B$4 + 'Cálculo Emissões'!$E66*Input!B$6 + 'Cálculo Emissões'!$F66*Input!B$5) * (1/1000)</f>
        <v>0.43898569184758518</v>
      </c>
      <c r="N66" s="28">
        <f>($D66*Input!C$4 + 'Cálculo Emissões'!$E66*Input!C$6 + 'Cálculo Emissões'!$F66*Input!C$5) * (1/1000)</f>
        <v>0.43898569184758518</v>
      </c>
      <c r="O66" s="28">
        <f>($D66*Input!D$4 + 'Cálculo Emissões'!$E66*Input!D$6 + 'Cálculo Emissões'!$F66*Input!D$5) * (1/1000)</f>
        <v>0.43898569184758518</v>
      </c>
      <c r="P66" s="28">
        <f>($D66*Input!E$4 + 'Cálculo Emissões'!$E66*Input!E$6 + 'Cálculo Emissões'!$F66*Input!E$5) * (1/1000)</f>
        <v>16.14456084048437</v>
      </c>
      <c r="Q66" s="28">
        <f>($D66*Input!F$4 + 'Cálculo Emissões'!$E66*Input!F$6 + 'Cálculo Emissões'!$F66*Input!F$5) * (1/1000)</f>
        <v>8.1094248985337423</v>
      </c>
      <c r="R66" s="28">
        <f>($D66*Input!G$4 + 'Cálculo Emissões'!$E66*Input!G$6 + 'Cálculo Emissões'!$F66*Input!G$5) * (1/1000)</f>
        <v>0.553788817371765</v>
      </c>
      <c r="S66" s="28">
        <f>($D66*Input!H$4 + 'Cálculo Emissões'!$E66*Input!H$6 + 'Cálculo Emissões'!$F66*Input!H$5) * (1/1000)</f>
        <v>3.7508272777307492</v>
      </c>
      <c r="T66" s="28">
        <f>($D66*Input!I$4) * (1/1000)</f>
        <v>0.29271196705681851</v>
      </c>
      <c r="U66" s="1">
        <f>($D66*Input!J$4 + 'Cálculo Emissões'!$E66*Input!J$6 + 'Cálculo Emissões'!$F66*Input!J$5) * (1/1000)</f>
        <v>0.23901819607150337</v>
      </c>
      <c r="V66" s="1">
        <f>($D66*Input!K$4 + 'Cálculo Emissões'!$E66*Input!K$6 + 'Cálculo Emissões'!$F66*Input!K$5) * (1/1000)</f>
        <v>0.18140939745593793</v>
      </c>
      <c r="W66" s="1">
        <f>($D66*Input!L$4 + 'Cálculo Emissões'!$E66*Input!L$6 + 'Cálculo Emissões'!$F66*Input!L$5) * (1/1000)</f>
        <v>9.7246436814581838E-2</v>
      </c>
      <c r="X66" s="1">
        <f>($D66*Input!M$4 + 'Cálculo Emissões'!$E66*Input!M$6 + 'Cálculo Emissões'!$F66*Input!M$5) * (1/1000)</f>
        <v>0.21513657453129809</v>
      </c>
      <c r="Y66" s="1">
        <f>($D66*Input!N$4 + 'Cálculo Emissões'!$E66*Input!N$6 + 'Cálculo Emissões'!$F66*Input!N$5) * (1/1000)</f>
        <v>0.10756828726564904</v>
      </c>
      <c r="Z66" s="1">
        <f>($D66*Input!O$4 + 'Cálculo Emissões'!$E66*Input!O$6 + 'Cálculo Emissões'!$F66*Input!O$5) * (1/1000)</f>
        <v>5.8261636313401838E-2</v>
      </c>
    </row>
    <row r="67" spans="1:26" ht="15" customHeight="1" x14ac:dyDescent="0.25">
      <c r="A67" s="1" t="str">
        <f>'Dados Vias'!B68</f>
        <v>Cariacica</v>
      </c>
      <c r="B67" s="1" t="str">
        <f>'Dados Vias'!C68</f>
        <v>BR-101 (3)</v>
      </c>
      <c r="C67" s="29">
        <f>Input!$R$17</f>
        <v>0.95383561643835613</v>
      </c>
      <c r="D67" s="5">
        <f>'Dados Vias'!S68</f>
        <v>5784.8998624788046</v>
      </c>
      <c r="E67" s="5">
        <f>'Dados Vias'!T68</f>
        <v>644.93816034392069</v>
      </c>
      <c r="F67" s="5">
        <f>'Dados Vias'!U68</f>
        <v>3674.1931558986998</v>
      </c>
      <c r="G67" s="12">
        <f>($D67*Input!$E$12 + $E67*Input!$E$14 + $F67*Input!$E$13) / ($D67+$E67+$F67)</f>
        <v>6.5338491295938095</v>
      </c>
      <c r="H67" s="14" t="str">
        <f>'Dados Vias'!W68</f>
        <v>Highway</v>
      </c>
      <c r="I67" s="48">
        <f>'Medições Silt'!J$18</f>
        <v>4.9946428571427635E-2</v>
      </c>
      <c r="J67" s="34">
        <f t="shared" si="0"/>
        <v>13.812817031918149</v>
      </c>
      <c r="K67" s="34">
        <f t="shared" si="1"/>
        <v>2.6513766438976019</v>
      </c>
      <c r="L67" s="34">
        <f t="shared" si="2"/>
        <v>0.64146209126554876</v>
      </c>
      <c r="M67" s="28">
        <f>($D67*Input!B$4 + 'Cálculo Emissões'!$E67*Input!B$6 + 'Cálculo Emissões'!$F67*Input!B$5) * (1/1000)</f>
        <v>0.67048529522244171</v>
      </c>
      <c r="N67" s="28">
        <f>($D67*Input!C$4 + 'Cálculo Emissões'!$E67*Input!C$6 + 'Cálculo Emissões'!$F67*Input!C$5) * (1/1000)</f>
        <v>0.67048529522244171</v>
      </c>
      <c r="O67" s="28">
        <f>($D67*Input!D$4 + 'Cálculo Emissões'!$E67*Input!D$6 + 'Cálculo Emissões'!$F67*Input!D$5) * (1/1000)</f>
        <v>0.67048529522244171</v>
      </c>
      <c r="P67" s="28">
        <f>($D67*Input!E$4 + 'Cálculo Emissões'!$E67*Input!E$6 + 'Cálculo Emissões'!$F67*Input!E$5) * (1/1000)</f>
        <v>24.479278980733223</v>
      </c>
      <c r="Q67" s="28">
        <f>($D67*Input!F$4 + 'Cálculo Emissões'!$E67*Input!F$6 + 'Cálculo Emissões'!$F67*Input!F$5) * (1/1000)</f>
        <v>11.494283188102591</v>
      </c>
      <c r="R67" s="28">
        <f>($D67*Input!G$4 + 'Cálculo Emissões'!$E67*Input!G$6 + 'Cálculo Emissões'!$F67*Input!G$5) * (1/1000)</f>
        <v>0.84428425905834714</v>
      </c>
      <c r="S67" s="28">
        <f>($D67*Input!H$4 + 'Cálculo Emissões'!$E67*Input!H$6 + 'Cálculo Emissões'!$F67*Input!H$5) * (1/1000)</f>
        <v>5.4581637420815348</v>
      </c>
      <c r="T67" s="28">
        <f>($D67*Input!I$4) * (1/1000)</f>
        <v>0.42559180132077656</v>
      </c>
      <c r="U67" s="1">
        <f>($D67*Input!J$4 + 'Cálculo Emissões'!$E67*Input!J$6 + 'Cálculo Emissões'!$F67*Input!J$5) * (1/1000)</f>
        <v>0.35913807678460657</v>
      </c>
      <c r="V67" s="1">
        <f>($D67*Input!K$4 + 'Cálculo Emissões'!$E67*Input!K$6 + 'Cálculo Emissões'!$F67*Input!K$5) * (1/1000)</f>
        <v>0.2725648234106664</v>
      </c>
      <c r="W67" s="1">
        <f>($D67*Input!L$4 + 'Cálculo Emissões'!$E67*Input!L$6 + 'Cálculo Emissões'!$F67*Input!L$5) * (1/1000)</f>
        <v>0.14611574781809492</v>
      </c>
      <c r="X67" s="1">
        <f>($D67*Input!M$4 + 'Cálculo Emissões'!$E67*Input!M$6 + 'Cálculo Emissões'!$F67*Input!M$5) * (1/1000)</f>
        <v>0.32393305372732989</v>
      </c>
      <c r="Y67" s="1">
        <f>($D67*Input!N$4 + 'Cálculo Emissões'!$E67*Input!N$6 + 'Cálculo Emissões'!$F67*Input!N$5) * (1/1000)</f>
        <v>0.16196652686366494</v>
      </c>
      <c r="Z67" s="1">
        <f>($D67*Input!O$4 + 'Cálculo Emissões'!$E67*Input!O$6 + 'Cálculo Emissões'!$F67*Input!O$5) * (1/1000)</f>
        <v>8.7717515874569538E-2</v>
      </c>
    </row>
    <row r="68" spans="1:26" ht="15" customHeight="1" x14ac:dyDescent="0.25">
      <c r="A68" s="1" t="str">
        <f>'Dados Vias'!B69</f>
        <v>Cariacica</v>
      </c>
      <c r="B68" s="1" t="str">
        <f>'Dados Vias'!C69</f>
        <v>BR-101 Rodovia do Contorno (1)</v>
      </c>
      <c r="C68" s="29">
        <f>Input!$R$17</f>
        <v>0.95383561643835613</v>
      </c>
      <c r="D68" s="5">
        <f>'Dados Vias'!S69</f>
        <v>1110.5048440581925</v>
      </c>
      <c r="E68" s="5">
        <f>'Dados Vias'!T69</f>
        <v>227.1487181028121</v>
      </c>
      <c r="F68" s="5">
        <f>'Dados Vias'!U69</f>
        <v>339.32092457333658</v>
      </c>
      <c r="G68" s="12">
        <f>($D68*Input!$E$12 + $E68*Input!$E$14 + $F68*Input!$E$13) / ($D68+$E68+$F68)</f>
        <v>4.1539297658862884</v>
      </c>
      <c r="H68" s="14" t="str">
        <f>'Dados Vias'!W69</f>
        <v>Highway</v>
      </c>
      <c r="I68" s="48">
        <f>'Medições Silt'!J$18</f>
        <v>4.9946428571427635E-2</v>
      </c>
      <c r="J68" s="34">
        <f t="shared" ref="J68:J131" si="3">3.23*($I68^0.91)*($G68^1.02)*($C68) * (1/1000) * SUM($D68:$F68)</f>
        <v>1.4443414829950434</v>
      </c>
      <c r="K68" s="34">
        <f t="shared" ref="K68:K131" si="4">0.62*($I68^0.91)*($G68^1.02)*($C68) * (1/1000) * SUM($D68:$F68)</f>
        <v>0.27724201840771728</v>
      </c>
      <c r="L68" s="34">
        <f t="shared" ref="L68:L131" si="5">0.15*($I68^0.91)*($G68^1.02)*($C68) * (1/1000) * SUM($D68:$F68)</f>
        <v>6.7074681872834815E-2</v>
      </c>
      <c r="M68" s="28">
        <f>($D68*Input!B$4 + 'Cálculo Emissões'!$E68*Input!B$6 + 'Cálculo Emissões'!$F68*Input!B$5) * (1/1000)</f>
        <v>6.5150500750421989E-2</v>
      </c>
      <c r="N68" s="28">
        <f>($D68*Input!C$4 + 'Cálculo Emissões'!$E68*Input!C$6 + 'Cálculo Emissões'!$F68*Input!C$5) * (1/1000)</f>
        <v>6.5150500750421989E-2</v>
      </c>
      <c r="O68" s="28">
        <f>($D68*Input!D$4 + 'Cálculo Emissões'!$E68*Input!D$6 + 'Cálculo Emissões'!$F68*Input!D$5) * (1/1000)</f>
        <v>6.5150500750421989E-2</v>
      </c>
      <c r="P68" s="28">
        <f>($D68*Input!E$4 + 'Cálculo Emissões'!$E68*Input!E$6 + 'Cálculo Emissões'!$F68*Input!E$5) * (1/1000)</f>
        <v>2.7204671801576841</v>
      </c>
      <c r="Q68" s="28">
        <f>($D68*Input!F$4 + 'Cálculo Emissões'!$E68*Input!F$6 + 'Cálculo Emissões'!$F68*Input!F$5) * (1/1000)</f>
        <v>2.2238883806671077</v>
      </c>
      <c r="R68" s="28">
        <f>($D68*Input!G$4 + 'Cálculo Emissões'!$E68*Input!G$6 + 'Cálculo Emissões'!$F68*Input!G$5) * (1/1000)</f>
        <v>8.5353943928933515E-2</v>
      </c>
      <c r="S68" s="28">
        <f>($D68*Input!H$4 + 'Cálculo Emissões'!$E68*Input!H$6 + 'Cálculo Emissões'!$F68*Input!H$5) * (1/1000)</f>
        <v>0.99096923305408402</v>
      </c>
      <c r="T68" s="28">
        <f>($D68*Input!I$4) * (1/1000)</f>
        <v>8.1699211428641366E-2</v>
      </c>
      <c r="U68" s="1">
        <f>($D68*Input!J$4 + 'Cálculo Emissões'!$E68*Input!J$6 + 'Cálculo Emissões'!$F68*Input!J$5) * (1/1000)</f>
        <v>4.5046135701447859E-2</v>
      </c>
      <c r="V68" s="1">
        <f>($D68*Input!K$4 + 'Cálculo Emissões'!$E68*Input!K$6 + 'Cálculo Emissões'!$F68*Input!K$5) * (1/1000)</f>
        <v>3.419693637766321E-2</v>
      </c>
      <c r="W68" s="1">
        <f>($D68*Input!L$4 + 'Cálculo Emissões'!$E68*Input!L$6 + 'Cálculo Emissões'!$F68*Input!L$5) * (1/1000)</f>
        <v>1.8328246902214133E-2</v>
      </c>
      <c r="X68" s="1">
        <f>($D68*Input!M$4 + 'Cálculo Emissões'!$E68*Input!M$6 + 'Cálculo Emissões'!$F68*Input!M$5) * (1/1000)</f>
        <v>3.9565393554216559E-2</v>
      </c>
      <c r="Y68" s="1">
        <f>($D68*Input!N$4 + 'Cálculo Emissões'!$E68*Input!N$6 + 'Cálculo Emissões'!$F68*Input!N$5) * (1/1000)</f>
        <v>1.9782696777108279E-2</v>
      </c>
      <c r="Z68" s="1">
        <f>($D68*Input!O$4 + 'Cálculo Emissões'!$E68*Input!O$6 + 'Cálculo Emissões'!$F68*Input!O$5) * (1/1000)</f>
        <v>1.0731721832587761E-2</v>
      </c>
    </row>
    <row r="69" spans="1:26" ht="15" customHeight="1" x14ac:dyDescent="0.25">
      <c r="A69" s="1" t="str">
        <f>'Dados Vias'!B70</f>
        <v>Cariacica</v>
      </c>
      <c r="B69" s="1" t="str">
        <f>'Dados Vias'!C70</f>
        <v>BR-101 Rodovia do Contorno (2)</v>
      </c>
      <c r="C69" s="29">
        <f>Input!$R$17</f>
        <v>0.95383561643835613</v>
      </c>
      <c r="D69" s="5">
        <f>'Dados Vias'!S70</f>
        <v>784.54045381229741</v>
      </c>
      <c r="E69" s="5">
        <f>'Dados Vias'!T70</f>
        <v>183.6716781500362</v>
      </c>
      <c r="F69" s="5">
        <f>'Dados Vias'!U70</f>
        <v>326.6731989954215</v>
      </c>
      <c r="G69" s="12">
        <f>($D69*Input!$E$12 + $E69*Input!$E$14 + $F69*Input!$E$13) / ($D69+$E69+$F69)</f>
        <v>4.855065856129686</v>
      </c>
      <c r="H69" s="14" t="str">
        <f>'Dados Vias'!W70</f>
        <v>Freeway</v>
      </c>
      <c r="I69" s="48">
        <f>'Medições Silt'!J$18</f>
        <v>4.9946428571427635E-2</v>
      </c>
      <c r="J69" s="34">
        <f t="shared" si="3"/>
        <v>1.3075714695610798</v>
      </c>
      <c r="K69" s="34">
        <f t="shared" si="4"/>
        <v>0.25098895081358186</v>
      </c>
      <c r="L69" s="34">
        <f t="shared" si="5"/>
        <v>6.0723133261350447E-2</v>
      </c>
      <c r="M69" s="28">
        <f>($D69*Input!B$4 + 'Cálculo Emissões'!$E69*Input!B$6 + 'Cálculo Emissões'!$F69*Input!B$5) * (1/1000)</f>
        <v>6.1336470833049099E-2</v>
      </c>
      <c r="N69" s="28">
        <f>($D69*Input!C$4 + 'Cálculo Emissões'!$E69*Input!C$6 + 'Cálculo Emissões'!$F69*Input!C$5) * (1/1000)</f>
        <v>6.1336470833049099E-2</v>
      </c>
      <c r="O69" s="28">
        <f>($D69*Input!D$4 + 'Cálculo Emissões'!$E69*Input!D$6 + 'Cálculo Emissões'!$F69*Input!D$5) * (1/1000)</f>
        <v>6.1336470833049099E-2</v>
      </c>
      <c r="P69" s="28">
        <f>($D69*Input!E$4 + 'Cálculo Emissões'!$E69*Input!E$6 + 'Cálculo Emissões'!$F69*Input!E$5) * (1/1000)</f>
        <v>2.3967914533853674</v>
      </c>
      <c r="Q69" s="28">
        <f>($D69*Input!F$4 + 'Cálculo Emissões'!$E69*Input!F$6 + 'Cálculo Emissões'!$F69*Input!F$5) * (1/1000)</f>
        <v>1.7506133595594584</v>
      </c>
      <c r="R69" s="28">
        <f>($D69*Input!G$4 + 'Cálculo Emissões'!$E69*Input!G$6 + 'Cálculo Emissões'!$F69*Input!G$5) * (1/1000)</f>
        <v>7.8645935819486923E-2</v>
      </c>
      <c r="S69" s="28">
        <f>($D69*Input!H$4 + 'Cálculo Emissões'!$E69*Input!H$6 + 'Cálculo Emissões'!$F69*Input!H$5) * (1/1000)</f>
        <v>0.72922106321705038</v>
      </c>
      <c r="T69" s="28">
        <f>($D69*Input!I$4) * (1/1000)</f>
        <v>5.7718196145909263E-2</v>
      </c>
      <c r="U69" s="1">
        <f>($D69*Input!J$4 + 'Cálculo Emissões'!$E69*Input!J$6 + 'Cálculo Emissões'!$F69*Input!J$5) * (1/1000)</f>
        <v>3.7897296465241342E-2</v>
      </c>
      <c r="V69" s="1">
        <f>($D69*Input!K$4 + 'Cálculo Emissões'!$E69*Input!K$6 + 'Cálculo Emissões'!$F69*Input!K$5) * (1/1000)</f>
        <v>2.8771125046359973E-2</v>
      </c>
      <c r="W69" s="1">
        <f>($D69*Input!L$4 + 'Cálculo Emissões'!$E69*Input!L$6 + 'Cálculo Emissões'!$F69*Input!L$5) * (1/1000)</f>
        <v>1.542021457777505E-2</v>
      </c>
      <c r="X69" s="1">
        <f>($D69*Input!M$4 + 'Cálculo Emissões'!$E69*Input!M$6 + 'Cálculo Emissões'!$F69*Input!M$5) * (1/1000)</f>
        <v>3.3611997429284453E-2</v>
      </c>
      <c r="Y69" s="1">
        <f>($D69*Input!N$4 + 'Cálculo Emissões'!$E69*Input!N$6 + 'Cálculo Emissões'!$F69*Input!N$5) * (1/1000)</f>
        <v>1.6805998714642226E-2</v>
      </c>
      <c r="Z69" s="1">
        <f>($D69*Input!O$4 + 'Cálculo Emissões'!$E69*Input!O$6 + 'Cálculo Emissões'!$F69*Input!O$5) * (1/1000)</f>
        <v>9.1089476085172236E-3</v>
      </c>
    </row>
    <row r="70" spans="1:26" ht="15" customHeight="1" x14ac:dyDescent="0.25">
      <c r="A70" s="1" t="str">
        <f>'Dados Vias'!B71</f>
        <v>Cariacica</v>
      </c>
      <c r="B70" s="1" t="str">
        <f>'Dados Vias'!C71</f>
        <v>BR-101 Rodovia do Contorno (3)</v>
      </c>
      <c r="C70" s="29">
        <f>Input!$R$17</f>
        <v>0.95383561643835613</v>
      </c>
      <c r="D70" s="5">
        <f>'Dados Vias'!S71</f>
        <v>1583.3008998832779</v>
      </c>
      <c r="E70" s="5">
        <f>'Dados Vias'!T71</f>
        <v>356.0256136849053</v>
      </c>
      <c r="F70" s="5">
        <f>'Dados Vias'!U71</f>
        <v>746.78543358297202</v>
      </c>
      <c r="G70" s="12">
        <f>($D70*Input!$E$12 + $E70*Input!$E$14 + $F70*Input!$E$13) / ($D70+$E70+$F70)</f>
        <v>5.2321659482758616</v>
      </c>
      <c r="H70" s="14" t="str">
        <f>'Dados Vias'!W71</f>
        <v>Freeway</v>
      </c>
      <c r="I70" s="48">
        <f>'Medições Silt'!J$18</f>
        <v>4.9946428571427635E-2</v>
      </c>
      <c r="J70" s="34">
        <f t="shared" si="3"/>
        <v>2.9274827582378653</v>
      </c>
      <c r="K70" s="34">
        <f t="shared" si="4"/>
        <v>0.56193167495587504</v>
      </c>
      <c r="L70" s="34">
        <f t="shared" si="5"/>
        <v>0.135951211682873</v>
      </c>
      <c r="M70" s="28">
        <f>($D70*Input!B$4 + 'Cálculo Emissões'!$E70*Input!B$6 + 'Cálculo Emissões'!$F70*Input!B$5) * (1/1000)</f>
        <v>0.13902725908398508</v>
      </c>
      <c r="N70" s="28">
        <f>($D70*Input!C$4 + 'Cálculo Emissões'!$E70*Input!C$6 + 'Cálculo Emissões'!$F70*Input!C$5) * (1/1000)</f>
        <v>0.13902725908398508</v>
      </c>
      <c r="O70" s="28">
        <f>($D70*Input!D$4 + 'Cálculo Emissões'!$E70*Input!D$6 + 'Cálculo Emissões'!$F70*Input!D$5) * (1/1000)</f>
        <v>0.13902725908398508</v>
      </c>
      <c r="P70" s="28">
        <f>($D70*Input!E$4 + 'Cálculo Emissões'!$E70*Input!E$6 + 'Cálculo Emissões'!$F70*Input!E$5) * (1/1000)</f>
        <v>5.311182578829059</v>
      </c>
      <c r="Q70" s="28">
        <f>($D70*Input!F$4 + 'Cálculo Emissões'!$E70*Input!F$6 + 'Cálculo Emissões'!$F70*Input!F$5) * (1/1000)</f>
        <v>3.567506644081742</v>
      </c>
      <c r="R70" s="28">
        <f>($D70*Input!G$4 + 'Cálculo Emissões'!$E70*Input!G$6 + 'Cálculo Emissões'!$F70*Input!G$5) * (1/1000)</f>
        <v>0.17708775525749573</v>
      </c>
      <c r="S70" s="28">
        <f>($D70*Input!H$4 + 'Cálculo Emissões'!$E70*Input!H$6 + 'Cálculo Emissões'!$F70*Input!H$5) * (1/1000)</f>
        <v>1.488539486264286</v>
      </c>
      <c r="T70" s="28">
        <f>($D70*Input!I$4) * (1/1000)</f>
        <v>0.1164825490558091</v>
      </c>
      <c r="U70" s="1">
        <f>($D70*Input!J$4 + 'Cálculo Emissões'!$E70*Input!J$6 + 'Cálculo Emissões'!$F70*Input!J$5) * (1/1000)</f>
        <v>8.2279097625031578E-2</v>
      </c>
      <c r="V70" s="1">
        <f>($D70*Input!K$4 + 'Cálculo Emissões'!$E70*Input!K$6 + 'Cálculo Emissões'!$F70*Input!K$5) * (1/1000)</f>
        <v>6.2462509426230862E-2</v>
      </c>
      <c r="W70" s="1">
        <f>($D70*Input!L$4 + 'Cálculo Emissões'!$E70*Input!L$6 + 'Cálculo Emissões'!$F70*Input!L$5) * (1/1000)</f>
        <v>3.3478639670968154E-2</v>
      </c>
      <c r="X70" s="1">
        <f>($D70*Input!M$4 + 'Cálculo Emissões'!$E70*Input!M$6 + 'Cálculo Emissões'!$F70*Input!M$5) * (1/1000)</f>
        <v>7.3302219643929578E-2</v>
      </c>
      <c r="Y70" s="1">
        <f>($D70*Input!N$4 + 'Cálculo Emissões'!$E70*Input!N$6 + 'Cálculo Emissões'!$F70*Input!N$5) * (1/1000)</f>
        <v>3.6651109821964789E-2</v>
      </c>
      <c r="Z70" s="1">
        <f>($D70*Input!O$4 + 'Cálculo Emissões'!$E70*Input!O$6 + 'Cálculo Emissões'!$F70*Input!O$5) * (1/1000)</f>
        <v>1.9859425427309337E-2</v>
      </c>
    </row>
    <row r="71" spans="1:26" ht="15" customHeight="1" x14ac:dyDescent="0.25">
      <c r="A71" s="1" t="str">
        <f>'Dados Vias'!B72</f>
        <v>Cariacica</v>
      </c>
      <c r="B71" s="1" t="str">
        <f>'Dados Vias'!C72</f>
        <v>BR-101 Rodovia do Contorno (4)</v>
      </c>
      <c r="C71" s="29">
        <f>Input!$R$17</f>
        <v>0.95383561643835613</v>
      </c>
      <c r="D71" s="5">
        <f>'Dados Vias'!S72</f>
        <v>1909.7962586356432</v>
      </c>
      <c r="E71" s="5">
        <f>'Dados Vias'!T72</f>
        <v>364.00816417859517</v>
      </c>
      <c r="F71" s="5">
        <f>'Dados Vias'!U72</f>
        <v>1027.2011208327481</v>
      </c>
      <c r="G71" s="12">
        <f>($D71*Input!$E$12 + $E71*Input!$E$14 + $F71*Input!$E$13) / ($D71+$E71+$F71)</f>
        <v>5.7308912386706954</v>
      </c>
      <c r="H71" s="14" t="str">
        <f>'Dados Vias'!W72</f>
        <v>Highway</v>
      </c>
      <c r="I71" s="48">
        <f>'Medições Silt'!J$18</f>
        <v>4.9946428571427635E-2</v>
      </c>
      <c r="J71" s="34">
        <f t="shared" si="3"/>
        <v>3.9477347148188122</v>
      </c>
      <c r="K71" s="34">
        <f t="shared" si="4"/>
        <v>0.75776951182280594</v>
      </c>
      <c r="L71" s="34">
        <f t="shared" si="5"/>
        <v>0.18333133350551756</v>
      </c>
      <c r="M71" s="28">
        <f>($D71*Input!B$4 + 'Cálculo Emissões'!$E71*Input!B$6 + 'Cálculo Emissões'!$F71*Input!B$5) * (1/1000)</f>
        <v>0.18952023841296994</v>
      </c>
      <c r="N71" s="28">
        <f>($D71*Input!C$4 + 'Cálculo Emissões'!$E71*Input!C$6 + 'Cálculo Emissões'!$F71*Input!C$5) * (1/1000)</f>
        <v>0.18952023841296994</v>
      </c>
      <c r="O71" s="28">
        <f>($D71*Input!D$4 + 'Cálculo Emissões'!$E71*Input!D$6 + 'Cálculo Emissões'!$F71*Input!D$5) * (1/1000)</f>
        <v>0.18952023841296994</v>
      </c>
      <c r="P71" s="28">
        <f>($D71*Input!E$4 + 'Cálculo Emissões'!$E71*Input!E$6 + 'Cálculo Emissões'!$F71*Input!E$5) * (1/1000)</f>
        <v>7.0869157554137159</v>
      </c>
      <c r="Q71" s="28">
        <f>($D71*Input!F$4 + 'Cálculo Emissões'!$E71*Input!F$6 + 'Cálculo Emissões'!$F71*Input!F$5) * (1/1000)</f>
        <v>4.1828022446729634</v>
      </c>
      <c r="R71" s="28">
        <f>($D71*Input!G$4 + 'Cálculo Emissões'!$E71*Input!G$6 + 'Cálculo Emissões'!$F71*Input!G$5) * (1/1000)</f>
        <v>0.24003105231671734</v>
      </c>
      <c r="S71" s="28">
        <f>($D71*Input!H$4 + 'Cálculo Emissões'!$E71*Input!H$6 + 'Cálculo Emissões'!$F71*Input!H$5) * (1/1000)</f>
        <v>1.8053821667115015</v>
      </c>
      <c r="T71" s="28">
        <f>($D71*Input!I$4) * (1/1000)</f>
        <v>0.14050262739036326</v>
      </c>
      <c r="U71" s="1">
        <f>($D71*Input!J$4 + 'Cálculo Emissões'!$E71*Input!J$6 + 'Cálculo Emissões'!$F71*Input!J$5) * (1/1000)</f>
        <v>0.10725316227149526</v>
      </c>
      <c r="V71" s="1">
        <f>($D71*Input!K$4 + 'Cálculo Emissões'!$E71*Input!K$6 + 'Cálculo Emissões'!$F71*Input!K$5) * (1/1000)</f>
        <v>8.1413674368442879E-2</v>
      </c>
      <c r="W71" s="1">
        <f>($D71*Input!L$4 + 'Cálculo Emissões'!$E71*Input!L$6 + 'Cálculo Emissões'!$F71*Input!L$5) * (1/1000)</f>
        <v>4.3638952638552199E-2</v>
      </c>
      <c r="X71" s="1">
        <f>($D71*Input!M$4 + 'Cálculo Emissões'!$E71*Input!M$6 + 'Cálculo Emissões'!$F71*Input!M$5) * (1/1000)</f>
        <v>9.6052308801046801E-2</v>
      </c>
      <c r="Y71" s="1">
        <f>($D71*Input!N$4 + 'Cálculo Emissões'!$E71*Input!N$6 + 'Cálculo Emissões'!$F71*Input!N$5) * (1/1000)</f>
        <v>4.8026154400523401E-2</v>
      </c>
      <c r="Z71" s="1">
        <f>($D71*Input!O$4 + 'Cálculo Emissões'!$E71*Input!O$6 + 'Cálculo Emissões'!$F71*Input!O$5) * (1/1000)</f>
        <v>2.6016530584794775E-2</v>
      </c>
    </row>
    <row r="72" spans="1:26" ht="15" customHeight="1" x14ac:dyDescent="0.25">
      <c r="A72" s="1" t="str">
        <f>'Dados Vias'!B73</f>
        <v>Cariacica</v>
      </c>
      <c r="B72" s="1" t="str">
        <f>'Dados Vias'!C73</f>
        <v>BR-262 (1)</v>
      </c>
      <c r="C72" s="29">
        <f>Input!$R$17</f>
        <v>0.95383561643835613</v>
      </c>
      <c r="D72" s="5">
        <f>'Dados Vias'!S73</f>
        <v>987.86988915168365</v>
      </c>
      <c r="E72" s="5">
        <f>'Dados Vias'!T73</f>
        <v>223.77163234927639</v>
      </c>
      <c r="F72" s="5">
        <f>'Dados Vias'!U73</f>
        <v>147.3618066690357</v>
      </c>
      <c r="G72" s="12">
        <f>($D72*Input!$E$12 + $E72*Input!$E$14 + $F72*Input!$E$13) / ($D72+$E72+$F72)</f>
        <v>2.7839357429718876</v>
      </c>
      <c r="H72" s="14" t="str">
        <f>'Dados Vias'!W73</f>
        <v>Freeway</v>
      </c>
      <c r="I72" s="48">
        <f>'Medições Silt'!J$17</f>
        <v>8.0654761904761729E-2</v>
      </c>
      <c r="J72" s="34">
        <f t="shared" si="3"/>
        <v>1.2036002826427876</v>
      </c>
      <c r="K72" s="34">
        <f t="shared" si="4"/>
        <v>0.23103163320078277</v>
      </c>
      <c r="L72" s="34">
        <f t="shared" si="5"/>
        <v>5.5894749967931305E-2</v>
      </c>
      <c r="M72" s="28">
        <f>($D72*Input!B$4 + 'Cálculo Emissões'!$E72*Input!B$6 + 'Cálculo Emissões'!$F72*Input!B$5) * (1/1000)</f>
        <v>3.103135404329057E-2</v>
      </c>
      <c r="N72" s="28">
        <f>($D72*Input!C$4 + 'Cálculo Emissões'!$E72*Input!C$6 + 'Cálculo Emissões'!$F72*Input!C$5) * (1/1000)</f>
        <v>3.103135404329057E-2</v>
      </c>
      <c r="O72" s="28">
        <f>($D72*Input!D$4 + 'Cálculo Emissões'!$E72*Input!D$6 + 'Cálculo Emissões'!$F72*Input!D$5) * (1/1000)</f>
        <v>3.103135404329057E-2</v>
      </c>
      <c r="P72" s="28">
        <f>($D72*Input!E$4 + 'Cálculo Emissões'!$E72*Input!E$6 + 'Cálculo Emissões'!$F72*Input!E$5) * (1/1000)</f>
        <v>1.5826424373901242</v>
      </c>
      <c r="Q72" s="28">
        <f>($D72*Input!F$4 + 'Cálculo Emissões'!$E72*Input!F$6 + 'Cálculo Emissões'!$F72*Input!F$5) * (1/1000)</f>
        <v>1.9013640704810553</v>
      </c>
      <c r="R72" s="28">
        <f>($D72*Input!G$4 + 'Cálculo Emissões'!$E72*Input!G$6 + 'Cálculo Emissões'!$F72*Input!G$5) * (1/1000)</f>
        <v>4.3490270275266175E-2</v>
      </c>
      <c r="S72" s="28">
        <f>($D72*Input!H$4 + 'Cálculo Emissões'!$E72*Input!H$6 + 'Cálculo Emissões'!$F72*Input!H$5) * (1/1000)</f>
        <v>0.85038031243309986</v>
      </c>
      <c r="T72" s="28">
        <f>($D72*Input!I$4) * (1/1000)</f>
        <v>7.2677027362487268E-2</v>
      </c>
      <c r="U72" s="1">
        <f>($D72*Input!J$4 + 'Cálculo Emissões'!$E72*Input!J$6 + 'Cálculo Emissões'!$F72*Input!J$5) * (1/1000)</f>
        <v>2.9803218915912554E-2</v>
      </c>
      <c r="V72" s="1">
        <f>($D72*Input!K$4 + 'Cálculo Emissões'!$E72*Input!K$6 + 'Cálculo Emissões'!$F72*Input!K$5) * (1/1000)</f>
        <v>2.2629220895133095E-2</v>
      </c>
      <c r="W72" s="1">
        <f>($D72*Input!L$4 + 'Cálculo Emissões'!$E72*Input!L$6 + 'Cálculo Emissões'!$F72*Input!L$5) * (1/1000)</f>
        <v>1.2126507178015051E-2</v>
      </c>
      <c r="X72" s="1">
        <f>($D72*Input!M$4 + 'Cálculo Emissões'!$E72*Input!M$6 + 'Cálculo Emissões'!$F72*Input!M$5) * (1/1000)</f>
        <v>2.5517323971130147E-2</v>
      </c>
      <c r="Y72" s="1">
        <f>($D72*Input!N$4 + 'Cálculo Emissões'!$E72*Input!N$6 + 'Cálculo Emissões'!$F72*Input!N$5) * (1/1000)</f>
        <v>1.2758661985565073E-2</v>
      </c>
      <c r="Z72" s="1">
        <f>($D72*Input!O$4 + 'Cálculo Emissões'!$E72*Input!O$6 + 'Cálculo Emissões'!$F72*Input!O$5) * (1/1000)</f>
        <v>6.9337632032827126E-3</v>
      </c>
    </row>
    <row r="73" spans="1:26" ht="15" customHeight="1" x14ac:dyDescent="0.25">
      <c r="A73" s="1" t="str">
        <f>'Dados Vias'!B74</f>
        <v>Cariacica</v>
      </c>
      <c r="B73" s="1" t="str">
        <f>'Dados Vias'!C74</f>
        <v>BR-262 (2)</v>
      </c>
      <c r="C73" s="29">
        <f>Input!$R$17</f>
        <v>0.95383561643835613</v>
      </c>
      <c r="D73" s="5">
        <f>'Dados Vias'!S74</f>
        <v>972.12357507840125</v>
      </c>
      <c r="E73" s="5">
        <f>'Dados Vias'!T74</f>
        <v>261.47664735797207</v>
      </c>
      <c r="F73" s="5">
        <f>'Dados Vias'!U74</f>
        <v>151.44934525189473</v>
      </c>
      <c r="G73" s="12">
        <f>($D73*Input!$E$12 + $E73*Input!$E$14 + $F73*Input!$E$13) / ($D73+$E73+$F73)</f>
        <v>2.7667289719626167</v>
      </c>
      <c r="H73" s="14" t="str">
        <f>'Dados Vias'!W74</f>
        <v>Freeway</v>
      </c>
      <c r="I73" s="48">
        <f>'Medições Silt'!J$17</f>
        <v>8.0654761904761729E-2</v>
      </c>
      <c r="J73" s="34">
        <f t="shared" si="3"/>
        <v>1.2189352485362592</v>
      </c>
      <c r="K73" s="34">
        <f t="shared" si="4"/>
        <v>0.23397518702553585</v>
      </c>
      <c r="L73" s="34">
        <f t="shared" si="5"/>
        <v>5.6606900086823189E-2</v>
      </c>
      <c r="M73" s="28">
        <f>($D73*Input!B$4 + 'Cálculo Emissões'!$E73*Input!B$6 + 'Cálculo Emissões'!$F73*Input!B$5) * (1/1000)</f>
        <v>3.1843262149584106E-2</v>
      </c>
      <c r="N73" s="28">
        <f>($D73*Input!C$4 + 'Cálculo Emissões'!$E73*Input!C$6 + 'Cálculo Emissões'!$F73*Input!C$5) * (1/1000)</f>
        <v>3.1843262149584106E-2</v>
      </c>
      <c r="O73" s="28">
        <f>($D73*Input!D$4 + 'Cálculo Emissões'!$E73*Input!D$6 + 'Cálculo Emissões'!$F73*Input!D$5) * (1/1000)</f>
        <v>3.1843262149584106E-2</v>
      </c>
      <c r="P73" s="28">
        <f>($D73*Input!E$4 + 'Cálculo Emissões'!$E73*Input!E$6 + 'Cálculo Emissões'!$F73*Input!E$5) * (1/1000)</f>
        <v>1.5965101904389039</v>
      </c>
      <c r="Q73" s="28">
        <f>($D73*Input!F$4 + 'Cálculo Emissões'!$E73*Input!F$6 + 'Cálculo Emissões'!$F73*Input!F$5) * (1/1000)</f>
        <v>2.0364577964065744</v>
      </c>
      <c r="R73" s="28">
        <f>($D73*Input!G$4 + 'Cálculo Emissões'!$E73*Input!G$6 + 'Cálculo Emissões'!$F73*Input!G$5) * (1/1000)</f>
        <v>4.4253614686316722E-2</v>
      </c>
      <c r="S73" s="28">
        <f>($D73*Input!H$4 + 'Cálculo Emissões'!$E73*Input!H$6 + 'Cálculo Emissões'!$F73*Input!H$5) * (1/1000)</f>
        <v>0.8519308472251762</v>
      </c>
      <c r="T73" s="28">
        <f>($D73*Input!I$4) * (1/1000)</f>
        <v>7.1518579968423063E-2</v>
      </c>
      <c r="U73" s="1">
        <f>($D73*Input!J$4 + 'Cálculo Emissões'!$E73*Input!J$6 + 'Cálculo Emissões'!$F73*Input!J$5) * (1/1000)</f>
        <v>3.0106042729388657E-2</v>
      </c>
      <c r="V73" s="1">
        <f>($D73*Input!K$4 + 'Cálculo Emissões'!$E73*Input!K$6 + 'Cálculo Emissões'!$F73*Input!K$5) * (1/1000)</f>
        <v>2.2863056793720773E-2</v>
      </c>
      <c r="W73" s="1">
        <f>($D73*Input!L$4 + 'Cálculo Emissões'!$E73*Input!L$6 + 'Cálculo Emissões'!$F73*Input!L$5) * (1/1000)</f>
        <v>1.2250671181633116E-2</v>
      </c>
      <c r="X73" s="1">
        <f>($D73*Input!M$4 + 'Cálculo Emissões'!$E73*Input!M$6 + 'Cálculo Emissões'!$F73*Input!M$5) * (1/1000)</f>
        <v>2.5766893520104035E-2</v>
      </c>
      <c r="Y73" s="1">
        <f>($D73*Input!N$4 + 'Cálculo Emissões'!$E73*Input!N$6 + 'Cálculo Emissões'!$F73*Input!N$5) * (1/1000)</f>
        <v>1.2883446760052018E-2</v>
      </c>
      <c r="Z73" s="1">
        <f>($D73*Input!O$4 + 'Cálculo Emissões'!$E73*Input!O$6 + 'Cálculo Emissões'!$F73*Input!O$5) * (1/1000)</f>
        <v>6.9995824730893904E-3</v>
      </c>
    </row>
    <row r="74" spans="1:26" ht="15" customHeight="1" x14ac:dyDescent="0.25">
      <c r="A74" s="1" t="str">
        <f>'Dados Vias'!B75</f>
        <v>Cariacica</v>
      </c>
      <c r="B74" s="1" t="str">
        <f>'Dados Vias'!C75</f>
        <v>BR-262 (3)</v>
      </c>
      <c r="C74" s="29">
        <f>Input!$R$17</f>
        <v>0.95383561643835613</v>
      </c>
      <c r="D74" s="5">
        <f>'Dados Vias'!S75</f>
        <v>2143.3172097633728</v>
      </c>
      <c r="E74" s="5">
        <f>'Dados Vias'!T75</f>
        <v>500.35628241862719</v>
      </c>
      <c r="F74" s="5">
        <f>'Dados Vias'!U75</f>
        <v>278.80549070092655</v>
      </c>
      <c r="G74" s="12">
        <f>($D74*Input!$E$12 + $E74*Input!$E$14 + $F74*Input!$E$13) / ($D74+$E74+$F74)</f>
        <v>2.590672913117547</v>
      </c>
      <c r="H74" s="14" t="str">
        <f>'Dados Vias'!W75</f>
        <v>Freeway</v>
      </c>
      <c r="I74" s="48">
        <f>'Medições Silt'!J$17</f>
        <v>8.0654761904761729E-2</v>
      </c>
      <c r="J74" s="34">
        <f t="shared" si="3"/>
        <v>2.4051468735178245</v>
      </c>
      <c r="K74" s="34">
        <f t="shared" si="4"/>
        <v>0.46166905931301899</v>
      </c>
      <c r="L74" s="34">
        <f t="shared" si="5"/>
        <v>0.11169412725314973</v>
      </c>
      <c r="M74" s="28">
        <f>($D74*Input!B$4 + 'Cálculo Emissões'!$E74*Input!B$6 + 'Cálculo Emissões'!$F74*Input!B$5) * (1/1000)</f>
        <v>6.0235676647234025E-2</v>
      </c>
      <c r="N74" s="28">
        <f>($D74*Input!C$4 + 'Cálculo Emissões'!$E74*Input!C$6 + 'Cálculo Emissões'!$F74*Input!C$5) * (1/1000)</f>
        <v>6.0235676647234025E-2</v>
      </c>
      <c r="O74" s="28">
        <f>($D74*Input!D$4 + 'Cálculo Emissões'!$E74*Input!D$6 + 'Cálculo Emissões'!$F74*Input!D$5) * (1/1000)</f>
        <v>6.0235676647234025E-2</v>
      </c>
      <c r="P74" s="28">
        <f>($D74*Input!E$4 + 'Cálculo Emissões'!$E74*Input!E$6 + 'Cálculo Emissões'!$F74*Input!E$5) * (1/1000)</f>
        <v>3.2128799924668461</v>
      </c>
      <c r="Q74" s="28">
        <f>($D74*Input!F$4 + 'Cálculo Emissões'!$E74*Input!F$6 + 'Cálculo Emissões'!$F74*Input!F$5) * (1/1000)</f>
        <v>4.1399017672659166</v>
      </c>
      <c r="R74" s="28">
        <f>($D74*Input!G$4 + 'Cálculo Emissões'!$E74*Input!G$6 + 'Cálculo Emissões'!$F74*Input!G$5) * (1/1000)</f>
        <v>8.5789551905011904E-2</v>
      </c>
      <c r="S74" s="28">
        <f>($D74*Input!H$4 + 'Cálculo Emissões'!$E74*Input!H$6 + 'Cálculo Emissões'!$F74*Input!H$5) * (1/1000)</f>
        <v>1.8397442462741525</v>
      </c>
      <c r="T74" s="28">
        <f>($D74*Input!I$4) * (1/1000)</f>
        <v>0.15768263129694871</v>
      </c>
      <c r="U74" s="1">
        <f>($D74*Input!J$4 + 'Cálculo Emissões'!$E74*Input!J$6 + 'Cálculo Emissões'!$F74*Input!J$5) * (1/1000)</f>
        <v>6.2018099183003966E-2</v>
      </c>
      <c r="V74" s="1">
        <f>($D74*Input!K$4 + 'Cálculo Emissões'!$E74*Input!K$6 + 'Cálculo Emissões'!$F74*Input!K$5) * (1/1000)</f>
        <v>4.7091902595624006E-2</v>
      </c>
      <c r="W74" s="1">
        <f>($D74*Input!L$4 + 'Cálculo Emissões'!$E74*Input!L$6 + 'Cálculo Emissões'!$F74*Input!L$5) * (1/1000)</f>
        <v>2.5234584348264099E-2</v>
      </c>
      <c r="X74" s="1">
        <f>($D74*Input!M$4 + 'Cálculo Emissões'!$E74*Input!M$6 + 'Cálculo Emissões'!$F74*Input!M$5) * (1/1000)</f>
        <v>5.2854486048567711E-2</v>
      </c>
      <c r="Y74" s="1">
        <f>($D74*Input!N$4 + 'Cálculo Emissões'!$E74*Input!N$6 + 'Cálculo Emissões'!$F74*Input!N$5) * (1/1000)</f>
        <v>2.6427243024283856E-2</v>
      </c>
      <c r="Z74" s="1">
        <f>($D74*Input!O$4 + 'Cálculo Emissões'!$E74*Input!O$6 + 'Cálculo Emissões'!$F74*Input!O$5) * (1/1000)</f>
        <v>1.4366295248015751E-2</v>
      </c>
    </row>
    <row r="75" spans="1:26" ht="15" customHeight="1" x14ac:dyDescent="0.25">
      <c r="A75" s="1" t="str">
        <f>'Dados Vias'!B76</f>
        <v>Cariacica</v>
      </c>
      <c r="B75" s="1" t="str">
        <f>'Dados Vias'!C76</f>
        <v>BR-262 (4)</v>
      </c>
      <c r="C75" s="29">
        <f>Input!$R$17</f>
        <v>0.95383561643835613</v>
      </c>
      <c r="D75" s="5">
        <f>'Dados Vias'!S76</f>
        <v>2280.8295046477469</v>
      </c>
      <c r="E75" s="5">
        <f>'Dados Vias'!T76</f>
        <v>522.04272040983858</v>
      </c>
      <c r="F75" s="5">
        <f>'Dados Vias'!U76</f>
        <v>333.52729359517468</v>
      </c>
      <c r="G75" s="12">
        <f>($D75*Input!$E$12 + $E75*Input!$E$14 + $F75*Input!$E$13) / ($D75+$E75+$F75)</f>
        <v>2.7519815059445181</v>
      </c>
      <c r="H75" s="14" t="str">
        <f>'Dados Vias'!W76</f>
        <v>Freeway</v>
      </c>
      <c r="I75" s="48">
        <f>'Medições Silt'!J$17</f>
        <v>8.0654761904761729E-2</v>
      </c>
      <c r="J75" s="34">
        <f t="shared" si="3"/>
        <v>2.7452327381394239</v>
      </c>
      <c r="K75" s="34">
        <f t="shared" si="4"/>
        <v>0.52694869896174712</v>
      </c>
      <c r="L75" s="34">
        <f t="shared" si="5"/>
        <v>0.12748758845848721</v>
      </c>
      <c r="M75" s="28">
        <f>($D75*Input!B$4 + 'Cálculo Emissões'!$E75*Input!B$6 + 'Cálculo Emissões'!$F75*Input!B$5) * (1/1000)</f>
        <v>7.0496890225412875E-2</v>
      </c>
      <c r="N75" s="28">
        <f>($D75*Input!C$4 + 'Cálculo Emissões'!$E75*Input!C$6 + 'Cálculo Emissões'!$F75*Input!C$5) * (1/1000)</f>
        <v>7.0496890225412875E-2</v>
      </c>
      <c r="O75" s="28">
        <f>($D75*Input!D$4 + 'Cálculo Emissões'!$E75*Input!D$6 + 'Cálculo Emissões'!$F75*Input!D$5) * (1/1000)</f>
        <v>7.0496890225412875E-2</v>
      </c>
      <c r="P75" s="28">
        <f>($D75*Input!E$4 + 'Cálculo Emissões'!$E75*Input!E$6 + 'Cálculo Emissões'!$F75*Input!E$5) * (1/1000)</f>
        <v>3.61815033542692</v>
      </c>
      <c r="Q75" s="28">
        <f>($D75*Input!F$4 + 'Cálculo Emissões'!$E75*Input!F$6 + 'Cálculo Emissões'!$F75*Input!F$5) * (1/1000)</f>
        <v>4.4037043043296773</v>
      </c>
      <c r="R75" s="28">
        <f>($D75*Input!G$4 + 'Cálculo Emissões'!$E75*Input!G$6 + 'Cálculo Emissões'!$F75*Input!G$5) * (1/1000)</f>
        <v>9.9014719068510379E-2</v>
      </c>
      <c r="S75" s="28">
        <f>($D75*Input!H$4 + 'Cálculo Emissões'!$E75*Input!H$6 + 'Cálculo Emissões'!$F75*Input!H$5) * (1/1000)</f>
        <v>1.9634923382175771</v>
      </c>
      <c r="T75" s="28">
        <f>($D75*Input!I$4) * (1/1000)</f>
        <v>0.16779933282590431</v>
      </c>
      <c r="U75" s="1">
        <f>($D75*Input!J$4 + 'Cálculo Emissões'!$E75*Input!J$6 + 'Cálculo Emissões'!$F75*Input!J$5) * (1/1000)</f>
        <v>6.8401870063176662E-2</v>
      </c>
      <c r="V75" s="1">
        <f>($D75*Input!K$4 + 'Cálculo Emissões'!$E75*Input!K$6 + 'Cálculo Emissões'!$F75*Input!K$5) * (1/1000)</f>
        <v>5.1937375304665891E-2</v>
      </c>
      <c r="W75" s="1">
        <f>($D75*Input!L$4 + 'Cálculo Emissões'!$E75*Input!L$6 + 'Cálculo Emissões'!$F75*Input!L$5) * (1/1000)</f>
        <v>2.7831867593911937E-2</v>
      </c>
      <c r="X75" s="1">
        <f>($D75*Input!M$4 + 'Cálculo Emissões'!$E75*Input!M$6 + 'Cálculo Emissões'!$F75*Input!M$5) * (1/1000)</f>
        <v>5.8521807607250738E-2</v>
      </c>
      <c r="Y75" s="1">
        <f>($D75*Input!N$4 + 'Cálculo Emissões'!$E75*Input!N$6 + 'Cálculo Emissões'!$F75*Input!N$5) * (1/1000)</f>
        <v>2.9260903803625369E-2</v>
      </c>
      <c r="Z75" s="1">
        <f>($D75*Input!O$4 + 'Cálculo Emissões'!$E75*Input!O$6 + 'Cálculo Emissões'!$F75*Input!O$5) * (1/1000)</f>
        <v>1.5902604847244428E-2</v>
      </c>
    </row>
    <row r="76" spans="1:26" ht="15" customHeight="1" x14ac:dyDescent="0.25">
      <c r="A76" s="1" t="str">
        <f>'Dados Vias'!B77</f>
        <v>Cariacica</v>
      </c>
      <c r="B76" s="1" t="str">
        <f>'Dados Vias'!C77</f>
        <v>BR-262 (5)</v>
      </c>
      <c r="C76" s="29">
        <f>Input!$R$17</f>
        <v>0.95383561643835613</v>
      </c>
      <c r="D76" s="5">
        <f>'Dados Vias'!S77</f>
        <v>1078.6317559376494</v>
      </c>
      <c r="E76" s="5">
        <f>'Dados Vias'!T77</f>
        <v>292.75433642801602</v>
      </c>
      <c r="F76" s="5">
        <f>'Dados Vias'!U77</f>
        <v>143.97754250558165</v>
      </c>
      <c r="G76" s="12">
        <f>($D76*Input!$E$12 + $E76*Input!$E$14 + $F76*Input!$E$13) / ($D76+$E76+$F76)</f>
        <v>2.5576801266825022</v>
      </c>
      <c r="H76" s="14" t="str">
        <f>'Dados Vias'!W77</f>
        <v>Freeway</v>
      </c>
      <c r="I76" s="48">
        <f>'Medições Silt'!J$17</f>
        <v>8.0654761904761729E-2</v>
      </c>
      <c r="J76" s="34">
        <f t="shared" si="3"/>
        <v>1.2309187417832148</v>
      </c>
      <c r="K76" s="34">
        <f t="shared" si="4"/>
        <v>0.23627542411937871</v>
      </c>
      <c r="L76" s="34">
        <f t="shared" si="5"/>
        <v>5.7163409061140008E-2</v>
      </c>
      <c r="M76" s="28">
        <f>($D76*Input!B$4 + 'Cálculo Emissões'!$E76*Input!B$6 + 'Cálculo Emissões'!$F76*Input!B$5) * (1/1000)</f>
        <v>3.1134687795859862E-2</v>
      </c>
      <c r="N76" s="28">
        <f>($D76*Input!C$4 + 'Cálculo Emissões'!$E76*Input!C$6 + 'Cálculo Emissões'!$F76*Input!C$5) * (1/1000)</f>
        <v>3.1134687795859862E-2</v>
      </c>
      <c r="O76" s="28">
        <f>($D76*Input!D$4 + 'Cálculo Emissões'!$E76*Input!D$6 + 'Cálculo Emissões'!$F76*Input!D$5) * (1/1000)</f>
        <v>3.1134687795859862E-2</v>
      </c>
      <c r="P76" s="28">
        <f>($D76*Input!E$4 + 'Cálculo Emissões'!$E76*Input!E$6 + 'Cálculo Emissões'!$F76*Input!E$5) * (1/1000)</f>
        <v>1.6409085578884852</v>
      </c>
      <c r="Q76" s="28">
        <f>($D76*Input!F$4 + 'Cálculo Emissões'!$E76*Input!F$6 + 'Cálculo Emissões'!$F76*Input!F$5) * (1/1000)</f>
        <v>2.2447014358314572</v>
      </c>
      <c r="R76" s="28">
        <f>($D76*Input!G$4 + 'Cálculo Emissões'!$E76*Input!G$6 + 'Cálculo Emissões'!$F76*Input!G$5) * (1/1000)</f>
        <v>4.4047325445855733E-2</v>
      </c>
      <c r="S76" s="28">
        <f>($D76*Input!H$4 + 'Cálculo Emissões'!$E76*Input!H$6 + 'Cálculo Emissões'!$F76*Input!H$5) * (1/1000)</f>
        <v>0.94017130103533719</v>
      </c>
      <c r="T76" s="28">
        <f>($D76*Input!I$4) * (1/1000)</f>
        <v>7.9354326416048365E-2</v>
      </c>
      <c r="U76" s="1">
        <f>($D76*Input!J$4 + 'Cálculo Emissões'!$E76*Input!J$6 + 'Cálculo Emissões'!$F76*Input!J$5) * (1/1000)</f>
        <v>3.179875459998345E-2</v>
      </c>
      <c r="V76" s="1">
        <f>($D76*Input!K$4 + 'Cálculo Emissões'!$E76*Input!K$6 + 'Cálculo Emissões'!$F76*Input!K$5) * (1/1000)</f>
        <v>2.4149504299952967E-2</v>
      </c>
      <c r="W76" s="1">
        <f>($D76*Input!L$4 + 'Cálculo Emissões'!$E76*Input!L$6 + 'Cálculo Emissões'!$F76*Input!L$5) * (1/1000)</f>
        <v>1.293955209424622E-2</v>
      </c>
      <c r="X76" s="1">
        <f>($D76*Input!M$4 + 'Cálculo Emissões'!$E76*Input!M$6 + 'Cálculo Emissões'!$F76*Input!M$5) * (1/1000)</f>
        <v>2.7077770503595968E-2</v>
      </c>
      <c r="Y76" s="1">
        <f>($D76*Input!N$4 + 'Cálculo Emissões'!$E76*Input!N$6 + 'Cálculo Emissões'!$F76*Input!N$5) * (1/1000)</f>
        <v>1.3538885251797984E-2</v>
      </c>
      <c r="Z76" s="1">
        <f>($D76*Input!O$4 + 'Cálculo Emissões'!$E76*Input!O$6 + 'Cálculo Emissões'!$F76*Input!O$5) * (1/1000)</f>
        <v>7.3582613348302049E-3</v>
      </c>
    </row>
    <row r="77" spans="1:26" ht="15" customHeight="1" x14ac:dyDescent="0.25">
      <c r="A77" s="1" t="str">
        <f>'Dados Vias'!B78</f>
        <v>Cariacica</v>
      </c>
      <c r="B77" s="1" t="str">
        <f>'Dados Vias'!C78</f>
        <v>BR-262 (6)</v>
      </c>
      <c r="C77" s="29">
        <f>Input!$R$17</f>
        <v>0.95383561643835613</v>
      </c>
      <c r="D77" s="5">
        <f>'Dados Vias'!S78</f>
        <v>1216.0847096866746</v>
      </c>
      <c r="E77" s="5">
        <f>'Dados Vias'!T78</f>
        <v>348.3257711162837</v>
      </c>
      <c r="F77" s="5">
        <f>'Dados Vias'!U78</f>
        <v>208.99546266977023</v>
      </c>
      <c r="G77" s="12">
        <f>($D77*Input!$E$12 + $E77*Input!$E$14 + $F77*Input!$E$13) / ($D77+$E77+$F77)</f>
        <v>2.8779462439696761</v>
      </c>
      <c r="H77" s="14" t="str">
        <f>'Dados Vias'!W78</f>
        <v>Freeway</v>
      </c>
      <c r="I77" s="48">
        <f>'Medições Silt'!J$17</f>
        <v>8.0654761904761729E-2</v>
      </c>
      <c r="J77" s="34">
        <f t="shared" si="3"/>
        <v>1.624732472461011</v>
      </c>
      <c r="K77" s="34">
        <f t="shared" si="4"/>
        <v>0.31186815260861511</v>
      </c>
      <c r="L77" s="34">
        <f t="shared" si="5"/>
        <v>7.5451972405310111E-2</v>
      </c>
      <c r="M77" s="28">
        <f>($D77*Input!B$4 + 'Cálculo Emissões'!$E77*Input!B$6 + 'Cálculo Emissões'!$F77*Input!B$5) * (1/1000)</f>
        <v>4.334487089849777E-2</v>
      </c>
      <c r="N77" s="28">
        <f>($D77*Input!C$4 + 'Cálculo Emissões'!$E77*Input!C$6 + 'Cálculo Emissões'!$F77*Input!C$5) * (1/1000)</f>
        <v>4.334487089849777E-2</v>
      </c>
      <c r="O77" s="28">
        <f>($D77*Input!D$4 + 'Cálculo Emissões'!$E77*Input!D$6 + 'Cálculo Emissões'!$F77*Input!D$5) * (1/1000)</f>
        <v>4.334487089849777E-2</v>
      </c>
      <c r="P77" s="28">
        <f>($D77*Input!E$4 + 'Cálculo Emissões'!$E77*Input!E$6 + 'Cálculo Emissões'!$F77*Input!E$5) * (1/1000)</f>
        <v>2.1054666914354714</v>
      </c>
      <c r="Q77" s="28">
        <f>($D77*Input!F$4 + 'Cálculo Emissões'!$E77*Input!F$6 + 'Cálculo Emissões'!$F77*Input!F$5) * (1/1000)</f>
        <v>2.6494519220250523</v>
      </c>
      <c r="R77" s="28">
        <f>($D77*Input!G$4 + 'Cálculo Emissões'!$E77*Input!G$6 + 'Cálculo Emissões'!$F77*Input!G$5) * (1/1000)</f>
        <v>5.952170623962709E-2</v>
      </c>
      <c r="S77" s="28">
        <f>($D77*Input!H$4 + 'Cálculo Emissões'!$E77*Input!H$6 + 'Cálculo Emissões'!$F77*Input!H$5) * (1/1000)</f>
        <v>1.0775178662427842</v>
      </c>
      <c r="T77" s="28">
        <f>($D77*Input!I$4) * (1/1000)</f>
        <v>8.9466662251338452E-2</v>
      </c>
      <c r="U77" s="1">
        <f>($D77*Input!J$4 + 'Cálculo Emissões'!$E77*Input!J$6 + 'Cálculo Emissões'!$F77*Input!J$5) * (1/1000)</f>
        <v>3.915905652605136E-2</v>
      </c>
      <c r="V77" s="1">
        <f>($D77*Input!K$4 + 'Cálculo Emissões'!$E77*Input!K$6 + 'Cálculo Emissões'!$F77*Input!K$5) * (1/1000)</f>
        <v>2.9739547213007273E-2</v>
      </c>
      <c r="W77" s="1">
        <f>($D77*Input!L$4 + 'Cálculo Emissões'!$E77*Input!L$6 + 'Cálculo Emissões'!$F77*Input!L$5) * (1/1000)</f>
        <v>1.5934956597055704E-2</v>
      </c>
      <c r="X77" s="1">
        <f>($D77*Input!M$4 + 'Cálculo Emissões'!$E77*Input!M$6 + 'Cálculo Emissões'!$F77*Input!M$5) * (1/1000)</f>
        <v>3.3601254995354428E-2</v>
      </c>
      <c r="Y77" s="1">
        <f>($D77*Input!N$4 + 'Cálculo Emissões'!$E77*Input!N$6 + 'Cálculo Emissões'!$F77*Input!N$5) * (1/1000)</f>
        <v>1.6800627497677214E-2</v>
      </c>
      <c r="Z77" s="1">
        <f>($D77*Input!O$4 + 'Cálculo Emissões'!$E77*Input!O$6 + 'Cálculo Emissões'!$F77*Input!O$5) * (1/1000)</f>
        <v>9.1249960961351552E-3</v>
      </c>
    </row>
    <row r="78" spans="1:26" ht="15" customHeight="1" x14ac:dyDescent="0.25">
      <c r="A78" s="1" t="str">
        <f>'Dados Vias'!B79</f>
        <v>Cariacica</v>
      </c>
      <c r="B78" s="1" t="str">
        <f>'Dados Vias'!C79</f>
        <v>BR-262 (7)</v>
      </c>
      <c r="C78" s="29">
        <f>Input!$R$17</f>
        <v>0.95383561643835613</v>
      </c>
      <c r="D78" s="5">
        <f>'Dados Vias'!S79</f>
        <v>1088.3694639997575</v>
      </c>
      <c r="E78" s="5">
        <f>'Dados Vias'!T79</f>
        <v>178.39168366883442</v>
      </c>
      <c r="F78" s="5">
        <f>'Dados Vias'!U79</f>
        <v>186.50039656287237</v>
      </c>
      <c r="G78" s="12">
        <f>($D78*Input!$E$12 + $E78*Input!$E$14 + $F78*Input!$E$13) / ($D78+$E78+$F78)</f>
        <v>3.1188778673279609</v>
      </c>
      <c r="H78" s="14" t="str">
        <f>'Dados Vias'!W79</f>
        <v>Freeway</v>
      </c>
      <c r="I78" s="48">
        <f>'Medições Silt'!J$17</f>
        <v>8.0654761904761729E-2</v>
      </c>
      <c r="J78" s="34">
        <f t="shared" si="3"/>
        <v>1.445211760603037</v>
      </c>
      <c r="K78" s="34">
        <f t="shared" si="4"/>
        <v>0.27740906859872538</v>
      </c>
      <c r="L78" s="34">
        <f t="shared" si="5"/>
        <v>6.7115097241627106E-2</v>
      </c>
      <c r="M78" s="28">
        <f>($D78*Input!B$4 + 'Cálculo Emissões'!$E78*Input!B$6 + 'Cálculo Emissões'!$F78*Input!B$5) * (1/1000)</f>
        <v>3.8112994364665961E-2</v>
      </c>
      <c r="N78" s="28">
        <f>($D78*Input!C$4 + 'Cálculo Emissões'!$E78*Input!C$6 + 'Cálculo Emissões'!$F78*Input!C$5) * (1/1000)</f>
        <v>3.8112994364665961E-2</v>
      </c>
      <c r="O78" s="28">
        <f>($D78*Input!D$4 + 'Cálculo Emissões'!$E78*Input!D$6 + 'Cálculo Emissões'!$F78*Input!D$5) * (1/1000)</f>
        <v>3.8112994364665961E-2</v>
      </c>
      <c r="P78" s="28">
        <f>($D78*Input!E$4 + 'Cálculo Emissões'!$E78*Input!E$6 + 'Cálculo Emissões'!$F78*Input!E$5) * (1/1000)</f>
        <v>1.868081823773692</v>
      </c>
      <c r="Q78" s="28">
        <f>($D78*Input!F$4 + 'Cálculo Emissões'!$E78*Input!F$6 + 'Cálculo Emissões'!$F78*Input!F$5) * (1/1000)</f>
        <v>1.8578077817650016</v>
      </c>
      <c r="R78" s="28">
        <f>($D78*Input!G$4 + 'Cálculo Emissões'!$E78*Input!G$6 + 'Cálculo Emissões'!$F78*Input!G$5) * (1/1000)</f>
        <v>5.2823500281052774E-2</v>
      </c>
      <c r="S78" s="28">
        <f>($D78*Input!H$4 + 'Cálculo Emissões'!$E78*Input!H$6 + 'Cálculo Emissões'!$F78*Input!H$5) * (1/1000)</f>
        <v>0.9205641253792376</v>
      </c>
      <c r="T78" s="28">
        <f>($D78*Input!I$4) * (1/1000)</f>
        <v>8.0070724074332578E-2</v>
      </c>
      <c r="U78" s="1">
        <f>($D78*Input!J$4 + 'Cálculo Emissões'!$E78*Input!J$6 + 'Cálculo Emissões'!$F78*Input!J$5) * (1/1000)</f>
        <v>3.3902753696381606E-2</v>
      </c>
      <c r="V78" s="1">
        <f>($D78*Input!K$4 + 'Cálculo Emissões'!$E78*Input!K$6 + 'Cálculo Emissões'!$F78*Input!K$5) * (1/1000)</f>
        <v>2.5734767159223217E-2</v>
      </c>
      <c r="W78" s="1">
        <f>($D78*Input!L$4 + 'Cálculo Emissões'!$E78*Input!L$6 + 'Cálculo Emissões'!$F78*Input!L$5) * (1/1000)</f>
        <v>1.3793016507754668E-2</v>
      </c>
      <c r="X78" s="1">
        <f>($D78*Input!M$4 + 'Cálculo Emissões'!$E78*Input!M$6 + 'Cálculo Emissões'!$F78*Input!M$5) * (1/1000)</f>
        <v>2.9237612441320282E-2</v>
      </c>
      <c r="Y78" s="1">
        <f>($D78*Input!N$4 + 'Cálculo Emissões'!$E78*Input!N$6 + 'Cálculo Emissões'!$F78*Input!N$5) * (1/1000)</f>
        <v>1.4618806220660141E-2</v>
      </c>
      <c r="Z78" s="1">
        <f>($D78*Input!O$4 + 'Cálculo Emissões'!$E78*Input!O$6 + 'Cálculo Emissões'!$F78*Input!O$5) * (1/1000)</f>
        <v>7.943952585657563E-3</v>
      </c>
    </row>
    <row r="79" spans="1:26" ht="15" customHeight="1" x14ac:dyDescent="0.25">
      <c r="A79" s="1" t="str">
        <f>'Dados Vias'!B80</f>
        <v>Cariacica</v>
      </c>
      <c r="B79" s="1" t="str">
        <f>'Dados Vias'!C80</f>
        <v>BR-262 (8)</v>
      </c>
      <c r="C79" s="29">
        <f>Input!$R$17</f>
        <v>0.95383561643835613</v>
      </c>
      <c r="D79" s="5">
        <f>'Dados Vias'!S80</f>
        <v>1753.5574602465865</v>
      </c>
      <c r="E79" s="5">
        <f>'Dados Vias'!T80</f>
        <v>379.23947289535249</v>
      </c>
      <c r="F79" s="5">
        <f>'Dados Vias'!U80</f>
        <v>414.51078436371353</v>
      </c>
      <c r="G79" s="12">
        <f>($D79*Input!$E$12 + $E79*Input!$E$14 + $F79*Input!$E$13) / ($D79+$E79+$F79)</f>
        <v>3.5745975740006113</v>
      </c>
      <c r="H79" s="14" t="str">
        <f>'Dados Vias'!W80</f>
        <v>Freeway</v>
      </c>
      <c r="I79" s="48">
        <f>'Medições Silt'!J$17</f>
        <v>8.0654761904761729E-2</v>
      </c>
      <c r="J79" s="34">
        <f t="shared" si="3"/>
        <v>2.9112699687972468</v>
      </c>
      <c r="K79" s="34">
        <f t="shared" si="4"/>
        <v>0.55881962249358907</v>
      </c>
      <c r="L79" s="34">
        <f t="shared" si="5"/>
        <v>0.13519829576457798</v>
      </c>
      <c r="M79" s="28">
        <f>($D79*Input!B$4 + 'Cálculo Emissões'!$E79*Input!B$6 + 'Cálculo Emissões'!$F79*Input!B$5) * (1/1000)</f>
        <v>8.175194099811911E-2</v>
      </c>
      <c r="N79" s="28">
        <f>($D79*Input!C$4 + 'Cálculo Emissões'!$E79*Input!C$6 + 'Cálculo Emissões'!$F79*Input!C$5) * (1/1000)</f>
        <v>8.175194099811911E-2</v>
      </c>
      <c r="O79" s="28">
        <f>($D79*Input!D$4 + 'Cálculo Emissões'!$E79*Input!D$6 + 'Cálculo Emissões'!$F79*Input!D$5) * (1/1000)</f>
        <v>8.175194099811911E-2</v>
      </c>
      <c r="P79" s="28">
        <f>($D79*Input!E$4 + 'Cálculo Emissões'!$E79*Input!E$6 + 'Cálculo Emissões'!$F79*Input!E$5) * (1/1000)</f>
        <v>3.6386418231537254</v>
      </c>
      <c r="Q79" s="28">
        <f>($D79*Input!F$4 + 'Cálculo Emissões'!$E79*Input!F$6 + 'Cálculo Emissões'!$F79*Input!F$5) * (1/1000)</f>
        <v>3.4647637196268626</v>
      </c>
      <c r="R79" s="28">
        <f>($D79*Input!G$4 + 'Cálculo Emissões'!$E79*Input!G$6 + 'Cálculo Emissões'!$F79*Input!G$5) * (1/1000)</f>
        <v>0.10931885608999338</v>
      </c>
      <c r="S79" s="28">
        <f>($D79*Input!H$4 + 'Cálculo Emissões'!$E79*Input!H$6 + 'Cálculo Emissões'!$F79*Input!H$5) * (1/1000)</f>
        <v>1.5414918454821109</v>
      </c>
      <c r="T79" s="28">
        <f>($D79*Input!I$4) * (1/1000)</f>
        <v>0.12900822762142758</v>
      </c>
      <c r="U79" s="1">
        <f>($D79*Input!J$4 + 'Cálculo Emissões'!$E79*Input!J$6 + 'Cálculo Emissões'!$F79*Input!J$5) * (1/1000)</f>
        <v>6.3097450690039414E-2</v>
      </c>
      <c r="V79" s="1">
        <f>($D79*Input!K$4 + 'Cálculo Emissões'!$E79*Input!K$6 + 'Cálculo Emissões'!$F79*Input!K$5) * (1/1000)</f>
        <v>4.7904145654271403E-2</v>
      </c>
      <c r="W79" s="1">
        <f>($D79*Input!L$4 + 'Cálculo Emissões'!$E79*Input!L$6 + 'Cálculo Emissões'!$F79*Input!L$5) * (1/1000)</f>
        <v>2.5673197486111861E-2</v>
      </c>
      <c r="X79" s="1">
        <f>($D79*Input!M$4 + 'Cálculo Emissões'!$E79*Input!M$6 + 'Cálculo Emissões'!$F79*Input!M$5) * (1/1000)</f>
        <v>5.4897865448743664E-2</v>
      </c>
      <c r="Y79" s="1">
        <f>($D79*Input!N$4 + 'Cálculo Emissões'!$E79*Input!N$6 + 'Cálculo Emissões'!$F79*Input!N$5) * (1/1000)</f>
        <v>2.7448932724371832E-2</v>
      </c>
      <c r="Z79" s="1">
        <f>($D79*Input!O$4 + 'Cálculo Emissões'!$E79*Input!O$6 + 'Cálculo Emissões'!$F79*Input!O$5) * (1/1000)</f>
        <v>1.4900175388070187E-2</v>
      </c>
    </row>
    <row r="80" spans="1:26" ht="15" customHeight="1" x14ac:dyDescent="0.25">
      <c r="A80" s="1" t="str">
        <f>'Dados Vias'!B81</f>
        <v>Cariacica</v>
      </c>
      <c r="B80" s="1" t="str">
        <f>'Dados Vias'!C81</f>
        <v>BR-262 (9)</v>
      </c>
      <c r="C80" s="29">
        <f>Input!$R$17</f>
        <v>0.95383561643835613</v>
      </c>
      <c r="D80" s="5">
        <f>'Dados Vias'!S81</f>
        <v>1270.9949608011721</v>
      </c>
      <c r="E80" s="5">
        <f>'Dados Vias'!T81</f>
        <v>254.19899216023438</v>
      </c>
      <c r="F80" s="5">
        <f>'Dados Vias'!U81</f>
        <v>494.5325847480924</v>
      </c>
      <c r="G80" s="12">
        <f>($D80*Input!$E$12 + $E80*Input!$E$14 + $F80*Input!$E$13) / ($D80+$E80+$F80)</f>
        <v>4.7695652173913041</v>
      </c>
      <c r="H80" s="14" t="str">
        <f>'Dados Vias'!W81</f>
        <v>Freeway</v>
      </c>
      <c r="I80" s="48">
        <f>'Medições Silt'!J$17</f>
        <v>8.0654761904761729E-2</v>
      </c>
      <c r="J80" s="34">
        <f t="shared" si="3"/>
        <v>3.097778126433504</v>
      </c>
      <c r="K80" s="34">
        <f t="shared" si="4"/>
        <v>0.59461994996556433</v>
      </c>
      <c r="L80" s="34">
        <f t="shared" si="5"/>
        <v>0.1438596653142494</v>
      </c>
      <c r="M80" s="28">
        <f>($D80*Input!B$4 + 'Cálculo Emissões'!$E80*Input!B$6 + 'Cálculo Emissões'!$F80*Input!B$5) * (1/1000)</f>
        <v>9.3110214913621786E-2</v>
      </c>
      <c r="N80" s="28">
        <f>($D80*Input!C$4 + 'Cálculo Emissões'!$E80*Input!C$6 + 'Cálculo Emissões'!$F80*Input!C$5) * (1/1000)</f>
        <v>9.3110214913621786E-2</v>
      </c>
      <c r="O80" s="28">
        <f>($D80*Input!D$4 + 'Cálculo Emissões'!$E80*Input!D$6 + 'Cálculo Emissões'!$F80*Input!D$5) * (1/1000)</f>
        <v>9.3110214913621786E-2</v>
      </c>
      <c r="P80" s="28">
        <f>($D80*Input!E$4 + 'Cálculo Emissões'!$E80*Input!E$6 + 'Cálculo Emissões'!$F80*Input!E$5) * (1/1000)</f>
        <v>3.6900516160951748</v>
      </c>
      <c r="Q80" s="28">
        <f>($D80*Input!F$4 + 'Cálculo Emissões'!$E80*Input!F$6 + 'Cálculo Emissões'!$F80*Input!F$5) * (1/1000)</f>
        <v>2.6333145137234792</v>
      </c>
      <c r="R80" s="28">
        <f>($D80*Input!G$4 + 'Cálculo Emissões'!$E80*Input!G$6 + 'Cálculo Emissões'!$F80*Input!G$5) * (1/1000)</f>
        <v>0.1200053481223031</v>
      </c>
      <c r="S80" s="28">
        <f>($D80*Input!H$4 + 'Cálculo Emissões'!$E80*Input!H$6 + 'Cálculo Emissões'!$F80*Input!H$5) * (1/1000)</f>
        <v>1.1585879296621202</v>
      </c>
      <c r="T80" s="28">
        <f>($D80*Input!I$4) * (1/1000)</f>
        <v>9.3506378277257954E-2</v>
      </c>
      <c r="U80" s="1">
        <f>($D80*Input!J$4 + 'Cálculo Emissões'!$E80*Input!J$6 + 'Cálculo Emissões'!$F80*Input!J$5) * (1/1000)</f>
        <v>5.8689135153792461E-2</v>
      </c>
      <c r="V80" s="1">
        <f>($D80*Input!K$4 + 'Cálculo Emissões'!$E80*Input!K$6 + 'Cálculo Emissões'!$F80*Input!K$5) * (1/1000)</f>
        <v>4.4552224954970486E-2</v>
      </c>
      <c r="W80" s="1">
        <f>($D80*Input!L$4 + 'Cálculo Emissões'!$E80*Input!L$6 + 'Cálculo Emissões'!$F80*Input!L$5) * (1/1000)</f>
        <v>2.3879306275195404E-2</v>
      </c>
      <c r="X80" s="1">
        <f>($D80*Input!M$4 + 'Cálculo Emissões'!$E80*Input!M$6 + 'Cálculo Emissões'!$F80*Input!M$5) * (1/1000)</f>
        <v>5.199008295902964E-2</v>
      </c>
      <c r="Y80" s="1">
        <f>($D80*Input!N$4 + 'Cálculo Emissões'!$E80*Input!N$6 + 'Cálculo Emissões'!$F80*Input!N$5) * (1/1000)</f>
        <v>2.599504147951482E-2</v>
      </c>
      <c r="Z80" s="1">
        <f>($D80*Input!O$4 + 'Cálculo Emissões'!$E80*Input!O$6 + 'Cálculo Emissões'!$F80*Input!O$5) * (1/1000)</f>
        <v>1.4092994699292956E-2</v>
      </c>
    </row>
    <row r="81" spans="1:26" ht="15" customHeight="1" x14ac:dyDescent="0.25">
      <c r="A81" s="1" t="str">
        <f>'Dados Vias'!B82</f>
        <v>Cariacica</v>
      </c>
      <c r="B81" s="1" t="str">
        <f>'Dados Vias'!C82</f>
        <v>BR-262 (10)</v>
      </c>
      <c r="C81" s="29">
        <f>Input!$R$17</f>
        <v>0.95383561643835613</v>
      </c>
      <c r="D81" s="5">
        <f>'Dados Vias'!S82</f>
        <v>1983.8399894719025</v>
      </c>
      <c r="E81" s="5">
        <f>'Dados Vias'!T82</f>
        <v>398.42811504038212</v>
      </c>
      <c r="F81" s="5">
        <f>'Dados Vias'!U82</f>
        <v>345.85773875033175</v>
      </c>
      <c r="G81" s="12">
        <f>($D81*Input!$E$12 + $E81*Input!$E$14 + $F81*Input!$E$13) / ($D81+$E81+$F81)</f>
        <v>3.0676470588235296</v>
      </c>
      <c r="H81" s="14" t="str">
        <f>'Dados Vias'!W82</f>
        <v>Freeway</v>
      </c>
      <c r="I81" s="48">
        <f>'Medições Silt'!J$17</f>
        <v>8.0654761904761729E-2</v>
      </c>
      <c r="J81" s="34">
        <f t="shared" si="3"/>
        <v>2.6675665841388323</v>
      </c>
      <c r="K81" s="34">
        <f t="shared" si="4"/>
        <v>0.51204064463346011</v>
      </c>
      <c r="L81" s="34">
        <f t="shared" si="5"/>
        <v>0.1238808011209984</v>
      </c>
      <c r="M81" s="28">
        <f>($D81*Input!B$4 + 'Cálculo Emissões'!$E81*Input!B$6 + 'Cálculo Emissões'!$F81*Input!B$5) * (1/1000)</f>
        <v>7.0825875878224254E-2</v>
      </c>
      <c r="N81" s="28">
        <f>($D81*Input!C$4 + 'Cálculo Emissões'!$E81*Input!C$6 + 'Cálculo Emissões'!$F81*Input!C$5) * (1/1000)</f>
        <v>7.0825875878224254E-2</v>
      </c>
      <c r="O81" s="28">
        <f>($D81*Input!D$4 + 'Cálculo Emissões'!$E81*Input!D$6 + 'Cálculo Emissões'!$F81*Input!D$5) * (1/1000)</f>
        <v>7.0825875878224254E-2</v>
      </c>
      <c r="P81" s="28">
        <f>($D81*Input!E$4 + 'Cálculo Emissões'!$E81*Input!E$6 + 'Cálculo Emissões'!$F81*Input!E$5) * (1/1000)</f>
        <v>3.4445037799957401</v>
      </c>
      <c r="Q81" s="28">
        <f>($D81*Input!F$4 + 'Cálculo Emissões'!$E81*Input!F$6 + 'Cálculo Emissões'!$F81*Input!F$5) * (1/1000)</f>
        <v>3.6742240857116348</v>
      </c>
      <c r="R81" s="28">
        <f>($D81*Input!G$4 + 'Cálculo Emissões'!$E81*Input!G$6 + 'Cálculo Emissões'!$F81*Input!G$5) * (1/1000)</f>
        <v>9.7710648226567026E-2</v>
      </c>
      <c r="S81" s="28">
        <f>($D81*Input!H$4 + 'Cálculo Emissões'!$E81*Input!H$6 + 'Cálculo Emissões'!$F81*Input!H$5) * (1/1000)</f>
        <v>1.7034186689310149</v>
      </c>
      <c r="T81" s="28">
        <f>($D81*Input!I$4) * (1/1000)</f>
        <v>0.14594998266569059</v>
      </c>
      <c r="U81" s="1">
        <f>($D81*Input!J$4 + 'Cálculo Emissões'!$E81*Input!J$6 + 'Cálculo Emissões'!$F81*Input!J$5) * (1/1000)</f>
        <v>6.2804601734651438E-2</v>
      </c>
      <c r="V81" s="1">
        <f>($D81*Input!K$4 + 'Cálculo Emissões'!$E81*Input!K$6 + 'Cálculo Emissões'!$F81*Input!K$5) * (1/1000)</f>
        <v>4.7680728990285776E-2</v>
      </c>
      <c r="W81" s="1">
        <f>($D81*Input!L$4 + 'Cálculo Emissões'!$E81*Input!L$6 + 'Cálculo Emissões'!$F81*Input!L$5) * (1/1000)</f>
        <v>2.5553186840899442E-2</v>
      </c>
      <c r="X81" s="1">
        <f>($D81*Input!M$4 + 'Cálculo Emissões'!$E81*Input!M$6 + 'Cálculo Emissões'!$F81*Input!M$5) * (1/1000)</f>
        <v>5.4108177622882093E-2</v>
      </c>
      <c r="Y81" s="1">
        <f>($D81*Input!N$4 + 'Cálculo Emissões'!$E81*Input!N$6 + 'Cálculo Emissões'!$F81*Input!N$5) * (1/1000)</f>
        <v>2.7054088811441047E-2</v>
      </c>
      <c r="Z81" s="1">
        <f>($D81*Input!O$4 + 'Cálculo Emissões'!$E81*Input!O$6 + 'Cálculo Emissões'!$F81*Input!O$5) * (1/1000)</f>
        <v>1.4698477877726759E-2</v>
      </c>
    </row>
    <row r="82" spans="1:26" ht="15" customHeight="1" x14ac:dyDescent="0.25">
      <c r="A82" s="1" t="str">
        <f>'Dados Vias'!B83</f>
        <v>Cariacica</v>
      </c>
      <c r="B82" s="1" t="str">
        <f>'Dados Vias'!C83</f>
        <v>ES-080 (1)</v>
      </c>
      <c r="C82" s="29">
        <f>Input!$R$17</f>
        <v>0.95383561643835613</v>
      </c>
      <c r="D82" s="5">
        <f>'Dados Vias'!S83</f>
        <v>503.78917449580621</v>
      </c>
      <c r="E82" s="5">
        <f>'Dados Vias'!T83</f>
        <v>174.26669558031034</v>
      </c>
      <c r="F82" s="5">
        <f>'Dados Vias'!U83</f>
        <v>72.875163606311588</v>
      </c>
      <c r="G82" s="12">
        <f>($D82*Input!$E$12 + $E82*Input!$E$14 + $F82*Input!$E$13) / ($D82+$E82+$F82)</f>
        <v>2.537974683544304</v>
      </c>
      <c r="H82" s="14" t="str">
        <f>'Dados Vias'!W83</f>
        <v>Highway</v>
      </c>
      <c r="I82" s="48">
        <f>'Medições Silt'!J$16</f>
        <v>0.13416071428571374</v>
      </c>
      <c r="J82" s="34">
        <f t="shared" si="3"/>
        <v>0.96159505386808664</v>
      </c>
      <c r="K82" s="34">
        <f t="shared" si="4"/>
        <v>0.18457861715114973</v>
      </c>
      <c r="L82" s="34">
        <f t="shared" si="5"/>
        <v>4.4656117052697515E-2</v>
      </c>
      <c r="M82" s="28">
        <f>($D82*Input!B$4 + 'Cálculo Emissões'!$E82*Input!B$6 + 'Cálculo Emissões'!$F82*Input!B$5) * (1/1000)</f>
        <v>1.5690721649611158E-2</v>
      </c>
      <c r="N82" s="28">
        <f>($D82*Input!C$4 + 'Cálculo Emissões'!$E82*Input!C$6 + 'Cálculo Emissões'!$F82*Input!C$5) * (1/1000)</f>
        <v>1.5690721649611158E-2</v>
      </c>
      <c r="O82" s="28">
        <f>($D82*Input!D$4 + 'Cálculo Emissões'!$E82*Input!D$6 + 'Cálculo Emissões'!$F82*Input!D$5) * (1/1000)</f>
        <v>1.5690721649611158E-2</v>
      </c>
      <c r="P82" s="28">
        <f>($D82*Input!E$4 + 'Cálculo Emissões'!$E82*Input!E$6 + 'Cálculo Emissões'!$F82*Input!E$5) * (1/1000)</f>
        <v>0.80073911760300776</v>
      </c>
      <c r="Q82" s="28">
        <f>($D82*Input!F$4 + 'Cálculo Emissões'!$E82*Input!F$6 + 'Cálculo Emissões'!$F82*Input!F$5) * (1/1000)</f>
        <v>1.1985968275470906</v>
      </c>
      <c r="R82" s="28">
        <f>($D82*Input!G$4 + 'Cálculo Emissões'!$E82*Input!G$6 + 'Cálculo Emissões'!$F82*Input!G$5) * (1/1000)</f>
        <v>2.1850214336203076E-2</v>
      </c>
      <c r="S82" s="28">
        <f>($D82*Input!H$4 + 'Cálculo Emissões'!$E82*Input!H$6 + 'Cálculo Emissões'!$F82*Input!H$5) * (1/1000)</f>
        <v>0.45280027428096925</v>
      </c>
      <c r="T82" s="28">
        <f>($D82*Input!I$4) * (1/1000)</f>
        <v>3.7063483786511739E-2</v>
      </c>
      <c r="U82" s="1">
        <f>($D82*Input!J$4 + 'Cálculo Emissões'!$E82*Input!J$6 + 'Cálculo Emissões'!$F82*Input!J$5) * (1/1000)</f>
        <v>1.5544222924429345E-2</v>
      </c>
      <c r="V82" s="1">
        <f>($D82*Input!K$4 + 'Cálculo Emissões'!$E82*Input!K$6 + 'Cálculo Emissões'!$F82*Input!K$5) * (1/1000)</f>
        <v>1.1808476161146907E-2</v>
      </c>
      <c r="W82" s="1">
        <f>($D82*Input!L$4 + 'Cálculo Emissões'!$E82*Input!L$6 + 'Cálculo Emissões'!$F82*Input!L$5) * (1/1000)</f>
        <v>6.3260959205856723E-3</v>
      </c>
      <c r="X82" s="1">
        <f>($D82*Input!M$4 + 'Cálculo Emissões'!$E82*Input!M$6 + 'Cálculo Emissões'!$F82*Input!M$5) * (1/1000)</f>
        <v>1.3229601314096973E-2</v>
      </c>
      <c r="Y82" s="1">
        <f>($D82*Input!N$4 + 'Cálculo Emissões'!$E82*Input!N$6 + 'Cálculo Emissões'!$F82*Input!N$5) * (1/1000)</f>
        <v>6.6148006570484865E-3</v>
      </c>
      <c r="Z82" s="1">
        <f>($D82*Input!O$4 + 'Cálculo Emissões'!$E82*Input!O$6 + 'Cálculo Emissões'!$F82*Input!O$5) * (1/1000)</f>
        <v>3.5932848670546945E-3</v>
      </c>
    </row>
    <row r="83" spans="1:26" ht="15" customHeight="1" x14ac:dyDescent="0.25">
      <c r="A83" s="1" t="str">
        <f>'Dados Vias'!B84</f>
        <v>Cariacica</v>
      </c>
      <c r="B83" s="1" t="str">
        <f>'Dados Vias'!C84</f>
        <v>ES-080 (2)</v>
      </c>
      <c r="C83" s="29">
        <f>Input!$R$17</f>
        <v>0.95383561643835613</v>
      </c>
      <c r="D83" s="5">
        <f>'Dados Vias'!S84</f>
        <v>350.5338954501965</v>
      </c>
      <c r="E83" s="5">
        <f>'Dados Vias'!T84</f>
        <v>120.63261239931951</v>
      </c>
      <c r="F83" s="5">
        <f>'Dados Vias'!U84</f>
        <v>89.16323525167094</v>
      </c>
      <c r="G83" s="12">
        <f>($D83*Input!$E$12 + $E83*Input!$E$14 + $F83*Input!$E$13) / ($D83+$E83+$F83)</f>
        <v>3.4404836193447732</v>
      </c>
      <c r="H83" s="14" t="str">
        <f>'Dados Vias'!W84</f>
        <v>Highway</v>
      </c>
      <c r="I83" s="48">
        <f>'Medições Silt'!J$16</f>
        <v>0.13416071428571374</v>
      </c>
      <c r="J83" s="34">
        <f t="shared" si="3"/>
        <v>0.9786123608695837</v>
      </c>
      <c r="K83" s="34">
        <f t="shared" si="4"/>
        <v>0.18784509713286129</v>
      </c>
      <c r="L83" s="34">
        <f t="shared" si="5"/>
        <v>4.5446394467627729E-2</v>
      </c>
      <c r="M83" s="28">
        <f>($D83*Input!B$4 + 'Cálculo Emissões'!$E83*Input!B$6 + 'Cálculo Emissões'!$F83*Input!B$5) * (1/1000)</f>
        <v>1.7640877001769483E-2</v>
      </c>
      <c r="N83" s="28">
        <f>($D83*Input!C$4 + 'Cálculo Emissões'!$E83*Input!C$6 + 'Cálculo Emissões'!$F83*Input!C$5) * (1/1000)</f>
        <v>1.7640877001769483E-2</v>
      </c>
      <c r="O83" s="28">
        <f>($D83*Input!D$4 + 'Cálculo Emissões'!$E83*Input!D$6 + 'Cálculo Emissões'!$F83*Input!D$5) * (1/1000)</f>
        <v>1.7640877001769483E-2</v>
      </c>
      <c r="P83" s="28">
        <f>($D83*Input!E$4 + 'Cálculo Emissões'!$E83*Input!E$6 + 'Cálculo Emissões'!$F83*Input!E$5) * (1/1000)</f>
        <v>0.76608368563673923</v>
      </c>
      <c r="Q83" s="28">
        <f>($D83*Input!F$4 + 'Cálculo Emissões'!$E83*Input!F$6 + 'Cálculo Emissões'!$F83*Input!F$5) * (1/1000)</f>
        <v>0.87152112831252571</v>
      </c>
      <c r="R83" s="28">
        <f>($D83*Input!G$4 + 'Cálculo Emissões'!$E83*Input!G$6 + 'Cálculo Emissões'!$F83*Input!G$5) * (1/1000)</f>
        <v>2.3290061634629721E-2</v>
      </c>
      <c r="S83" s="28">
        <f>($D83*Input!H$4 + 'Cálculo Emissões'!$E83*Input!H$6 + 'Cálculo Emissões'!$F83*Input!H$5) * (1/1000)</f>
        <v>0.32437711310401107</v>
      </c>
      <c r="T83" s="28">
        <f>($D83*Input!I$4) * (1/1000)</f>
        <v>2.5788579843232247E-2</v>
      </c>
      <c r="U83" s="1">
        <f>($D83*Input!J$4 + 'Cálculo Emissões'!$E83*Input!J$6 + 'Cálculo Emissões'!$F83*Input!J$5) * (1/1000)</f>
        <v>1.3411431582382709E-2</v>
      </c>
      <c r="V83" s="1">
        <f>($D83*Input!K$4 + 'Cálculo Emissões'!$E83*Input!K$6 + 'Cálculo Emissões'!$F83*Input!K$5) * (1/1000)</f>
        <v>1.0186397106430189E-2</v>
      </c>
      <c r="W83" s="1">
        <f>($D83*Input!L$4 + 'Cálculo Emissões'!$E83*Input!L$6 + 'Cálculo Emissões'!$F83*Input!L$5) * (1/1000)</f>
        <v>5.4578995629823712E-3</v>
      </c>
      <c r="X83" s="1">
        <f>($D83*Input!M$4 + 'Cálculo Emissões'!$E83*Input!M$6 + 'Cálculo Emissões'!$F83*Input!M$5) * (1/1000)</f>
        <v>1.164315920456249E-2</v>
      </c>
      <c r="Y83" s="1">
        <f>($D83*Input!N$4 + 'Cálculo Emissões'!$E83*Input!N$6 + 'Cálculo Emissões'!$F83*Input!N$5) * (1/1000)</f>
        <v>5.8215796022812452E-3</v>
      </c>
      <c r="Z83" s="1">
        <f>($D83*Input!O$4 + 'Cálculo Emissões'!$E83*Input!O$6 + 'Cálculo Emissões'!$F83*Input!O$5) * (1/1000)</f>
        <v>3.1582633855198731E-3</v>
      </c>
    </row>
    <row r="84" spans="1:26" ht="15" customHeight="1" x14ac:dyDescent="0.25">
      <c r="A84" s="1" t="str">
        <f>'Dados Vias'!B85</f>
        <v>Cariacica</v>
      </c>
      <c r="B84" s="1" t="str">
        <f>'Dados Vias'!C85</f>
        <v>ES-080 (3)</v>
      </c>
      <c r="C84" s="29">
        <f>Input!$R$17</f>
        <v>0.95383561643835613</v>
      </c>
      <c r="D84" s="5">
        <f>'Dados Vias'!S85</f>
        <v>439.7975232059955</v>
      </c>
      <c r="E84" s="5">
        <f>'Dados Vias'!T85</f>
        <v>120.54691148116142</v>
      </c>
      <c r="F84" s="5">
        <f>'Dados Vias'!U85</f>
        <v>94.384257615744502</v>
      </c>
      <c r="G84" s="12">
        <f>($D84*Input!$E$12 + $E84*Input!$E$14 + $F84*Input!$E$13) / ($D84+$E84+$F84)</f>
        <v>3.2668942842690942</v>
      </c>
      <c r="H84" s="14" t="str">
        <f>'Dados Vias'!W85</f>
        <v>Highway</v>
      </c>
      <c r="I84" s="48">
        <f>'Medições Silt'!J$16</f>
        <v>0.13416071428571374</v>
      </c>
      <c r="J84" s="34">
        <f t="shared" si="3"/>
        <v>1.0846616690249935</v>
      </c>
      <c r="K84" s="34">
        <f t="shared" si="4"/>
        <v>0.20820131108219683</v>
      </c>
      <c r="L84" s="34">
        <f t="shared" si="5"/>
        <v>5.0371284939241173E-2</v>
      </c>
      <c r="M84" s="28">
        <f>($D84*Input!B$4 + 'Cálculo Emissões'!$E84*Input!B$6 + 'Cálculo Emissões'!$F84*Input!B$5) * (1/1000)</f>
        <v>1.8940177767423912E-2</v>
      </c>
      <c r="N84" s="28">
        <f>($D84*Input!C$4 + 'Cálculo Emissões'!$E84*Input!C$6 + 'Cálculo Emissões'!$F84*Input!C$5) * (1/1000)</f>
        <v>1.8940177767423912E-2</v>
      </c>
      <c r="O84" s="28">
        <f>($D84*Input!D$4 + 'Cálculo Emissões'!$E84*Input!D$6 + 'Cálculo Emissões'!$F84*Input!D$5) * (1/1000)</f>
        <v>1.8940177767423912E-2</v>
      </c>
      <c r="P84" s="28">
        <f>($D84*Input!E$4 + 'Cálculo Emissões'!$E84*Input!E$6 + 'Cálculo Emissões'!$F84*Input!E$5) * (1/1000)</f>
        <v>0.86307597422601701</v>
      </c>
      <c r="Q84" s="28">
        <f>($D84*Input!F$4 + 'Cálculo Emissões'!$E84*Input!F$6 + 'Cálculo Emissões'!$F84*Input!F$5) * (1/1000)</f>
        <v>0.95683414059570171</v>
      </c>
      <c r="R84" s="28">
        <f>($D84*Input!G$4 + 'Cálculo Emissões'!$E84*Input!G$6 + 'Cálculo Emissões'!$F84*Input!G$5) * (1/1000)</f>
        <v>2.5466774184760996E-2</v>
      </c>
      <c r="S84" s="28">
        <f>($D84*Input!H$4 + 'Cálculo Emissões'!$E84*Input!H$6 + 'Cálculo Emissões'!$F84*Input!H$5) * (1/1000)</f>
        <v>0.39256500812969186</v>
      </c>
      <c r="T84" s="28">
        <f>($D84*Input!I$4) * (1/1000)</f>
        <v>3.2355654301240107E-2</v>
      </c>
      <c r="U84" s="1">
        <f>($D84*Input!J$4 + 'Cálculo Emissões'!$E84*Input!J$6 + 'Cálculo Emissões'!$F84*Input!J$5) * (1/1000)</f>
        <v>1.5388439758156807E-2</v>
      </c>
      <c r="V84" s="1">
        <f>($D84*Input!K$4 + 'Cálculo Emissões'!$E84*Input!K$6 + 'Cálculo Emissões'!$F84*Input!K$5) * (1/1000)</f>
        <v>1.1685697587278049E-2</v>
      </c>
      <c r="W84" s="1">
        <f>($D84*Input!L$4 + 'Cálculo Emissões'!$E84*Input!L$6 + 'Cálculo Emissões'!$F84*Input!L$5) * (1/1000)</f>
        <v>6.2618442699230144E-3</v>
      </c>
      <c r="X84" s="1">
        <f>($D84*Input!M$4 + 'Cálculo Emissões'!$E84*Input!M$6 + 'Cálculo Emissões'!$F84*Input!M$5) * (1/1000)</f>
        <v>1.33131069028057E-2</v>
      </c>
      <c r="Y84" s="1">
        <f>($D84*Input!N$4 + 'Cálculo Emissões'!$E84*Input!N$6 + 'Cálculo Emissões'!$F84*Input!N$5) * (1/1000)</f>
        <v>6.6565534514028499E-3</v>
      </c>
      <c r="Z84" s="1">
        <f>($D84*Input!O$4 + 'Cálculo Emissões'!$E84*Input!O$6 + 'Cálculo Emissões'!$F84*Input!O$5) * (1/1000)</f>
        <v>3.6135846764589336E-3</v>
      </c>
    </row>
    <row r="85" spans="1:26" ht="15" customHeight="1" x14ac:dyDescent="0.25">
      <c r="A85" s="1" t="str">
        <f>'Dados Vias'!B86</f>
        <v>Cariacica</v>
      </c>
      <c r="B85" s="1" t="str">
        <f>'Dados Vias'!C86</f>
        <v>ES-080 (4)</v>
      </c>
      <c r="C85" s="29">
        <f>Input!$R$17</f>
        <v>0.95383561643835613</v>
      </c>
      <c r="D85" s="5">
        <f>'Dados Vias'!S86</f>
        <v>1578.4862711738526</v>
      </c>
      <c r="E85" s="5">
        <f>'Dados Vias'!T86</f>
        <v>355.02286375882505</v>
      </c>
      <c r="F85" s="5">
        <f>'Dados Vias'!U86</f>
        <v>251.24694973701463</v>
      </c>
      <c r="G85" s="12">
        <f>($D85*Input!$E$12 + $E85*Input!$E$14 + $F85*Input!$E$13) / ($D85+$E85+$F85)</f>
        <v>2.8798749999999997</v>
      </c>
      <c r="H85" s="14" t="str">
        <f>'Dados Vias'!W86</f>
        <v>Highway</v>
      </c>
      <c r="I85" s="48">
        <f>'Medições Silt'!J$16</f>
        <v>0.13416071428571374</v>
      </c>
      <c r="J85" s="34">
        <f t="shared" si="3"/>
        <v>3.1825790874674582</v>
      </c>
      <c r="K85" s="34">
        <f t="shared" si="4"/>
        <v>0.61089753381728296</v>
      </c>
      <c r="L85" s="34">
        <f t="shared" si="5"/>
        <v>0.14779779043966523</v>
      </c>
      <c r="M85" s="28">
        <f>($D85*Input!B$4 + 'Cálculo Emissões'!$E85*Input!B$6 + 'Cálculo Emissões'!$F85*Input!B$5) * (1/1000)</f>
        <v>5.2333191148940784E-2</v>
      </c>
      <c r="N85" s="28">
        <f>($D85*Input!C$4 + 'Cálculo Emissões'!$E85*Input!C$6 + 'Cálculo Emissões'!$F85*Input!C$5) * (1/1000)</f>
        <v>5.2333191148940784E-2</v>
      </c>
      <c r="O85" s="28">
        <f>($D85*Input!D$4 + 'Cálculo Emissões'!$E85*Input!D$6 + 'Cálculo Emissões'!$F85*Input!D$5) * (1/1000)</f>
        <v>5.2333191148940784E-2</v>
      </c>
      <c r="P85" s="28">
        <f>($D85*Input!E$4 + 'Cálculo Emissões'!$E85*Input!E$6 + 'Cálculo Emissões'!$F85*Input!E$5) * (1/1000)</f>
        <v>2.6143701749444812</v>
      </c>
      <c r="Q85" s="28">
        <f>($D85*Input!F$4 + 'Cálculo Emissões'!$E85*Input!F$6 + 'Cálculo Emissões'!$F85*Input!F$5) * (1/1000)</f>
        <v>3.0447697194874124</v>
      </c>
      <c r="R85" s="28">
        <f>($D85*Input!G$4 + 'Cálculo Emissões'!$E85*Input!G$6 + 'Cálculo Emissões'!$F85*Input!G$5) * (1/1000)</f>
        <v>7.28047430765104E-2</v>
      </c>
      <c r="S85" s="28">
        <f>($D85*Input!H$4 + 'Cálculo Emissões'!$E85*Input!H$6 + 'Cálculo Emissões'!$F85*Input!H$5) * (1/1000)</f>
        <v>1.361874832829761</v>
      </c>
      <c r="T85" s="28">
        <f>($D85*Input!I$4) * (1/1000)</f>
        <v>0.1161283395528192</v>
      </c>
      <c r="U85" s="1">
        <f>($D85*Input!J$4 + 'Cálculo Emissões'!$E85*Input!J$6 + 'Cálculo Emissões'!$F85*Input!J$5) * (1/1000)</f>
        <v>4.8667995315145374E-2</v>
      </c>
      <c r="V85" s="1">
        <f>($D85*Input!K$4 + 'Cálculo Emissões'!$E85*Input!K$6 + 'Cálculo Emissões'!$F85*Input!K$5) * (1/1000)</f>
        <v>3.695243524951667E-2</v>
      </c>
      <c r="W85" s="1">
        <f>($D85*Input!L$4 + 'Cálculo Emissões'!$E85*Input!L$6 + 'Cálculo Emissões'!$F85*Input!L$5) * (1/1000)</f>
        <v>1.9802274784296438E-2</v>
      </c>
      <c r="X85" s="1">
        <f>($D85*Input!M$4 + 'Cálculo Emissões'!$E85*Input!M$6 + 'Cálculo Emissões'!$F85*Input!M$5) * (1/1000)</f>
        <v>4.1760195567484351E-2</v>
      </c>
      <c r="Y85" s="1">
        <f>($D85*Input!N$4 + 'Cálculo Emissões'!$E85*Input!N$6 + 'Cálculo Emissões'!$F85*Input!N$5) * (1/1000)</f>
        <v>2.0880097783742176E-2</v>
      </c>
      <c r="Z85" s="1">
        <f>($D85*Input!O$4 + 'Cálculo Emissões'!$E85*Input!O$6 + 'Cálculo Emissões'!$F85*Input!O$5) * (1/1000)</f>
        <v>1.1345657550880546E-2</v>
      </c>
    </row>
    <row r="86" spans="1:26" ht="15" customHeight="1" x14ac:dyDescent="0.25">
      <c r="A86" s="1" t="str">
        <f>'Dados Vias'!B87</f>
        <v>Cariacica</v>
      </c>
      <c r="B86" s="1" t="str">
        <f>'Dados Vias'!C87</f>
        <v>ES-080 (5)</v>
      </c>
      <c r="C86" s="29">
        <f>Input!$R$17</f>
        <v>0.95383561643835613</v>
      </c>
      <c r="D86" s="5">
        <f>'Dados Vias'!S87</f>
        <v>308.15274870010779</v>
      </c>
      <c r="E86" s="5">
        <f>'Dados Vias'!T87</f>
        <v>110.76458248206642</v>
      </c>
      <c r="F86" s="5">
        <f>'Dados Vias'!U87</f>
        <v>46.861938742412704</v>
      </c>
      <c r="G86" s="12">
        <f>($D86*Input!$E$12 + $E86*Input!$E$14 + $F86*Input!$E$13) / ($D86+$E86+$F86)</f>
        <v>2.5814024390243904</v>
      </c>
      <c r="H86" s="14" t="str">
        <f>'Dados Vias'!W87</f>
        <v>Highway</v>
      </c>
      <c r="I86" s="48">
        <f>'Medições Silt'!J$16</f>
        <v>0.13416071428571374</v>
      </c>
      <c r="J86" s="34">
        <f t="shared" si="3"/>
        <v>0.60685945517886741</v>
      </c>
      <c r="K86" s="34">
        <f t="shared" si="4"/>
        <v>0.11648695424485997</v>
      </c>
      <c r="L86" s="34">
        <f t="shared" si="5"/>
        <v>2.8182327639885478E-2</v>
      </c>
      <c r="M86" s="28">
        <f>($D86*Input!B$4 + 'Cálculo Emissões'!$E86*Input!B$6 + 'Cálculo Emissões'!$F86*Input!B$5) * (1/1000)</f>
        <v>1.0015702016490104E-2</v>
      </c>
      <c r="N86" s="28">
        <f>($D86*Input!C$4 + 'Cálculo Emissões'!$E86*Input!C$6 + 'Cálculo Emissões'!$F86*Input!C$5) * (1/1000)</f>
        <v>1.0015702016490104E-2</v>
      </c>
      <c r="O86" s="28">
        <f>($D86*Input!D$4 + 'Cálculo Emissões'!$E86*Input!D$6 + 'Cálculo Emissões'!$F86*Input!D$5) * (1/1000)</f>
        <v>1.0015702016490104E-2</v>
      </c>
      <c r="P86" s="28">
        <f>($D86*Input!E$4 + 'Cálculo Emissões'!$E86*Input!E$6 + 'Cálculo Emissões'!$F86*Input!E$5) * (1/1000)</f>
        <v>0.50262943963715434</v>
      </c>
      <c r="Q86" s="28">
        <f>($D86*Input!F$4 + 'Cálculo Emissões'!$E86*Input!F$6 + 'Cálculo Emissões'!$F86*Input!F$5) * (1/1000)</f>
        <v>0.75155961178596975</v>
      </c>
      <c r="R86" s="28">
        <f>($D86*Input!G$4 + 'Cálculo Emissões'!$E86*Input!G$6 + 'Cálculo Emissões'!$F86*Input!G$5) * (1/1000)</f>
        <v>1.3856390326775863E-2</v>
      </c>
      <c r="S86" s="28">
        <f>($D86*Input!H$4 + 'Cálculo Emissões'!$E86*Input!H$6 + 'Cálculo Emissões'!$F86*Input!H$5) * (1/1000)</f>
        <v>0.27889604249558786</v>
      </c>
      <c r="T86" s="28">
        <f>($D86*Input!I$4) * (1/1000)</f>
        <v>2.2670622918100337E-2</v>
      </c>
      <c r="U86" s="1">
        <f>($D86*Input!J$4 + 'Cálculo Emissões'!$E86*Input!J$6 + 'Cálculo Emissões'!$F86*Input!J$5) * (1/1000)</f>
        <v>9.6971906034913399E-3</v>
      </c>
      <c r="V86" s="1">
        <f>($D86*Input!K$4 + 'Cálculo Emissões'!$E86*Input!K$6 + 'Cálculo Emissões'!$F86*Input!K$5) * (1/1000)</f>
        <v>7.3669504497026446E-3</v>
      </c>
      <c r="W86" s="1">
        <f>($D86*Input!L$4 + 'Cálculo Emissões'!$E86*Input!L$6 + 'Cálculo Emissões'!$F86*Input!L$5) * (1/1000)</f>
        <v>3.946586120001404E-3</v>
      </c>
      <c r="X86" s="1">
        <f>($D86*Input!M$4 + 'Cálculo Emissões'!$E86*Input!M$6 + 'Cálculo Emissões'!$F86*Input!M$5) * (1/1000)</f>
        <v>8.2623480317756907E-3</v>
      </c>
      <c r="Y86" s="1">
        <f>($D86*Input!N$4 + 'Cálculo Emissões'!$E86*Input!N$6 + 'Cálculo Emissões'!$F86*Input!N$5) * (1/1000)</f>
        <v>4.1311740158878453E-3</v>
      </c>
      <c r="Z86" s="1">
        <f>($D86*Input!O$4 + 'Cálculo Emissões'!$E86*Input!O$6 + 'Cálculo Emissões'!$F86*Input!O$5) * (1/1000)</f>
        <v>2.2437616274848821E-3</v>
      </c>
    </row>
    <row r="87" spans="1:26" ht="15" customHeight="1" x14ac:dyDescent="0.25">
      <c r="A87" s="1" t="str">
        <f>'Dados Vias'!B88</f>
        <v>Cariacica</v>
      </c>
      <c r="B87" s="1" t="str">
        <f>'Dados Vias'!C88</f>
        <v>ES-080 (6)</v>
      </c>
      <c r="C87" s="29">
        <f>Input!$R$17</f>
        <v>0.95383561643835613</v>
      </c>
      <c r="D87" s="5">
        <f>'Dados Vias'!S88</f>
        <v>268.93030784571772</v>
      </c>
      <c r="E87" s="5">
        <f>'Dados Vias'!T88</f>
        <v>82.566322584211576</v>
      </c>
      <c r="F87" s="5">
        <f>'Dados Vias'!U88</f>
        <v>51.898831338647277</v>
      </c>
      <c r="G87" s="12">
        <f>($D87*Input!$E$12 + $E87*Input!$E$14 + $F87*Input!$E$13) / ($D87+$E87+$F87)</f>
        <v>3.0210526315789479</v>
      </c>
      <c r="H87" s="14" t="str">
        <f>'Dados Vias'!W88</f>
        <v>Collector</v>
      </c>
      <c r="I87" s="48">
        <f>'Medições Silt'!J$16</f>
        <v>0.13416071428571374</v>
      </c>
      <c r="J87" s="34">
        <f t="shared" si="3"/>
        <v>0.61703187830963646</v>
      </c>
      <c r="K87" s="34">
        <f t="shared" si="4"/>
        <v>0.11843955558884664</v>
      </c>
      <c r="L87" s="34">
        <f t="shared" si="5"/>
        <v>2.8654731190849988E-2</v>
      </c>
      <c r="M87" s="28">
        <f>($D87*Input!B$4 + 'Cálculo Emissões'!$E87*Input!B$6 + 'Cálculo Emissões'!$F87*Input!B$5) * (1/1000)</f>
        <v>1.0603266049388046E-2</v>
      </c>
      <c r="N87" s="28">
        <f>($D87*Input!C$4 + 'Cálculo Emissões'!$E87*Input!C$6 + 'Cálculo Emissões'!$F87*Input!C$5) * (1/1000)</f>
        <v>1.0603266049388046E-2</v>
      </c>
      <c r="O87" s="28">
        <f>($D87*Input!D$4 + 'Cálculo Emissões'!$E87*Input!D$6 + 'Cálculo Emissões'!$F87*Input!D$5) * (1/1000)</f>
        <v>1.0603266049388046E-2</v>
      </c>
      <c r="P87" s="28">
        <f>($D87*Input!E$4 + 'Cálculo Emissões'!$E87*Input!E$6 + 'Cálculo Emissões'!$F87*Input!E$5) * (1/1000)</f>
        <v>0.49703581035712219</v>
      </c>
      <c r="Q87" s="28">
        <f>($D87*Input!F$4 + 'Cálculo Emissões'!$E87*Input!F$6 + 'Cálculo Emissões'!$F87*Input!F$5) * (1/1000)</f>
        <v>0.6130997479604805</v>
      </c>
      <c r="R87" s="28">
        <f>($D87*Input!G$4 + 'Cálculo Emissões'!$E87*Input!G$6 + 'Cálculo Emissões'!$F87*Input!G$5) * (1/1000)</f>
        <v>1.4371450045009568E-2</v>
      </c>
      <c r="S87" s="28">
        <f>($D87*Input!H$4 + 'Cálculo Emissões'!$E87*Input!H$6 + 'Cálculo Emissões'!$F87*Input!H$5) * (1/1000)</f>
        <v>0.24150626026133937</v>
      </c>
      <c r="T87" s="28">
        <f>($D87*Input!I$4) * (1/1000)</f>
        <v>1.9785050193896824E-2</v>
      </c>
      <c r="U87" s="1">
        <f>($D87*Input!J$4 + 'Cálculo Emissões'!$E87*Input!J$6 + 'Cálculo Emissões'!$F87*Input!J$5) * (1/1000)</f>
        <v>9.0899591362227378E-3</v>
      </c>
      <c r="V87" s="1">
        <f>($D87*Input!K$4 + 'Cálculo Emissões'!$E87*Input!K$6 + 'Cálculo Emissões'!$F87*Input!K$5) * (1/1000)</f>
        <v>6.9037667560614005E-3</v>
      </c>
      <c r="W87" s="1">
        <f>($D87*Input!L$4 + 'Cálculo Emissões'!$E87*Input!L$6 + 'Cálculo Emissões'!$F87*Input!L$5) * (1/1000)</f>
        <v>3.6990816674421813E-3</v>
      </c>
      <c r="X87" s="1">
        <f>($D87*Input!M$4 + 'Cálculo Emissões'!$E87*Input!M$6 + 'Cálculo Emissões'!$F87*Input!M$5) * (1/1000)</f>
        <v>7.8246336056243797E-3</v>
      </c>
      <c r="Y87" s="1">
        <f>($D87*Input!N$4 + 'Cálculo Emissões'!$E87*Input!N$6 + 'Cálculo Emissões'!$F87*Input!N$5) * (1/1000)</f>
        <v>3.9123168028121899E-3</v>
      </c>
      <c r="Z87" s="1">
        <f>($D87*Input!O$4 + 'Cálculo Emissões'!$E87*Input!O$6 + 'Cálculo Emissões'!$F87*Input!O$5) * (1/1000)</f>
        <v>2.1241531174678047E-3</v>
      </c>
    </row>
    <row r="88" spans="1:26" ht="15" customHeight="1" x14ac:dyDescent="0.25">
      <c r="A88" s="1" t="str">
        <f>'Dados Vias'!B89</f>
        <v>Cariacica</v>
      </c>
      <c r="B88" s="1" t="str">
        <f>'Dados Vias'!C89</f>
        <v>ES-080 (7)</v>
      </c>
      <c r="C88" s="29">
        <f>Input!$R$17</f>
        <v>0.95383561643835613</v>
      </c>
      <c r="D88" s="5">
        <f>'Dados Vias'!S89</f>
        <v>804.68554651476268</v>
      </c>
      <c r="E88" s="5">
        <f>'Dados Vias'!T89</f>
        <v>295.15908935079648</v>
      </c>
      <c r="F88" s="5">
        <f>'Dados Vias'!U89</f>
        <v>226.21682030535499</v>
      </c>
      <c r="G88" s="12">
        <f>($D88*Input!$E$12 + $E88*Input!$E$14 + $F88*Input!$E$13) / ($D88+$E88+$F88)</f>
        <v>3.5941917140536148</v>
      </c>
      <c r="H88" s="14" t="str">
        <f>'Dados Vias'!W89</f>
        <v>Highway</v>
      </c>
      <c r="I88" s="48">
        <f>'Medições Silt'!J$16</f>
        <v>0.13416071428571374</v>
      </c>
      <c r="J88" s="34">
        <f t="shared" si="3"/>
        <v>2.4215422561765472</v>
      </c>
      <c r="K88" s="34">
        <f t="shared" si="4"/>
        <v>0.46481616062831554</v>
      </c>
      <c r="L88" s="34">
        <f t="shared" si="5"/>
        <v>0.11245552273265698</v>
      </c>
      <c r="M88" s="28">
        <f>($D88*Input!B$4 + 'Cálculo Emissões'!$E88*Input!B$6 + 'Cálculo Emissões'!$F88*Input!B$5) * (1/1000)</f>
        <v>4.4342492168335412E-2</v>
      </c>
      <c r="N88" s="28">
        <f>($D88*Input!C$4 + 'Cálculo Emissões'!$E88*Input!C$6 + 'Cálculo Emissões'!$F88*Input!C$5) * (1/1000)</f>
        <v>4.4342492168335412E-2</v>
      </c>
      <c r="O88" s="28">
        <f>($D88*Input!D$4 + 'Cálculo Emissões'!$E88*Input!D$6 + 'Cálculo Emissões'!$F88*Input!D$5) * (1/1000)</f>
        <v>4.4342492168335412E-2</v>
      </c>
      <c r="P88" s="28">
        <f>($D88*Input!E$4 + 'Cálculo Emissões'!$E88*Input!E$6 + 'Cálculo Emissões'!$F88*Input!E$5) * (1/1000)</f>
        <v>1.8774652256060991</v>
      </c>
      <c r="Q88" s="28">
        <f>($D88*Input!F$4 + 'Cálculo Emissões'!$E88*Input!F$6 + 'Cálculo Emissões'!$F88*Input!F$5) * (1/1000)</f>
        <v>2.0931488853590858</v>
      </c>
      <c r="R88" s="28">
        <f>($D88*Input!G$4 + 'Cálculo Emissões'!$E88*Input!G$6 + 'Cálculo Emissões'!$F88*Input!G$5) * (1/1000)</f>
        <v>5.803910027661642E-2</v>
      </c>
      <c r="S88" s="28">
        <f>($D88*Input!H$4 + 'Cálculo Emissões'!$E88*Input!H$6 + 'Cálculo Emissões'!$F88*Input!H$5) * (1/1000)</f>
        <v>0.75594274151292673</v>
      </c>
      <c r="T88" s="28">
        <f>($D88*Input!I$4) * (1/1000)</f>
        <v>5.9200259188456464E-2</v>
      </c>
      <c r="U88" s="1">
        <f>($D88*Input!J$4 + 'Cálculo Emissões'!$E88*Input!J$6 + 'Cálculo Emissões'!$F88*Input!J$5) * (1/1000)</f>
        <v>3.2395036440254821E-2</v>
      </c>
      <c r="V88" s="1">
        <f>($D88*Input!K$4 + 'Cálculo Emissões'!$E88*Input!K$6 + 'Cálculo Emissões'!$F88*Input!K$5) * (1/1000)</f>
        <v>2.4605973334730392E-2</v>
      </c>
      <c r="W88" s="1">
        <f>($D88*Input!L$4 + 'Cálculo Emissões'!$E88*Input!L$6 + 'Cálculo Emissões'!$F88*Input!L$5) * (1/1000)</f>
        <v>1.3183764355478765E-2</v>
      </c>
      <c r="X88" s="1">
        <f>($D88*Input!M$4 + 'Cálculo Emissões'!$E88*Input!M$6 + 'Cálculo Emissões'!$F88*Input!M$5) * (1/1000)</f>
        <v>2.8204708016779229E-2</v>
      </c>
      <c r="Y88" s="1">
        <f>($D88*Input!N$4 + 'Cálculo Emissões'!$E88*Input!N$6 + 'Cálculo Emissões'!$F88*Input!N$5) * (1/1000)</f>
        <v>1.4102354008389615E-2</v>
      </c>
      <c r="Z88" s="1">
        <f>($D88*Input!O$4 + 'Cálculo Emissões'!$E88*Input!O$6 + 'Cálculo Emissões'!$F88*Input!O$5) * (1/1000)</f>
        <v>7.6483244549060284E-3</v>
      </c>
    </row>
    <row r="89" spans="1:26" ht="15" customHeight="1" x14ac:dyDescent="0.25">
      <c r="A89" s="1" t="str">
        <f>'Dados Vias'!B90</f>
        <v>Cariacica</v>
      </c>
      <c r="B89" s="1" t="str">
        <f>'Dados Vias'!C90</f>
        <v>ES-080 (8)</v>
      </c>
      <c r="C89" s="29">
        <f>Input!$R$17</f>
        <v>0.95383561643835613</v>
      </c>
      <c r="D89" s="5">
        <f>'Dados Vias'!S90</f>
        <v>761.72070168781408</v>
      </c>
      <c r="E89" s="5">
        <f>'Dados Vias'!T90</f>
        <v>244.32550808854413</v>
      </c>
      <c r="F89" s="5">
        <f>'Dados Vias'!U90</f>
        <v>215.58133066636245</v>
      </c>
      <c r="G89" s="12">
        <f>($D89*Input!$E$12 + $E89*Input!$E$14 + $F89*Input!$E$13) / ($D89+$E89+$F89)</f>
        <v>3.7058823529411762</v>
      </c>
      <c r="H89" s="14" t="str">
        <f>'Dados Vias'!W90</f>
        <v>Highway</v>
      </c>
      <c r="I89" s="48">
        <f>'Medições Silt'!J$16</f>
        <v>0.13416071428571374</v>
      </c>
      <c r="J89" s="34">
        <f t="shared" si="3"/>
        <v>2.3015658882749674</v>
      </c>
      <c r="K89" s="34">
        <f t="shared" si="4"/>
        <v>0.44178664109302779</v>
      </c>
      <c r="L89" s="34">
        <f t="shared" si="5"/>
        <v>0.10688386478057126</v>
      </c>
      <c r="M89" s="28">
        <f>($D89*Input!B$4 + 'Cálculo Emissões'!$E89*Input!B$6 + 'Cálculo Emissões'!$F89*Input!B$5) * (1/1000)</f>
        <v>4.2073610800247407E-2</v>
      </c>
      <c r="N89" s="28">
        <f>($D89*Input!C$4 + 'Cálculo Emissões'!$E89*Input!C$6 + 'Cálculo Emissões'!$F89*Input!C$5) * (1/1000)</f>
        <v>4.2073610800247407E-2</v>
      </c>
      <c r="O89" s="28">
        <f>($D89*Input!D$4 + 'Cálculo Emissões'!$E89*Input!D$6 + 'Cálculo Emissões'!$F89*Input!D$5) * (1/1000)</f>
        <v>4.2073610800247407E-2</v>
      </c>
      <c r="P89" s="28">
        <f>($D89*Input!E$4 + 'Cálculo Emissões'!$E89*Input!E$6 + 'Cálculo Emissões'!$F89*Input!E$5) * (1/1000)</f>
        <v>1.7815654037746949</v>
      </c>
      <c r="Q89" s="28">
        <f>($D89*Input!F$4 + 'Cálculo Emissões'!$E89*Input!F$6 + 'Cálculo Emissões'!$F89*Input!F$5) * (1/1000)</f>
        <v>1.8480042664560106</v>
      </c>
      <c r="R89" s="28">
        <f>($D89*Input!G$4 + 'Cálculo Emissões'!$E89*Input!G$6 + 'Cálculo Emissões'!$F89*Input!G$5) * (1/1000)</f>
        <v>5.515628833028452E-2</v>
      </c>
      <c r="S89" s="28">
        <f>($D89*Input!H$4 + 'Cálculo Emissões'!$E89*Input!H$6 + 'Cálculo Emissões'!$F89*Input!H$5) * (1/1000)</f>
        <v>0.70445555648216218</v>
      </c>
      <c r="T89" s="28">
        <f>($D89*Input!I$4) * (1/1000)</f>
        <v>5.6039359926920503E-2</v>
      </c>
      <c r="U89" s="1">
        <f>($D89*Input!J$4 + 'Cálculo Emissões'!$E89*Input!J$6 + 'Cálculo Emissões'!$F89*Input!J$5) * (1/1000)</f>
        <v>3.0471837052287776E-2</v>
      </c>
      <c r="V89" s="1">
        <f>($D89*Input!K$4 + 'Cálculo Emissões'!$E89*Input!K$6 + 'Cálculo Emissões'!$F89*Input!K$5) * (1/1000)</f>
        <v>2.3141776189945597E-2</v>
      </c>
      <c r="W89" s="1">
        <f>($D89*Input!L$4 + 'Cálculo Emissões'!$E89*Input!L$6 + 'Cálculo Emissões'!$F89*Input!L$5) * (1/1000)</f>
        <v>1.2400298576301332E-2</v>
      </c>
      <c r="X89" s="1">
        <f>($D89*Input!M$4 + 'Cálculo Emissões'!$E89*Input!M$6 + 'Cálculo Emissões'!$F89*Input!M$5) * (1/1000)</f>
        <v>2.6579941097556122E-2</v>
      </c>
      <c r="Y89" s="1">
        <f>($D89*Input!N$4 + 'Cálculo Emissões'!$E89*Input!N$6 + 'Cálculo Emissões'!$F89*Input!N$5) * (1/1000)</f>
        <v>1.3289970548778061E-2</v>
      </c>
      <c r="Z89" s="1">
        <f>($D89*Input!O$4 + 'Cálculo Emissões'!$E89*Input!O$6 + 'Cálculo Emissões'!$F89*Input!O$5) * (1/1000)</f>
        <v>7.2085658909675186E-3</v>
      </c>
    </row>
    <row r="90" spans="1:26" ht="15" customHeight="1" x14ac:dyDescent="0.25">
      <c r="A90" s="1" t="str">
        <f>'Dados Vias'!B91</f>
        <v>Cariacica</v>
      </c>
      <c r="B90" s="1" t="str">
        <f>'Dados Vias'!C91</f>
        <v>ES-080 (9)</v>
      </c>
      <c r="C90" s="29">
        <f>Input!$R$17</f>
        <v>0.95383561643835613</v>
      </c>
      <c r="D90" s="5">
        <f>'Dados Vias'!S91</f>
        <v>491.03363662228509</v>
      </c>
      <c r="E90" s="5">
        <f>'Dados Vias'!T91</f>
        <v>137.48941825423981</v>
      </c>
      <c r="F90" s="5">
        <f>'Dados Vias'!U91</f>
        <v>124.39518794431221</v>
      </c>
      <c r="G90" s="12">
        <f>($D90*Input!$E$12 + $E90*Input!$E$14 + $F90*Input!$E$13) / ($D90+$E90+$F90)</f>
        <v>3.5678260869565221</v>
      </c>
      <c r="H90" s="14" t="str">
        <f>'Dados Vias'!W91</f>
        <v>Collector</v>
      </c>
      <c r="I90" s="48">
        <f>'Medições Silt'!J$16</f>
        <v>0.13416071428571374</v>
      </c>
      <c r="J90" s="34">
        <f t="shared" si="3"/>
        <v>1.364629347148171</v>
      </c>
      <c r="K90" s="34">
        <f t="shared" si="4"/>
        <v>0.26194123691389043</v>
      </c>
      <c r="L90" s="34">
        <f t="shared" si="5"/>
        <v>6.3372879898521875E-2</v>
      </c>
      <c r="M90" s="28">
        <f>($D90*Input!B$4 + 'Cálculo Emissões'!$E90*Input!B$6 + 'Cálculo Emissões'!$F90*Input!B$5) * (1/1000)</f>
        <v>2.4485126520026362E-2</v>
      </c>
      <c r="N90" s="28">
        <f>($D90*Input!C$4 + 'Cálculo Emissões'!$E90*Input!C$6 + 'Cálculo Emissões'!$F90*Input!C$5) * (1/1000)</f>
        <v>2.4485126520026362E-2</v>
      </c>
      <c r="O90" s="28">
        <f>($D90*Input!D$4 + 'Cálculo Emissões'!$E90*Input!D$6 + 'Cálculo Emissões'!$F90*Input!D$5) * (1/1000)</f>
        <v>2.4485126520026362E-2</v>
      </c>
      <c r="P90" s="28">
        <f>($D90*Input!E$4 + 'Cálculo Emissões'!$E90*Input!E$6 + 'Cálculo Emissões'!$F90*Input!E$5) * (1/1000)</f>
        <v>1.0672513419497796</v>
      </c>
      <c r="Q90" s="28">
        <f>($D90*Input!F$4 + 'Cálculo Emissões'!$E90*Input!F$6 + 'Cálculo Emissões'!$F90*Input!F$5) * (1/1000)</f>
        <v>1.099197641128238</v>
      </c>
      <c r="R90" s="28">
        <f>($D90*Input!G$4 + 'Cálculo Emissões'!$E90*Input!G$6 + 'Cálculo Emissões'!$F90*Input!G$5) * (1/1000)</f>
        <v>3.2440168309478851E-2</v>
      </c>
      <c r="S90" s="28">
        <f>($D90*Input!H$4 + 'Cálculo Emissões'!$E90*Input!H$6 + 'Cálculo Emissões'!$F90*Input!H$5) * (1/1000)</f>
        <v>0.44395695101462079</v>
      </c>
      <c r="T90" s="28">
        <f>($D90*Input!I$4) * (1/1000)</f>
        <v>3.612506610090619E-2</v>
      </c>
      <c r="U90" s="1">
        <f>($D90*Input!J$4 + 'Cálculo Emissões'!$E90*Input!J$6 + 'Cálculo Emissões'!$F90*Input!J$5) * (1/1000)</f>
        <v>1.8491315445443916E-2</v>
      </c>
      <c r="V90" s="1">
        <f>($D90*Input!K$4 + 'Cálculo Emissões'!$E90*Input!K$6 + 'Cálculo Emissões'!$F90*Input!K$5) * (1/1000)</f>
        <v>1.4041724868417021E-2</v>
      </c>
      <c r="W90" s="1">
        <f>($D90*Input!L$4 + 'Cálculo Emissões'!$E90*Input!L$6 + 'Cálculo Emissões'!$F90*Input!L$5) * (1/1000)</f>
        <v>7.5245042842912273E-3</v>
      </c>
      <c r="X90" s="1">
        <f>($D90*Input!M$4 + 'Cálculo Emissões'!$E90*Input!M$6 + 'Cálculo Emissões'!$F90*Input!M$5) * (1/1000)</f>
        <v>1.6088823568469145E-2</v>
      </c>
      <c r="Y90" s="1">
        <f>($D90*Input!N$4 + 'Cálculo Emissões'!$E90*Input!N$6 + 'Cálculo Emissões'!$F90*Input!N$5) * (1/1000)</f>
        <v>8.0444117842345727E-3</v>
      </c>
      <c r="Z90" s="1">
        <f>($D90*Input!O$4 + 'Cálculo Emissões'!$E90*Input!O$6 + 'Cálculo Emissões'!$F90*Input!O$5) * (1/1000)</f>
        <v>4.3650816058049728E-3</v>
      </c>
    </row>
    <row r="91" spans="1:26" ht="15" customHeight="1" x14ac:dyDescent="0.25">
      <c r="A91" s="1" t="str">
        <f>'Dados Vias'!B92</f>
        <v>Cariacica</v>
      </c>
      <c r="B91" s="1" t="str">
        <f>'Dados Vias'!C92</f>
        <v>Estrada Boca do Mato</v>
      </c>
      <c r="C91" s="29">
        <f>Input!$R$17</f>
        <v>0.95383561643835613</v>
      </c>
      <c r="D91" s="5">
        <f>'Dados Vias'!S92</f>
        <v>179.04886808469385</v>
      </c>
      <c r="E91" s="5">
        <f>'Dados Vias'!T92</f>
        <v>55.419887740500478</v>
      </c>
      <c r="F91" s="5">
        <f>'Dados Vias'!U92</f>
        <v>80.998297466885319</v>
      </c>
      <c r="G91" s="12">
        <f>($D91*Input!$E$12 + $E91*Input!$E$14 + $F91*Input!$E$13) / ($D91+$E91+$F91)</f>
        <v>4.8763513513513521</v>
      </c>
      <c r="H91" s="14" t="str">
        <f>'Dados Vias'!W92</f>
        <v>Collector</v>
      </c>
      <c r="I91" s="29">
        <f>VLOOKUP($H91,Input!$A$12:$B$15,2,FALSE)</f>
        <v>1.9366892857142866</v>
      </c>
      <c r="J91" s="34">
        <f t="shared" si="3"/>
        <v>8.9271228366044841</v>
      </c>
      <c r="K91" s="34">
        <f t="shared" si="4"/>
        <v>1.7135653742089101</v>
      </c>
      <c r="L91" s="34">
        <f t="shared" si="5"/>
        <v>0.41457226795376861</v>
      </c>
      <c r="M91" s="28">
        <f>($D91*Input!B$4 + 'Cálculo Emissões'!$E91*Input!B$6 + 'Cálculo Emissões'!$F91*Input!B$5) * (1/1000)</f>
        <v>1.5184577791377749E-2</v>
      </c>
      <c r="N91" s="28">
        <f>($D91*Input!C$4 + 'Cálculo Emissões'!$E91*Input!C$6 + 'Cálculo Emissões'!$F91*Input!C$5) * (1/1000)</f>
        <v>1.5184577791377749E-2</v>
      </c>
      <c r="O91" s="28">
        <f>($D91*Input!D$4 + 'Cálculo Emissões'!$E91*Input!D$6 + 'Cálculo Emissões'!$F91*Input!D$5) * (1/1000)</f>
        <v>1.5184577791377749E-2</v>
      </c>
      <c r="P91" s="28">
        <f>($D91*Input!E$4 + 'Cálculo Emissões'!$E91*Input!E$6 + 'Cálculo Emissões'!$F91*Input!E$5) * (1/1000)</f>
        <v>0.58336812229310442</v>
      </c>
      <c r="Q91" s="28">
        <f>($D91*Input!F$4 + 'Cálculo Emissões'!$E91*Input!F$6 + 'Cálculo Emissões'!$F91*Input!F$5) * (1/1000)</f>
        <v>0.45814352819691906</v>
      </c>
      <c r="R91" s="28">
        <f>($D91*Input!G$4 + 'Cálculo Emissões'!$E91*Input!G$6 + 'Cálculo Emissões'!$F91*Input!G$5) * (1/1000)</f>
        <v>1.9337742878547556E-2</v>
      </c>
      <c r="S91" s="28">
        <f>($D91*Input!H$4 + 'Cálculo Emissões'!$E91*Input!H$6 + 'Cálculo Emissões'!$F91*Input!H$5) * (1/1000)</f>
        <v>0.17244007483091212</v>
      </c>
      <c r="T91" s="28">
        <f>($D91*Input!I$4) * (1/1000)</f>
        <v>1.3172523657126683E-2</v>
      </c>
      <c r="U91" s="1">
        <f>($D91*Input!J$4 + 'Cálculo Emissões'!$E91*Input!J$6 + 'Cálculo Emissões'!$F91*Input!J$5) * (1/1000)</f>
        <v>9.1969052440907719E-3</v>
      </c>
      <c r="V91" s="1">
        <f>($D91*Input!K$4 + 'Cálculo Emissões'!$E91*Input!K$6 + 'Cálculo Emissões'!$F91*Input!K$5) * (1/1000)</f>
        <v>6.9834102392840785E-3</v>
      </c>
      <c r="W91" s="1">
        <f>($D91*Input!L$4 + 'Cálculo Emissões'!$E91*Input!L$6 + 'Cálculo Emissões'!$F91*Input!L$5) * (1/1000)</f>
        <v>3.7424832110965378E-3</v>
      </c>
      <c r="X91" s="1">
        <f>($D91*Input!M$4 + 'Cálculo Emissões'!$E91*Input!M$6 + 'Cálculo Emissões'!$F91*Input!M$5) * (1/1000)</f>
        <v>8.1611756607204936E-3</v>
      </c>
      <c r="Y91" s="1">
        <f>($D91*Input!N$4 + 'Cálculo Emissões'!$E91*Input!N$6 + 'Cálculo Emissões'!$F91*Input!N$5) * (1/1000)</f>
        <v>4.0805878303602468E-3</v>
      </c>
      <c r="Z91" s="1">
        <f>($D91*Input!O$4 + 'Cálculo Emissões'!$E91*Input!O$6 + 'Cálculo Emissões'!$F91*Input!O$5) * (1/1000)</f>
        <v>2.2109039352328583E-3</v>
      </c>
    </row>
    <row r="92" spans="1:26" ht="15" customHeight="1" x14ac:dyDescent="0.25">
      <c r="A92" s="1" t="str">
        <f>'Dados Vias'!B93</f>
        <v>Cariacica</v>
      </c>
      <c r="B92" s="1" t="str">
        <f>'Dados Vias'!C93</f>
        <v>Rua Alfredo Alcure</v>
      </c>
      <c r="C92" s="29">
        <f>Input!$R$17</f>
        <v>0.95383561643835613</v>
      </c>
      <c r="D92" s="5">
        <f>'Dados Vias'!S93</f>
        <v>122.29507124906331</v>
      </c>
      <c r="E92" s="5">
        <f>'Dados Vias'!T93</f>
        <v>27.355476463606269</v>
      </c>
      <c r="F92" s="5">
        <f>'Dados Vias'!U93</f>
        <v>6.4365826973191211</v>
      </c>
      <c r="G92" s="12">
        <f>($D92*Input!$E$12 + $E92*Input!$E$14 + $F92*Input!$E$13) / ($D92+$E92+$F92)</f>
        <v>1.8164948453608247</v>
      </c>
      <c r="H92" s="14" t="str">
        <f>'Dados Vias'!W93</f>
        <v>Highway</v>
      </c>
      <c r="I92" s="29">
        <f>VLOOKUP($H92,Input!$A$12:$B$15,2,FALSE)</f>
        <v>0.61049702380952386</v>
      </c>
      <c r="J92" s="34">
        <f t="shared" si="3"/>
        <v>0.56420124280049955</v>
      </c>
      <c r="K92" s="34">
        <f t="shared" si="4"/>
        <v>0.10829869056851693</v>
      </c>
      <c r="L92" s="34">
        <f t="shared" si="5"/>
        <v>2.6201296105286355E-2</v>
      </c>
      <c r="M92" s="28">
        <f>($D92*Input!B$4 + 'Cálculo Emissões'!$E92*Input!B$6 + 'Cálculo Emissões'!$F92*Input!B$5) * (1/1000)</f>
        <v>1.7751549308465816E-3</v>
      </c>
      <c r="N92" s="28">
        <f>($D92*Input!C$4 + 'Cálculo Emissões'!$E92*Input!C$6 + 'Cálculo Emissões'!$F92*Input!C$5) * (1/1000)</f>
        <v>1.7751549308465816E-3</v>
      </c>
      <c r="O92" s="28">
        <f>($D92*Input!D$4 + 'Cálculo Emissões'!$E92*Input!D$6 + 'Cálculo Emissões'!$F92*Input!D$5) * (1/1000)</f>
        <v>1.7751549308465816E-3</v>
      </c>
      <c r="P92" s="28">
        <f>($D92*Input!E$4 + 'Cálculo Emissões'!$E92*Input!E$6 + 'Cálculo Emissões'!$F92*Input!E$5) * (1/1000)</f>
        <v>0.13172974012731017</v>
      </c>
      <c r="Q92" s="28">
        <f>($D92*Input!F$4 + 'Cálculo Emissões'!$E92*Input!F$6 + 'Cálculo Emissões'!$F92*Input!F$5) * (1/1000)</f>
        <v>0.22178992575248441</v>
      </c>
      <c r="R92" s="28">
        <f>($D92*Input!G$4 + 'Cálculo Emissões'!$E92*Input!G$6 + 'Cálculo Emissões'!$F92*Input!G$5) * (1/1000)</f>
        <v>2.8999666892189995E-3</v>
      </c>
      <c r="S92" s="28">
        <f>($D92*Input!H$4 + 'Cálculo Emissões'!$E92*Input!H$6 + 'Cálculo Emissões'!$F92*Input!H$5) * (1/1000)</f>
        <v>0.10223680742577453</v>
      </c>
      <c r="T92" s="28">
        <f>($D92*Input!I$4) * (1/1000)</f>
        <v>8.997179018279379E-3</v>
      </c>
      <c r="U92" s="1">
        <f>($D92*Input!J$4 + 'Cálculo Emissões'!$E92*Input!J$6 + 'Cálculo Emissões'!$F92*Input!J$5) * (1/1000)</f>
        <v>2.8881566186664013E-3</v>
      </c>
      <c r="V92" s="1">
        <f>($D92*Input!K$4 + 'Cálculo Emissões'!$E92*Input!K$6 + 'Cálculo Emissões'!$F92*Input!K$5) * (1/1000)</f>
        <v>2.193156734528837E-3</v>
      </c>
      <c r="W92" s="1">
        <f>($D92*Input!L$4 + 'Cálculo Emissões'!$E92*Input!L$6 + 'Cálculo Emissões'!$F92*Input!L$5) * (1/1000)</f>
        <v>1.1751304584604414E-3</v>
      </c>
      <c r="X92" s="1">
        <f>($D92*Input!M$4 + 'Cálculo Emissões'!$E92*Input!M$6 + 'Cálculo Emissões'!$F92*Input!M$5) * (1/1000)</f>
        <v>2.4072485459073977E-3</v>
      </c>
      <c r="Y92" s="1">
        <f>($D92*Input!N$4 + 'Cálculo Emissões'!$E92*Input!N$6 + 'Cálculo Emissões'!$F92*Input!N$5) * (1/1000)</f>
        <v>1.2036242729536988E-3</v>
      </c>
      <c r="Z92" s="1">
        <f>($D92*Input!O$4 + 'Cálculo Emissões'!$E92*Input!O$6 + 'Cálculo Emissões'!$F92*Input!O$5) * (1/1000)</f>
        <v>6.5548840564996443E-4</v>
      </c>
    </row>
    <row r="93" spans="1:26" ht="15" customHeight="1" x14ac:dyDescent="0.25">
      <c r="A93" s="1" t="str">
        <f>'Dados Vias'!B94</f>
        <v>Cariacica</v>
      </c>
      <c r="B93" s="1" t="str">
        <f>'Dados Vias'!C94</f>
        <v>Rua Antônio Peixoto</v>
      </c>
      <c r="C93" s="29">
        <f>Input!$R$17</f>
        <v>0.95383561643835613</v>
      </c>
      <c r="D93" s="5">
        <f>'Dados Vias'!S94</f>
        <v>645.34291784257414</v>
      </c>
      <c r="E93" s="5">
        <f>'Dados Vias'!T94</f>
        <v>170.24383722227415</v>
      </c>
      <c r="F93" s="5">
        <f>'Dados Vias'!U94</f>
        <v>146.48888319125916</v>
      </c>
      <c r="G93" s="12">
        <f>($D93*Input!$E$12 + $E93*Input!$E$14 + $F93*Input!$E$13) / ($D93+$E93+$F93)</f>
        <v>3.3909465020576133</v>
      </c>
      <c r="H93" s="14" t="str">
        <f>'Dados Vias'!W94</f>
        <v>Highway</v>
      </c>
      <c r="I93" s="29">
        <f>VLOOKUP($H93,Input!$A$12:$B$15,2,FALSE)</f>
        <v>0.61049702380952386</v>
      </c>
      <c r="J93" s="34">
        <f t="shared" si="3"/>
        <v>6.5733183097690864</v>
      </c>
      <c r="K93" s="34">
        <f t="shared" si="4"/>
        <v>1.2617515021847781</v>
      </c>
      <c r="L93" s="34">
        <f t="shared" si="5"/>
        <v>0.30526246020599473</v>
      </c>
      <c r="M93" s="28">
        <f>($D93*Input!B$4 + 'Cálculo Emissões'!$E93*Input!B$6 + 'Cálculo Emissões'!$F93*Input!B$5) * (1/1000)</f>
        <v>2.9160964307062096E-2</v>
      </c>
      <c r="N93" s="28">
        <f>($D93*Input!C$4 + 'Cálculo Emissões'!$E93*Input!C$6 + 'Cálculo Emissões'!$F93*Input!C$5) * (1/1000)</f>
        <v>2.9160964307062096E-2</v>
      </c>
      <c r="O93" s="28">
        <f>($D93*Input!D$4 + 'Cálculo Emissões'!$E93*Input!D$6 + 'Cálculo Emissões'!$F93*Input!D$5) * (1/1000)</f>
        <v>2.9160964307062096E-2</v>
      </c>
      <c r="P93" s="28">
        <f>($D93*Input!E$4 + 'Cálculo Emissões'!$E93*Input!E$6 + 'Cálculo Emissões'!$F93*Input!E$5) * (1/1000)</f>
        <v>1.3092212326968702</v>
      </c>
      <c r="Q93" s="28">
        <f>($D93*Input!F$4 + 'Cálculo Emissões'!$E93*Input!F$6 + 'Cálculo Emissões'!$F93*Input!F$5) * (1/1000)</f>
        <v>1.3867791396644311</v>
      </c>
      <c r="R93" s="28">
        <f>($D93*Input!G$4 + 'Cálculo Emissões'!$E93*Input!G$6 + 'Cálculo Emissões'!$F93*Input!G$5) * (1/1000)</f>
        <v>3.9033535012026575E-2</v>
      </c>
      <c r="S93" s="28">
        <f>($D93*Input!H$4 + 'Cálculo Emissões'!$E93*Input!H$6 + 'Cálculo Emissões'!$F93*Input!H$5) * (1/1000)</f>
        <v>0.57584066731697858</v>
      </c>
      <c r="T93" s="28">
        <f>($D93*Input!I$4) * (1/1000)</f>
        <v>4.7477512386280021E-2</v>
      </c>
      <c r="U93" s="1">
        <f>($D93*Input!J$4 + 'Cálculo Emissões'!$E93*Input!J$6 + 'Cálculo Emissões'!$F93*Input!J$5) * (1/1000)</f>
        <v>2.3065893385494779E-2</v>
      </c>
      <c r="V93" s="1">
        <f>($D93*Input!K$4 + 'Cálculo Emissões'!$E93*Input!K$6 + 'Cálculo Emissões'!$F93*Input!K$5) * (1/1000)</f>
        <v>1.7514950248799212E-2</v>
      </c>
      <c r="W93" s="1">
        <f>($D93*Input!L$4 + 'Cálculo Emissões'!$E93*Input!L$6 + 'Cálculo Emissões'!$F93*Input!L$5) * (1/1000)</f>
        <v>9.3857840178128947E-3</v>
      </c>
      <c r="X93" s="1">
        <f>($D93*Input!M$4 + 'Cálculo Emissões'!$E93*Input!M$6 + 'Cálculo Emissões'!$F93*Input!M$5) * (1/1000)</f>
        <v>2.0002814896723554E-2</v>
      </c>
      <c r="Y93" s="1">
        <f>($D93*Input!N$4 + 'Cálculo Emissões'!$E93*Input!N$6 + 'Cálculo Emissões'!$F93*Input!N$5) * (1/1000)</f>
        <v>1.0001407448361777E-2</v>
      </c>
      <c r="Z93" s="1">
        <f>($D93*Input!O$4 + 'Cálculo Emissões'!$E93*Input!O$6 + 'Cálculo Emissões'!$F93*Input!O$5) * (1/1000)</f>
        <v>5.4287948509762372E-3</v>
      </c>
    </row>
    <row r="94" spans="1:26" ht="15" customHeight="1" x14ac:dyDescent="0.25">
      <c r="A94" s="1" t="str">
        <f>'Dados Vias'!B95</f>
        <v>Cariacica</v>
      </c>
      <c r="B94" s="1" t="str">
        <f>'Dados Vias'!C95</f>
        <v>Rua Argeu Pinheiro</v>
      </c>
      <c r="C94" s="29">
        <f>Input!$R$17</f>
        <v>0.95383561643835613</v>
      </c>
      <c r="D94" s="5">
        <f>'Dados Vias'!S95</f>
        <v>22.759715265125539</v>
      </c>
      <c r="E94" s="5">
        <f>'Dados Vias'!T95</f>
        <v>10.154334502902161</v>
      </c>
      <c r="F94" s="5">
        <f>'Dados Vias'!U95</f>
        <v>0.70029893123463183</v>
      </c>
      <c r="G94" s="12">
        <f>($D94*Input!$E$12 + $E94*Input!$E$14 + $F94*Input!$E$13) / ($D94+$E94+$F94)</f>
        <v>1.3682291666666664</v>
      </c>
      <c r="H94" s="14" t="str">
        <f>'Dados Vias'!W95</f>
        <v>Collector</v>
      </c>
      <c r="I94" s="29">
        <f>VLOOKUP($H94,Input!$A$12:$B$15,2,FALSE)</f>
        <v>1.9366892857142866</v>
      </c>
      <c r="J94" s="34">
        <f t="shared" si="3"/>
        <v>0.26020002485297711</v>
      </c>
      <c r="K94" s="34">
        <f t="shared" si="4"/>
        <v>4.9945515606453814E-2</v>
      </c>
      <c r="L94" s="34">
        <f t="shared" si="5"/>
        <v>1.2083592485432374E-2</v>
      </c>
      <c r="M94" s="28">
        <f>($D94*Input!B$4 + 'Cálculo Emissões'!$E94*Input!B$6 + 'Cálculo Emissões'!$F94*Input!B$5) * (1/1000)</f>
        <v>2.6552203854237217E-4</v>
      </c>
      <c r="N94" s="28">
        <f>($D94*Input!C$4 + 'Cálculo Emissões'!$E94*Input!C$6 + 'Cálculo Emissões'!$F94*Input!C$5) * (1/1000)</f>
        <v>2.6552203854237217E-4</v>
      </c>
      <c r="O94" s="28">
        <f>($D94*Input!D$4 + 'Cálculo Emissões'!$E94*Input!D$6 + 'Cálculo Emissões'!$F94*Input!D$5) * (1/1000)</f>
        <v>2.6552203854237217E-4</v>
      </c>
      <c r="P94" s="28">
        <f>($D94*Input!E$4 + 'Cálculo Emissões'!$E94*Input!E$6 + 'Cálculo Emissões'!$F94*Input!E$5) * (1/1000)</f>
        <v>2.2316361527560846E-2</v>
      </c>
      <c r="Q94" s="28">
        <f>($D94*Input!F$4 + 'Cálculo Emissões'!$E94*Input!F$6 + 'Cálculo Emissões'!$F94*Input!F$5) * (1/1000)</f>
        <v>6.0231412781678553E-2</v>
      </c>
      <c r="R94" s="28">
        <f>($D94*Input!G$4 + 'Cálculo Emissões'!$E94*Input!G$6 + 'Cálculo Emissões'!$F94*Input!G$5) * (1/1000)</f>
        <v>4.4766349139395932E-4</v>
      </c>
      <c r="S94" s="28">
        <f>($D94*Input!H$4 + 'Cálculo Emissões'!$E94*Input!H$6 + 'Cálculo Emissões'!$F94*Input!H$5) * (1/1000)</f>
        <v>2.0561137354134E-2</v>
      </c>
      <c r="T94" s="28">
        <f>($D94*Input!I$4) * (1/1000)</f>
        <v>1.6744193413025122E-3</v>
      </c>
      <c r="U94" s="1">
        <f>($D94*Input!J$4 + 'Cálculo Emissões'!$E94*Input!J$6 + 'Cálculo Emissões'!$F94*Input!J$5) * (1/1000)</f>
        <v>5.4587265988139701E-4</v>
      </c>
      <c r="V94" s="1">
        <f>($D94*Input!K$4 + 'Cálculo Emissões'!$E94*Input!K$6 + 'Cálculo Emissões'!$F94*Input!K$5) * (1/1000)</f>
        <v>4.150206321395422E-4</v>
      </c>
      <c r="W94" s="1">
        <f>($D94*Input!L$4 + 'Cálculo Emissões'!$E94*Input!L$6 + 'Cálculo Emissões'!$F94*Input!L$5) * (1/1000)</f>
        <v>2.2221940996887654E-4</v>
      </c>
      <c r="X94" s="1">
        <f>($D94*Input!M$4 + 'Cálculo Emissões'!$E94*Input!M$6 + 'Cálculo Emissões'!$F94*Input!M$5) * (1/1000)</f>
        <v>4.4678742313292548E-4</v>
      </c>
      <c r="Y94" s="1">
        <f>($D94*Input!N$4 + 'Cálculo Emissões'!$E94*Input!N$6 + 'Cálculo Emissões'!$F94*Input!N$5) * (1/1000)</f>
        <v>2.2339371156646274E-4</v>
      </c>
      <c r="Z94" s="1">
        <f>($D94*Input!O$4 + 'Cálculo Emissões'!$E94*Input!O$6 + 'Cálculo Emissões'!$F94*Input!O$5) * (1/1000)</f>
        <v>1.2156355002909221E-4</v>
      </c>
    </row>
    <row r="95" spans="1:26" ht="15" customHeight="1" x14ac:dyDescent="0.25">
      <c r="A95" s="1" t="str">
        <f>'Dados Vias'!B96</f>
        <v>Cariacica</v>
      </c>
      <c r="B95" s="1" t="str">
        <f>'Dados Vias'!C96</f>
        <v>Rua B</v>
      </c>
      <c r="C95" s="29">
        <f>Input!$R$17</f>
        <v>0.95383561643835613</v>
      </c>
      <c r="D95" s="5">
        <f>'Dados Vias'!S96</f>
        <v>76.289706602574839</v>
      </c>
      <c r="E95" s="5">
        <f>'Dados Vias'!T96</f>
        <v>40.869485679950806</v>
      </c>
      <c r="F95" s="5">
        <f>'Dados Vias'!U96</f>
        <v>17.710110461312016</v>
      </c>
      <c r="G95" s="12">
        <f>($D95*Input!$E$12 + $E95*Input!$E$14 + $F95*Input!$E$13) / ($D95+$E95+$F95)</f>
        <v>2.9358585858585857</v>
      </c>
      <c r="H95" s="14" t="str">
        <f>'Dados Vias'!W96</f>
        <v>Collector</v>
      </c>
      <c r="I95" s="29">
        <f>VLOOKUP($H95,Input!$A$12:$B$15,2,FALSE)</f>
        <v>1.9366892857142866</v>
      </c>
      <c r="J95" s="34">
        <f t="shared" si="3"/>
        <v>2.27459227279458</v>
      </c>
      <c r="K95" s="34">
        <f t="shared" si="4"/>
        <v>0.43660904307512066</v>
      </c>
      <c r="L95" s="34">
        <f t="shared" si="5"/>
        <v>0.10563122009881951</v>
      </c>
      <c r="M95" s="28">
        <f>($D95*Input!B$4 + 'Cálculo Emissões'!$E95*Input!B$6 + 'Cálculo Emissões'!$F95*Input!B$5) * (1/1000)</f>
        <v>3.6068696887455714E-3</v>
      </c>
      <c r="N95" s="28">
        <f>($D95*Input!C$4 + 'Cálculo Emissões'!$E95*Input!C$6 + 'Cálculo Emissões'!$F95*Input!C$5) * (1/1000)</f>
        <v>3.6068696887455714E-3</v>
      </c>
      <c r="O95" s="28">
        <f>($D95*Input!D$4 + 'Cálculo Emissões'!$E95*Input!D$6 + 'Cálculo Emissões'!$F95*Input!D$5) * (1/1000)</f>
        <v>3.6068696887455714E-3</v>
      </c>
      <c r="P95" s="28">
        <f>($D95*Input!E$4 + 'Cálculo Emissões'!$E95*Input!E$6 + 'Cálculo Emissões'!$F95*Input!E$5) * (1/1000)</f>
        <v>0.15897394248716173</v>
      </c>
      <c r="Q95" s="28">
        <f>($D95*Input!F$4 + 'Cálculo Emissões'!$E95*Input!F$6 + 'Cálculo Emissões'!$F95*Input!F$5) * (1/1000)</f>
        <v>0.24412127443908327</v>
      </c>
      <c r="R95" s="28">
        <f>($D95*Input!G$4 + 'Cálculo Emissões'!$E95*Input!G$6 + 'Cálculo Emissões'!$F95*Input!G$5) * (1/1000)</f>
        <v>4.7486882090110498E-3</v>
      </c>
      <c r="S95" s="28">
        <f>($D95*Input!H$4 + 'Cálculo Emissões'!$E95*Input!H$6 + 'Cálculo Emissões'!$F95*Input!H$5) * (1/1000)</f>
        <v>7.4961724230557136E-2</v>
      </c>
      <c r="T95" s="28">
        <f>($D95*Input!I$4) * (1/1000)</f>
        <v>5.6125904383953935E-3</v>
      </c>
      <c r="U95" s="1">
        <f>($D95*Input!J$4 + 'Cálculo Emissões'!$E95*Input!J$6 + 'Cálculo Emissões'!$F95*Input!J$5) * (1/1000)</f>
        <v>2.9254948434966695E-3</v>
      </c>
      <c r="V95" s="1">
        <f>($D95*Input!K$4 + 'Cálculo Emissões'!$E95*Input!K$6 + 'Cálculo Emissões'!$F95*Input!K$5) * (1/1000)</f>
        <v>2.223468882413533E-3</v>
      </c>
      <c r="W95" s="1">
        <f>($D95*Input!L$4 + 'Cálculo Emissões'!$E95*Input!L$6 + 'Cálculo Emissões'!$F95*Input!L$5) * (1/1000)</f>
        <v>1.1908875261505824E-3</v>
      </c>
      <c r="X95" s="1">
        <f>($D95*Input!M$4 + 'Cálculo Emissões'!$E95*Input!M$6 + 'Cálculo Emissões'!$F95*Input!M$5) * (1/1000)</f>
        <v>2.514053398365849E-3</v>
      </c>
      <c r="Y95" s="1">
        <f>($D95*Input!N$4 + 'Cálculo Emissões'!$E95*Input!N$6 + 'Cálculo Emissões'!$F95*Input!N$5) * (1/1000)</f>
        <v>1.2570266991829245E-3</v>
      </c>
      <c r="Z95" s="1">
        <f>($D95*Input!O$4 + 'Cálculo Emissões'!$E95*Input!O$6 + 'Cálculo Emissões'!$F95*Input!O$5) * (1/1000)</f>
        <v>6.8169147767304825E-4</v>
      </c>
    </row>
    <row r="96" spans="1:26" ht="15" customHeight="1" x14ac:dyDescent="0.25">
      <c r="A96" s="1" t="str">
        <f>'Dados Vias'!B97</f>
        <v>Cariacica</v>
      </c>
      <c r="B96" s="1" t="str">
        <f>'Dados Vias'!C97</f>
        <v>Rua Bolivar de Abreu</v>
      </c>
      <c r="C96" s="29">
        <f>Input!$R$17</f>
        <v>0.95383561643835613</v>
      </c>
      <c r="D96" s="5">
        <f>'Dados Vias'!S97</f>
        <v>132.40060046189973</v>
      </c>
      <c r="E96" s="5">
        <f>'Dados Vias'!T97</f>
        <v>40.028088511737138</v>
      </c>
      <c r="F96" s="5">
        <f>'Dados Vias'!U97</f>
        <v>12.316334926688349</v>
      </c>
      <c r="G96" s="12">
        <f>($D96*Input!$E$12 + $E96*Input!$E$14 + $F96*Input!$E$13) / ($D96+$E96+$F96)</f>
        <v>2.1258333333333335</v>
      </c>
      <c r="H96" s="14" t="str">
        <f>'Dados Vias'!W97</f>
        <v>Highway</v>
      </c>
      <c r="I96" s="29">
        <f>VLOOKUP($H96,Input!$A$12:$B$15,2,FALSE)</f>
        <v>0.61049702380952386</v>
      </c>
      <c r="J96" s="34">
        <f t="shared" si="3"/>
        <v>0.78397215040568724</v>
      </c>
      <c r="K96" s="34">
        <f t="shared" si="4"/>
        <v>0.15048381834412569</v>
      </c>
      <c r="L96" s="34">
        <f t="shared" si="5"/>
        <v>3.6407375405836863E-2</v>
      </c>
      <c r="M96" s="28">
        <f>($D96*Input!B$4 + 'Cálculo Emissões'!$E96*Input!B$6 + 'Cálculo Emissões'!$F96*Input!B$5) * (1/1000)</f>
        <v>2.9027922073941526E-3</v>
      </c>
      <c r="N96" s="28">
        <f>($D96*Input!C$4 + 'Cálculo Emissões'!$E96*Input!C$6 + 'Cálculo Emissões'!$F96*Input!C$5) * (1/1000)</f>
        <v>2.9027922073941526E-3</v>
      </c>
      <c r="O96" s="28">
        <f>($D96*Input!D$4 + 'Cálculo Emissões'!$E96*Input!D$6 + 'Cálculo Emissões'!$F96*Input!D$5) * (1/1000)</f>
        <v>2.9027922073941526E-3</v>
      </c>
      <c r="P96" s="28">
        <f>($D96*Input!E$4 + 'Cálculo Emissões'!$E96*Input!E$6 + 'Cálculo Emissões'!$F96*Input!E$5) * (1/1000)</f>
        <v>0.17271632279014307</v>
      </c>
      <c r="Q96" s="28">
        <f>($D96*Input!F$4 + 'Cálculo Emissões'!$E96*Input!F$6 + 'Cálculo Emissões'!$F96*Input!F$5) * (1/1000)</f>
        <v>0.28571165758565542</v>
      </c>
      <c r="R96" s="28">
        <f>($D96*Input!G$4 + 'Cálculo Emissões'!$E96*Input!G$6 + 'Cálculo Emissões'!$F96*Input!G$5) * (1/1000)</f>
        <v>4.2903175026035864E-3</v>
      </c>
      <c r="S96" s="28">
        <f>($D96*Input!H$4 + 'Cálculo Emissões'!$E96*Input!H$6 + 'Cálculo Emissões'!$F96*Input!H$5) * (1/1000)</f>
        <v>0.11541799861978459</v>
      </c>
      <c r="T96" s="28">
        <f>($D96*Input!I$4) * (1/1000)</f>
        <v>9.7406370699712006E-3</v>
      </c>
      <c r="U96" s="1">
        <f>($D96*Input!J$4 + 'Cálculo Emissões'!$E96*Input!J$6 + 'Cálculo Emissões'!$F96*Input!J$5) * (1/1000)</f>
        <v>3.5749303814137244E-3</v>
      </c>
      <c r="V96" s="1">
        <f>($D96*Input!K$4 + 'Cálculo Emissões'!$E96*Input!K$6 + 'Cálculo Emissões'!$F96*Input!K$5) * (1/1000)</f>
        <v>2.7155402933783791E-3</v>
      </c>
      <c r="W96" s="1">
        <f>($D96*Input!L$4 + 'Cálculo Emissões'!$E96*Input!L$6 + 'Cálculo Emissões'!$F96*Input!L$5) * (1/1000)</f>
        <v>1.4548104976280249E-3</v>
      </c>
      <c r="X96" s="1">
        <f>($D96*Input!M$4 + 'Cálculo Emissões'!$E96*Input!M$6 + 'Cálculo Emissões'!$F96*Input!M$5) * (1/1000)</f>
        <v>3.0081973054155707E-3</v>
      </c>
      <c r="Y96" s="1">
        <f>($D96*Input!N$4 + 'Cálculo Emissões'!$E96*Input!N$6 + 'Cálculo Emissões'!$F96*Input!N$5) * (1/1000)</f>
        <v>1.5040986527077853E-3</v>
      </c>
      <c r="Z96" s="1">
        <f>($D96*Input!O$4 + 'Cálculo Emissões'!$E96*Input!O$6 + 'Cálculo Emissões'!$F96*Input!O$5) * (1/1000)</f>
        <v>8.1796318136613305E-4</v>
      </c>
    </row>
    <row r="97" spans="1:26" ht="15" customHeight="1" x14ac:dyDescent="0.25">
      <c r="A97" s="1" t="str">
        <f>'Dados Vias'!B98</f>
        <v>Cariacica</v>
      </c>
      <c r="B97" s="1" t="str">
        <f>'Dados Vias'!C98</f>
        <v>Rua Castelo Branco (1)</v>
      </c>
      <c r="C97" s="29">
        <f>Input!$R$17</f>
        <v>0.95383561643835613</v>
      </c>
      <c r="D97" s="5">
        <f>'Dados Vias'!S98</f>
        <v>170.51507825738736</v>
      </c>
      <c r="E97" s="5">
        <f>'Dados Vias'!T98</f>
        <v>82.248449512386856</v>
      </c>
      <c r="F97" s="5">
        <f>'Dados Vias'!U98</f>
        <v>24.072716930454686</v>
      </c>
      <c r="G97" s="12">
        <f>($D97*Input!$E$12 + $E97*Input!$E$14 + $F97*Input!$E$13) / ($D97+$E97+$F97)</f>
        <v>2.3134057971014492</v>
      </c>
      <c r="H97" s="14" t="str">
        <f>'Dados Vias'!W98</f>
        <v>Collector</v>
      </c>
      <c r="I97" s="29">
        <f>VLOOKUP($H97,Input!$A$12:$B$15,2,FALSE)</f>
        <v>1.9366892857142866</v>
      </c>
      <c r="J97" s="34">
        <f t="shared" si="3"/>
        <v>3.6615116233064913</v>
      </c>
      <c r="K97" s="34">
        <f t="shared" si="4"/>
        <v>0.70282885648607563</v>
      </c>
      <c r="L97" s="34">
        <f t="shared" si="5"/>
        <v>0.17003923947243768</v>
      </c>
      <c r="M97" s="28">
        <f>($D97*Input!B$4 + 'Cálculo Emissões'!$E97*Input!B$6 + 'Cálculo Emissões'!$F97*Input!B$5) * (1/1000)</f>
        <v>5.3089773904766964E-3</v>
      </c>
      <c r="N97" s="28">
        <f>($D97*Input!C$4 + 'Cálculo Emissões'!$E97*Input!C$6 + 'Cálculo Emissões'!$F97*Input!C$5) * (1/1000)</f>
        <v>5.3089773904766964E-3</v>
      </c>
      <c r="O97" s="28">
        <f>($D97*Input!D$4 + 'Cálculo Emissões'!$E97*Input!D$6 + 'Cálculo Emissões'!$F97*Input!D$5) * (1/1000)</f>
        <v>5.3089773904766964E-3</v>
      </c>
      <c r="P97" s="28">
        <f>($D97*Input!E$4 + 'Cálculo Emissões'!$E97*Input!E$6 + 'Cálculo Emissões'!$F97*Input!E$5) * (1/1000)</f>
        <v>0.27011970837998844</v>
      </c>
      <c r="Q97" s="28">
        <f>($D97*Input!F$4 + 'Cálculo Emissões'!$E97*Input!F$6 + 'Cálculo Emissões'!$F97*Input!F$5) * (1/1000)</f>
        <v>0.49453766687283524</v>
      </c>
      <c r="R97" s="28">
        <f>($D97*Input!G$4 + 'Cálculo Emissões'!$E97*Input!G$6 + 'Cálculo Emissões'!$F97*Input!G$5) * (1/1000)</f>
        <v>7.3287927154390845E-3</v>
      </c>
      <c r="S97" s="28">
        <f>($D97*Input!H$4 + 'Cálculo Emissões'!$E97*Input!H$6 + 'Cálculo Emissões'!$F97*Input!H$5) * (1/1000)</f>
        <v>0.16072663626853079</v>
      </c>
      <c r="T97" s="28">
        <f>($D97*Input!I$4) * (1/1000)</f>
        <v>1.2544697580438118E-2</v>
      </c>
      <c r="U97" s="1">
        <f>($D97*Input!J$4 + 'Cálculo Emissões'!$E97*Input!J$6 + 'Cálculo Emissões'!$F97*Input!J$5) * (1/1000)</f>
        <v>5.4141733667016573E-3</v>
      </c>
      <c r="V97" s="1">
        <f>($D97*Input!K$4 + 'Cálculo Emissões'!$E97*Input!K$6 + 'Cálculo Emissões'!$F97*Input!K$5) * (1/1000)</f>
        <v>4.1152157784740805E-3</v>
      </c>
      <c r="W97" s="1">
        <f>($D97*Input!L$4 + 'Cálculo Emissões'!$E97*Input!L$6 + 'Cálculo Emissões'!$F97*Input!L$5) * (1/1000)</f>
        <v>2.2039457290253649E-3</v>
      </c>
      <c r="X97" s="1">
        <f>($D97*Input!M$4 + 'Cálculo Emissões'!$E97*Input!M$6 + 'Cálculo Emissões'!$F97*Input!M$5) * (1/1000)</f>
        <v>4.5796993171204007E-3</v>
      </c>
      <c r="Y97" s="1">
        <f>($D97*Input!N$4 + 'Cálculo Emissões'!$E97*Input!N$6 + 'Cálculo Emissões'!$F97*Input!N$5) * (1/1000)</f>
        <v>2.2898496585602003E-3</v>
      </c>
      <c r="Z97" s="1">
        <f>($D97*Input!O$4 + 'Cálculo Emissões'!$E97*Input!O$6 + 'Cálculo Emissões'!$F97*Input!O$5) * (1/1000)</f>
        <v>1.2432636338211929E-3</v>
      </c>
    </row>
    <row r="98" spans="1:26" ht="15" customHeight="1" x14ac:dyDescent="0.25">
      <c r="A98" s="1" t="str">
        <f>'Dados Vias'!B99</f>
        <v>Cariacica</v>
      </c>
      <c r="B98" s="1" t="str">
        <f>'Dados Vias'!C99</f>
        <v>Rua Castelo Branco (2)</v>
      </c>
      <c r="C98" s="29">
        <f>Input!$R$17</f>
        <v>0.95383561643835613</v>
      </c>
      <c r="D98" s="5">
        <f>'Dados Vias'!S99</f>
        <v>23.018445957673439</v>
      </c>
      <c r="E98" s="5">
        <f>'Dados Vias'!T99</f>
        <v>8.0564560851857046</v>
      </c>
      <c r="F98" s="5">
        <f>'Dados Vias'!U99</f>
        <v>4.2200484255734647</v>
      </c>
      <c r="G98" s="12">
        <f>($D98*Input!$E$12 + $E98*Input!$E$14 + $F98*Input!$E$13) / ($D98+$E98+$F98)</f>
        <v>2.8625000000000007</v>
      </c>
      <c r="H98" s="14" t="str">
        <f>'Dados Vias'!W99</f>
        <v>Collector</v>
      </c>
      <c r="I98" s="29">
        <f>VLOOKUP($H98,Input!$A$12:$B$15,2,FALSE)</f>
        <v>1.9366892857142866</v>
      </c>
      <c r="J98" s="34">
        <f t="shared" si="3"/>
        <v>0.58008761573794043</v>
      </c>
      <c r="K98" s="34">
        <f t="shared" si="4"/>
        <v>0.11134808723143128</v>
      </c>
      <c r="L98" s="34">
        <f t="shared" si="5"/>
        <v>2.6939053362443052E-2</v>
      </c>
      <c r="M98" s="28">
        <f>($D98*Input!B$4 + 'Cálculo Emissões'!$E98*Input!B$6 + 'Cálculo Emissões'!$F98*Input!B$5) * (1/1000)</f>
        <v>8.7304950965490702E-4</v>
      </c>
      <c r="N98" s="28">
        <f>($D98*Input!C$4 + 'Cálculo Emissões'!$E98*Input!C$6 + 'Cálculo Emissões'!$F98*Input!C$5) * (1/1000)</f>
        <v>8.7304950965490702E-4</v>
      </c>
      <c r="O98" s="28">
        <f>($D98*Input!D$4 + 'Cálculo Emissões'!$E98*Input!D$6 + 'Cálculo Emissões'!$F98*Input!D$5) * (1/1000)</f>
        <v>8.7304950965490702E-4</v>
      </c>
      <c r="P98" s="28">
        <f>($D98*Input!E$4 + 'Cálculo Emissões'!$E98*Input!E$6 + 'Cálculo Emissões'!$F98*Input!E$5) * (1/1000)</f>
        <v>4.1434204508859269E-2</v>
      </c>
      <c r="Q98" s="28">
        <f>($D98*Input!F$4 + 'Cálculo Emissões'!$E98*Input!F$6 + 'Cálculo Emissões'!$F98*Input!F$5) * (1/1000)</f>
        <v>5.6051026465053118E-2</v>
      </c>
      <c r="R98" s="28">
        <f>($D98*Input!G$4 + 'Cálculo Emissões'!$E98*Input!G$6 + 'Cálculo Emissões'!$F98*Input!G$5) * (1/1000)</f>
        <v>1.1858412944102373E-3</v>
      </c>
      <c r="S98" s="28">
        <f>($D98*Input!H$4 + 'Cálculo Emissões'!$E98*Input!H$6 + 'Cálculo Emissões'!$F98*Input!H$5) * (1/1000)</f>
        <v>2.0940040407319296E-2</v>
      </c>
      <c r="T98" s="28">
        <f>($D98*Input!I$4) * (1/1000)</f>
        <v>1.6934540115848167E-3</v>
      </c>
      <c r="U98" s="1">
        <f>($D98*Input!J$4 + 'Cálculo Emissões'!$E98*Input!J$6 + 'Cálculo Emissões'!$F98*Input!J$5) * (1/1000)</f>
        <v>7.7122322868223279E-4</v>
      </c>
      <c r="V98" s="1">
        <f>($D98*Input!K$4 + 'Cálculo Emissões'!$E98*Input!K$6 + 'Cálculo Emissões'!$F98*Input!K$5) * (1/1000)</f>
        <v>5.8584213896507658E-4</v>
      </c>
      <c r="W98" s="1">
        <f>($D98*Input!L$4 + 'Cálculo Emissões'!$E98*Input!L$6 + 'Cálculo Emissões'!$F98*Input!L$5) * (1/1000)</f>
        <v>3.1386550910245711E-4</v>
      </c>
      <c r="X98" s="1">
        <f>($D98*Input!M$4 + 'Cálculo Emissões'!$E98*Input!M$6 + 'Cálculo Emissões'!$F98*Input!M$5) * (1/1000)</f>
        <v>6.6156457594402469E-4</v>
      </c>
      <c r="Y98" s="1">
        <f>($D98*Input!N$4 + 'Cálculo Emissões'!$E98*Input!N$6 + 'Cálculo Emissões'!$F98*Input!N$5) * (1/1000)</f>
        <v>3.3078228797201234E-4</v>
      </c>
      <c r="Z98" s="1">
        <f>($D98*Input!O$4 + 'Cálculo Emissões'!$E98*Input!O$6 + 'Cálculo Emissões'!$F98*Input!O$5) * (1/1000)</f>
        <v>1.7958839232620283E-4</v>
      </c>
    </row>
    <row r="99" spans="1:26" ht="15" customHeight="1" x14ac:dyDescent="0.25">
      <c r="A99" s="1" t="str">
        <f>'Dados Vias'!B100</f>
        <v>Cariacica</v>
      </c>
      <c r="B99" s="1" t="str">
        <f>'Dados Vias'!C100</f>
        <v>Rua Chile</v>
      </c>
      <c r="C99" s="29">
        <f>Input!$R$17</f>
        <v>0.95383561643835613</v>
      </c>
      <c r="D99" s="5">
        <f>'Dados Vias'!S100</f>
        <v>55.934287662497702</v>
      </c>
      <c r="E99" s="5">
        <f>'Dados Vias'!T100</f>
        <v>20.231550856648106</v>
      </c>
      <c r="F99" s="5">
        <f>'Dados Vias'!U100</f>
        <v>2.3801824537233065</v>
      </c>
      <c r="G99" s="12">
        <f>($D99*Input!$E$12 + $E99*Input!$E$14 + $F99*Input!$E$13) / ($D99+$E99+$F99)</f>
        <v>1.5583333333333333</v>
      </c>
      <c r="H99" s="14" t="str">
        <f>'Dados Vias'!W100</f>
        <v>Collector</v>
      </c>
      <c r="I99" s="29">
        <f>VLOOKUP($H99,Input!$A$12:$B$15,2,FALSE)</f>
        <v>1.9366892857142866</v>
      </c>
      <c r="J99" s="34">
        <f t="shared" si="3"/>
        <v>0.69428593726146881</v>
      </c>
      <c r="K99" s="34">
        <f t="shared" si="4"/>
        <v>0.13326850808114882</v>
      </c>
      <c r="L99" s="34">
        <f t="shared" si="5"/>
        <v>3.2242380987374711E-2</v>
      </c>
      <c r="M99" s="28">
        <f>($D99*Input!B$4 + 'Cálculo Emissões'!$E99*Input!B$6 + 'Cálculo Emissões'!$F99*Input!B$5) * (1/1000)</f>
        <v>7.471321759710361E-4</v>
      </c>
      <c r="N99" s="28">
        <f>($D99*Input!C$4 + 'Cálculo Emissões'!$E99*Input!C$6 + 'Cálculo Emissões'!$F99*Input!C$5) * (1/1000)</f>
        <v>7.471321759710361E-4</v>
      </c>
      <c r="O99" s="28">
        <f>($D99*Input!D$4 + 'Cálculo Emissões'!$E99*Input!D$6 + 'Cálculo Emissões'!$F99*Input!D$5) * (1/1000)</f>
        <v>7.471321759710361E-4</v>
      </c>
      <c r="P99" s="28">
        <f>($D99*Input!E$4 + 'Cálculo Emissões'!$E99*Input!E$6 + 'Cálculo Emissões'!$F99*Input!E$5) * (1/1000)</f>
        <v>5.7955685685437013E-2</v>
      </c>
      <c r="Q99" s="28">
        <f>($D99*Input!F$4 + 'Cálculo Emissões'!$E99*Input!F$6 + 'Cálculo Emissões'!$F99*Input!F$5) * (1/1000)</f>
        <v>0.1305432616550008</v>
      </c>
      <c r="R99" s="28">
        <f>($D99*Input!G$4 + 'Cálculo Emissões'!$E99*Input!G$6 + 'Cálculo Emissões'!$F99*Input!G$5) * (1/1000)</f>
        <v>1.2270355646098177E-3</v>
      </c>
      <c r="S99" s="28">
        <f>($D99*Input!H$4 + 'Cálculo Emissões'!$E99*Input!H$6 + 'Cálculo Emissões'!$F99*Input!H$5) * (1/1000)</f>
        <v>4.9147881939667987E-2</v>
      </c>
      <c r="T99" s="28">
        <f>($D99*Input!I$4) * (1/1000)</f>
        <v>4.1150538138574576E-3</v>
      </c>
      <c r="U99" s="1">
        <f>($D99*Input!J$4 + 'Cálculo Emissões'!$E99*Input!J$6 + 'Cálculo Emissões'!$F99*Input!J$5) * (1/1000)</f>
        <v>1.3469091223834678E-3</v>
      </c>
      <c r="V99" s="1">
        <f>($D99*Input!K$4 + 'Cálculo Emissões'!$E99*Input!K$6 + 'Cálculo Emissões'!$F99*Input!K$5) * (1/1000)</f>
        <v>1.0235575751700611E-3</v>
      </c>
      <c r="W99" s="1">
        <f>($D99*Input!L$4 + 'Cálculo Emissões'!$E99*Input!L$6 + 'Cálculo Emissões'!$F99*Input!L$5) * (1/1000)</f>
        <v>5.4820512588249905E-4</v>
      </c>
      <c r="X99" s="1">
        <f>($D99*Input!M$4 + 'Cálculo Emissões'!$E99*Input!M$6 + 'Cálculo Emissões'!$F99*Input!M$5) * (1/1000)</f>
        <v>1.1115332431017371E-3</v>
      </c>
      <c r="Y99" s="1">
        <f>($D99*Input!N$4 + 'Cálculo Emissões'!$E99*Input!N$6 + 'Cálculo Emissões'!$F99*Input!N$5) * (1/1000)</f>
        <v>5.5576662155086857E-4</v>
      </c>
      <c r="Z99" s="1">
        <f>($D99*Input!O$4 + 'Cálculo Emissões'!$E99*Input!O$6 + 'Cálculo Emissões'!$F99*Input!O$5) * (1/1000)</f>
        <v>3.0249261997927106E-4</v>
      </c>
    </row>
    <row r="100" spans="1:26" ht="15" customHeight="1" x14ac:dyDescent="0.25">
      <c r="A100" s="1" t="str">
        <f>'Dados Vias'!B101</f>
        <v>Cariacica</v>
      </c>
      <c r="B100" s="1" t="str">
        <f>'Dados Vias'!C101</f>
        <v>Rua Clarício Alves Ribeiro (1)</v>
      </c>
      <c r="C100" s="29">
        <f>Input!$R$17</f>
        <v>0.95383561643835613</v>
      </c>
      <c r="D100" s="5">
        <f>'Dados Vias'!S101</f>
        <v>104.4383148189871</v>
      </c>
      <c r="E100" s="5">
        <f>'Dados Vias'!T101</f>
        <v>30.065575478193256</v>
      </c>
      <c r="F100" s="5">
        <f>'Dados Vias'!U101</f>
        <v>11.076790965650146</v>
      </c>
      <c r="G100" s="12">
        <f>($D100*Input!$E$12 + $E100*Input!$E$14 + $F100*Input!$E$13) / ($D100+$E100+$F100)</f>
        <v>2.2722826086956522</v>
      </c>
      <c r="H100" s="14" t="str">
        <f>'Dados Vias'!W101</f>
        <v>Collector</v>
      </c>
      <c r="I100" s="29">
        <f>VLOOKUP($H100,Input!$A$12:$B$15,2,FALSE)</f>
        <v>1.9366892857142866</v>
      </c>
      <c r="J100" s="34">
        <f t="shared" si="3"/>
        <v>1.8905838802574804</v>
      </c>
      <c r="K100" s="34">
        <f t="shared" si="4"/>
        <v>0.36289845379555352</v>
      </c>
      <c r="L100" s="34">
        <f t="shared" si="5"/>
        <v>8.7798013015053272E-2</v>
      </c>
      <c r="M100" s="28">
        <f>($D100*Input!B$4 + 'Cálculo Emissões'!$E100*Input!B$6 + 'Cálculo Emissões'!$F100*Input!B$5) * (1/1000)</f>
        <v>2.5212694151382931E-3</v>
      </c>
      <c r="N100" s="28">
        <f>($D100*Input!C$4 + 'Cálculo Emissões'!$E100*Input!C$6 + 'Cálculo Emissões'!$F100*Input!C$5) * (1/1000)</f>
        <v>2.5212694151382931E-3</v>
      </c>
      <c r="O100" s="28">
        <f>($D100*Input!D$4 + 'Cálculo Emissões'!$E100*Input!D$6 + 'Cálculo Emissões'!$F100*Input!D$5) * (1/1000)</f>
        <v>2.5212694151382931E-3</v>
      </c>
      <c r="P100" s="28">
        <f>($D100*Input!E$4 + 'Cálculo Emissões'!$E100*Input!E$6 + 'Cálculo Emissões'!$F100*Input!E$5) * (1/1000)</f>
        <v>0.14348874676852053</v>
      </c>
      <c r="Q100" s="28">
        <f>($D100*Input!F$4 + 'Cálculo Emissões'!$E100*Input!F$6 + 'Cálculo Emissões'!$F100*Input!F$5) * (1/1000)</f>
        <v>0.22098243700179149</v>
      </c>
      <c r="R100" s="28">
        <f>($D100*Input!G$4 + 'Cálculo Emissões'!$E100*Input!G$6 + 'Cálculo Emissões'!$F100*Input!G$5) * (1/1000)</f>
        <v>3.6668393823108018E-3</v>
      </c>
      <c r="S100" s="28">
        <f>($D100*Input!H$4 + 'Cálculo Emissões'!$E100*Input!H$6 + 'Cálculo Emissões'!$F100*Input!H$5) * (1/1000)</f>
        <v>9.0885626087949478E-2</v>
      </c>
      <c r="T100" s="28">
        <f>($D100*Input!I$4) * (1/1000)</f>
        <v>7.6834675772024952E-3</v>
      </c>
      <c r="U100" s="1">
        <f>($D100*Input!J$4 + 'Cálculo Emissões'!$E100*Input!J$6 + 'Cálculo Emissões'!$F100*Input!J$5) * (1/1000)</f>
        <v>2.8994916407716676E-3</v>
      </c>
      <c r="V100" s="1">
        <f>($D100*Input!K$4 + 'Cálculo Emissões'!$E100*Input!K$6 + 'Cálculo Emissões'!$F100*Input!K$5) * (1/1000)</f>
        <v>2.2022708972661122E-3</v>
      </c>
      <c r="W100" s="1">
        <f>($D100*Input!L$4 + 'Cálculo Emissões'!$E100*Input!L$6 + 'Cálculo Emissões'!$F100*Input!L$5) * (1/1000)</f>
        <v>1.1799040274732527E-3</v>
      </c>
      <c r="X100" s="1">
        <f>($D100*Input!M$4 + 'Cálculo Emissões'!$E100*Input!M$6 + 'Cálculo Emissões'!$F100*Input!M$5) * (1/1000)</f>
        <v>2.4502831725934674E-3</v>
      </c>
      <c r="Y100" s="1">
        <f>($D100*Input!N$4 + 'Cálculo Emissões'!$E100*Input!N$6 + 'Cálculo Emissões'!$F100*Input!N$5) * (1/1000)</f>
        <v>1.2251415862967337E-3</v>
      </c>
      <c r="Z100" s="1">
        <f>($D100*Input!O$4 + 'Cálculo Emissões'!$E100*Input!O$6 + 'Cálculo Emissões'!$F100*Input!O$5) * (1/1000)</f>
        <v>6.6613450035428955E-4</v>
      </c>
    </row>
    <row r="101" spans="1:26" ht="15" customHeight="1" x14ac:dyDescent="0.25">
      <c r="A101" s="1" t="str">
        <f>'Dados Vias'!B102</f>
        <v>Cariacica</v>
      </c>
      <c r="B101" s="1" t="str">
        <f>'Dados Vias'!C102</f>
        <v>Rua Clarício Alves Ribeiro (2)</v>
      </c>
      <c r="C101" s="29">
        <f>Input!$R$17</f>
        <v>0.95383561643835613</v>
      </c>
      <c r="D101" s="5">
        <f>'Dados Vias'!S102</f>
        <v>320.0619464771105</v>
      </c>
      <c r="E101" s="5">
        <f>'Dados Vias'!T102</f>
        <v>70.782930470899444</v>
      </c>
      <c r="F101" s="5">
        <f>'Dados Vias'!U102</f>
        <v>49.240299458017006</v>
      </c>
      <c r="G101" s="12">
        <f>($D101*Input!$E$12 + $E101*Input!$E$14 + $F101*Input!$E$13) / ($D101+$E101+$F101)</f>
        <v>2.8377622377622385</v>
      </c>
      <c r="H101" s="14" t="str">
        <f>'Dados Vias'!W102</f>
        <v>Collector</v>
      </c>
      <c r="I101" s="29">
        <f>VLOOKUP($H101,Input!$A$12:$B$15,2,FALSE)</f>
        <v>1.9366892857142866</v>
      </c>
      <c r="J101" s="34">
        <f t="shared" si="3"/>
        <v>7.1692360083969051</v>
      </c>
      <c r="K101" s="34">
        <f t="shared" si="4"/>
        <v>1.3761381811783535</v>
      </c>
      <c r="L101" s="34">
        <f t="shared" si="5"/>
        <v>0.33293665673669848</v>
      </c>
      <c r="M101" s="28">
        <f>($D101*Input!B$4 + 'Cálculo Emissões'!$E101*Input!B$6 + 'Cálculo Emissões'!$F101*Input!B$5) * (1/1000)</f>
        <v>1.0308078951645358E-2</v>
      </c>
      <c r="N101" s="28">
        <f>($D101*Input!C$4 + 'Cálculo Emissões'!$E101*Input!C$6 + 'Cálculo Emissões'!$F101*Input!C$5) * (1/1000)</f>
        <v>1.0308078951645358E-2</v>
      </c>
      <c r="O101" s="28">
        <f>($D101*Input!D$4 + 'Cálculo Emissões'!$E101*Input!D$6 + 'Cálculo Emissões'!$F101*Input!D$5) * (1/1000)</f>
        <v>1.0308078951645358E-2</v>
      </c>
      <c r="P101" s="28">
        <f>($D101*Input!E$4 + 'Cálculo Emissões'!$E101*Input!E$6 + 'Cálculo Emissões'!$F101*Input!E$5) * (1/1000)</f>
        <v>0.5207236522684271</v>
      </c>
      <c r="Q101" s="28">
        <f>($D101*Input!F$4 + 'Cálculo Emissões'!$E101*Input!F$6 + 'Cálculo Emissões'!$F101*Input!F$5) * (1/1000)</f>
        <v>0.61097632022451276</v>
      </c>
      <c r="R101" s="28">
        <f>($D101*Input!G$4 + 'Cálculo Emissões'!$E101*Input!G$6 + 'Cálculo Emissões'!$F101*Input!G$5) * (1/1000)</f>
        <v>1.4400914380124089E-2</v>
      </c>
      <c r="S101" s="28">
        <f>($D101*Input!H$4 + 'Cálculo Emissões'!$E101*Input!H$6 + 'Cálculo Emissões'!$F101*Input!H$5) * (1/1000)</f>
        <v>0.27532479763127538</v>
      </c>
      <c r="T101" s="28">
        <f>($D101*Input!I$4) * (1/1000)</f>
        <v>2.354677584290276E-2</v>
      </c>
      <c r="U101" s="1">
        <f>($D101*Input!J$4 + 'Cálculo Emissões'!$E101*Input!J$6 + 'Cálculo Emissões'!$F101*Input!J$5) * (1/1000)</f>
        <v>9.7429483906387674E-3</v>
      </c>
      <c r="V101" s="1">
        <f>($D101*Input!K$4 + 'Cálculo Emissões'!$E101*Input!K$6 + 'Cálculo Emissões'!$F101*Input!K$5) * (1/1000)</f>
        <v>7.3975023277571524E-3</v>
      </c>
      <c r="W101" s="1">
        <f>($D101*Input!L$4 + 'Cálculo Emissões'!$E101*Input!L$6 + 'Cálculo Emissões'!$F101*Input!L$5) * (1/1000)</f>
        <v>3.9642297820186032E-3</v>
      </c>
      <c r="X101" s="1">
        <f>($D101*Input!M$4 + 'Cálculo Emissões'!$E101*Input!M$6 + 'Cálculo Emissões'!$F101*Input!M$5) * (1/1000)</f>
        <v>8.3521084701089539E-3</v>
      </c>
      <c r="Y101" s="1">
        <f>($D101*Input!N$4 + 'Cálculo Emissões'!$E101*Input!N$6 + 'Cálculo Emissões'!$F101*Input!N$5) * (1/1000)</f>
        <v>4.176054235054477E-3</v>
      </c>
      <c r="Z101" s="1">
        <f>($D101*Input!O$4 + 'Cálculo Emissões'!$E101*Input!O$6 + 'Cálculo Emissões'!$F101*Input!O$5) * (1/1000)</f>
        <v>2.2693786047987903E-3</v>
      </c>
    </row>
    <row r="102" spans="1:26" ht="15" customHeight="1" x14ac:dyDescent="0.25">
      <c r="A102" s="1" t="str">
        <f>'Dados Vias'!B103</f>
        <v>Cariacica</v>
      </c>
      <c r="B102" s="1" t="str">
        <f>'Dados Vias'!C103</f>
        <v>Rua Dom Bosco</v>
      </c>
      <c r="C102" s="29">
        <f>Input!$R$17</f>
        <v>0.95383561643835613</v>
      </c>
      <c r="D102" s="5">
        <f>'Dados Vias'!S103</f>
        <v>79.868928979868016</v>
      </c>
      <c r="E102" s="5">
        <f>'Dados Vias'!T103</f>
        <v>39.084795032701365</v>
      </c>
      <c r="F102" s="5">
        <f>'Dados Vias'!U103</f>
        <v>6.7973556578611074</v>
      </c>
      <c r="G102" s="12">
        <f>($D102*Input!$E$12 + $E102*Input!$E$14 + $F102*Input!$E$13) / ($D102+$E102+$F102)</f>
        <v>1.8290540540540543</v>
      </c>
      <c r="H102" s="14" t="str">
        <f>'Dados Vias'!W103</f>
        <v>Collector</v>
      </c>
      <c r="I102" s="29">
        <f>VLOOKUP($H102,Input!$A$12:$B$15,2,FALSE)</f>
        <v>1.9366892857142866</v>
      </c>
      <c r="J102" s="34">
        <f t="shared" si="3"/>
        <v>1.3088304957355406</v>
      </c>
      <c r="K102" s="34">
        <f t="shared" si="4"/>
        <v>0.25123062147245667</v>
      </c>
      <c r="L102" s="34">
        <f t="shared" si="5"/>
        <v>6.0781601969142736E-2</v>
      </c>
      <c r="M102" s="28">
        <f>($D102*Input!B$4 + 'Cálculo Emissões'!$E102*Input!B$6 + 'Cálculo Emissões'!$F102*Input!B$5) * (1/1000)</f>
        <v>1.7059275019205805E-3</v>
      </c>
      <c r="N102" s="28">
        <f>($D102*Input!C$4 + 'Cálculo Emissões'!$E102*Input!C$6 + 'Cálculo Emissões'!$F102*Input!C$5) * (1/1000)</f>
        <v>1.7059275019205805E-3</v>
      </c>
      <c r="O102" s="28">
        <f>($D102*Input!D$4 + 'Cálculo Emissões'!$E102*Input!D$6 + 'Cálculo Emissões'!$F102*Input!D$5) * (1/1000)</f>
        <v>1.7059275019205805E-3</v>
      </c>
      <c r="P102" s="28">
        <f>($D102*Input!E$4 + 'Cálculo Emissões'!$E102*Input!E$6 + 'Cálculo Emissões'!$F102*Input!E$5) * (1/1000)</f>
        <v>0.10224220920582737</v>
      </c>
      <c r="Q102" s="28">
        <f>($D102*Input!F$4 + 'Cálculo Emissões'!$E102*Input!F$6 + 'Cálculo Emissões'!$F102*Input!F$5) * (1/1000)</f>
        <v>0.2291431037048707</v>
      </c>
      <c r="R102" s="28">
        <f>($D102*Input!G$4 + 'Cálculo Emissões'!$E102*Input!G$6 + 'Cálculo Emissões'!$F102*Input!G$5) * (1/1000)</f>
        <v>2.4923138319439503E-3</v>
      </c>
      <c r="S102" s="28">
        <f>($D102*Input!H$4 + 'Cálculo Emissões'!$E102*Input!H$6 + 'Cálculo Emissões'!$F102*Input!H$5) * (1/1000)</f>
        <v>7.4358198210352014E-2</v>
      </c>
      <c r="T102" s="28">
        <f>($D102*Input!I$4) * (1/1000)</f>
        <v>5.8759117983311062E-3</v>
      </c>
      <c r="U102" s="1">
        <f>($D102*Input!J$4 + 'Cálculo Emissões'!$E102*Input!J$6 + 'Cálculo Emissões'!$F102*Input!J$5) * (1/1000)</f>
        <v>2.2377527861728928E-3</v>
      </c>
      <c r="V102" s="1">
        <f>($D102*Input!K$4 + 'Cálculo Emissões'!$E102*Input!K$6 + 'Cálculo Emissões'!$F102*Input!K$5) * (1/1000)</f>
        <v>1.7012615857881124E-3</v>
      </c>
      <c r="W102" s="1">
        <f>($D102*Input!L$4 + 'Cálculo Emissões'!$E102*Input!L$6 + 'Cálculo Emissões'!$F102*Input!L$5) * (1/1000)</f>
        <v>9.1098449318795011E-4</v>
      </c>
      <c r="X102" s="1">
        <f>($D102*Input!M$4 + 'Cálculo Emissões'!$E102*Input!M$6 + 'Cálculo Emissões'!$F102*Input!M$5) * (1/1000)</f>
        <v>1.864137778184951E-3</v>
      </c>
      <c r="Y102" s="1">
        <f>($D102*Input!N$4 + 'Cálculo Emissões'!$E102*Input!N$6 + 'Cálculo Emissões'!$F102*Input!N$5) * (1/1000)</f>
        <v>9.3206888909247551E-4</v>
      </c>
      <c r="Z102" s="1">
        <f>($D102*Input!O$4 + 'Cálculo Emissões'!$E102*Input!O$6 + 'Cálculo Emissões'!$F102*Input!O$5) * (1/1000)</f>
        <v>5.0649056182850913E-4</v>
      </c>
    </row>
    <row r="103" spans="1:26" ht="15" customHeight="1" x14ac:dyDescent="0.25">
      <c r="A103" s="1" t="str">
        <f>'Dados Vias'!B104</f>
        <v>Cariacica</v>
      </c>
      <c r="B103" s="1" t="str">
        <f>'Dados Vias'!C104</f>
        <v>Rua Dom Luís Scortegagna</v>
      </c>
      <c r="C103" s="29">
        <f>Input!$R$17</f>
        <v>0.95383561643835613</v>
      </c>
      <c r="D103" s="5">
        <f>'Dados Vias'!S104</f>
        <v>12.325135332466539</v>
      </c>
      <c r="E103" s="5">
        <f>'Dados Vias'!T104</f>
        <v>5.1354730551943923</v>
      </c>
      <c r="F103" s="5">
        <f>'Dados Vias'!U104</f>
        <v>1.5406419165583174</v>
      </c>
      <c r="G103" s="12">
        <f>($D103*Input!$E$12 + $E103*Input!$E$14 + $F103*Input!$E$13) / ($D103+$E103+$F103)</f>
        <v>2.2635135135135132</v>
      </c>
      <c r="H103" s="14" t="str">
        <f>'Dados Vias'!W104</f>
        <v>Collector</v>
      </c>
      <c r="I103" s="29">
        <f>VLOOKUP($H103,Input!$A$12:$B$15,2,FALSE)</f>
        <v>1.9366892857142866</v>
      </c>
      <c r="J103" s="34">
        <f t="shared" si="3"/>
        <v>0.24578849156455126</v>
      </c>
      <c r="K103" s="34">
        <f t="shared" si="4"/>
        <v>4.7179215099077965E-2</v>
      </c>
      <c r="L103" s="34">
        <f t="shared" si="5"/>
        <v>1.1414326233647893E-2</v>
      </c>
      <c r="M103" s="28">
        <f>($D103*Input!B$4 + 'Cálculo Emissões'!$E103*Input!B$6 + 'Cálculo Emissões'!$F103*Input!B$5) * (1/1000)</f>
        <v>3.4532477125603103E-4</v>
      </c>
      <c r="N103" s="28">
        <f>($D103*Input!C$4 + 'Cálculo Emissões'!$E103*Input!C$6 + 'Cálculo Emissões'!$F103*Input!C$5) * (1/1000)</f>
        <v>3.4532477125603103E-4</v>
      </c>
      <c r="O103" s="28">
        <f>($D103*Input!D$4 + 'Cálculo Emissões'!$E103*Input!D$6 + 'Cálculo Emissões'!$F103*Input!D$5) * (1/1000)</f>
        <v>3.4532477125603103E-4</v>
      </c>
      <c r="P103" s="28">
        <f>($D103*Input!E$4 + 'Cálculo Emissões'!$E103*Input!E$6 + 'Cálculo Emissões'!$F103*Input!E$5) * (1/1000)</f>
        <v>1.8360485598084182E-2</v>
      </c>
      <c r="Q103" s="28">
        <f>($D103*Input!F$4 + 'Cálculo Emissões'!$E103*Input!F$6 + 'Cálculo Emissões'!$F103*Input!F$5) * (1/1000)</f>
        <v>3.2425626773497487E-2</v>
      </c>
      <c r="R103" s="28">
        <f>($D103*Input!G$4 + 'Cálculo Emissões'!$E103*Input!G$6 + 'Cálculo Emissões'!$F103*Input!G$5) * (1/1000)</f>
        <v>4.8578757617221151E-4</v>
      </c>
      <c r="S103" s="28">
        <f>($D103*Input!H$4 + 'Cálculo Emissões'!$E103*Input!H$6 + 'Cálculo Emissões'!$F103*Input!H$5) * (1/1000)</f>
        <v>1.1303193141821717E-2</v>
      </c>
      <c r="T103" s="28">
        <f>($D103*Input!I$4) * (1/1000)</f>
        <v>9.0675321481176305E-4</v>
      </c>
      <c r="U103" s="1">
        <f>($D103*Input!J$4 + 'Cálculo Emissões'!$E103*Input!J$6 + 'Cálculo Emissões'!$F103*Input!J$5) * (1/1000)</f>
        <v>3.711418970572622E-4</v>
      </c>
      <c r="V103" s="1">
        <f>($D103*Input!K$4 + 'Cálculo Emissões'!$E103*Input!K$6 + 'Cálculo Emissões'!$F103*Input!K$5) * (1/1000)</f>
        <v>2.8203925495043548E-4</v>
      </c>
      <c r="W103" s="1">
        <f>($D103*Input!L$4 + 'Cálculo Emissões'!$E103*Input!L$6 + 'Cálculo Emissões'!$F103*Input!L$5) * (1/1000)</f>
        <v>1.5106562833258239E-4</v>
      </c>
      <c r="X103" s="1">
        <f>($D103*Input!M$4 + 'Cálculo Emissões'!$E103*Input!M$6 + 'Cálculo Emissões'!$F103*Input!M$5) * (1/1000)</f>
        <v>3.1351203538724663E-4</v>
      </c>
      <c r="Y103" s="1">
        <f>($D103*Input!N$4 + 'Cálculo Emissões'!$E103*Input!N$6 + 'Cálculo Emissões'!$F103*Input!N$5) * (1/1000)</f>
        <v>1.5675601769362331E-4</v>
      </c>
      <c r="Z103" s="1">
        <f>($D103*Input!O$4 + 'Cálculo Emissões'!$E103*Input!O$6 + 'Cálculo Emissões'!$F103*Input!O$5) * (1/1000)</f>
        <v>8.5153095225168926E-5</v>
      </c>
    </row>
    <row r="104" spans="1:26" ht="15" customHeight="1" x14ac:dyDescent="0.25">
      <c r="A104" s="1" t="str">
        <f>'Dados Vias'!B105</f>
        <v>Cariacica</v>
      </c>
      <c r="B104" s="1" t="str">
        <f>'Dados Vias'!C105</f>
        <v>Rua Dom Pedro II (1)</v>
      </c>
      <c r="C104" s="29">
        <f>Input!$R$17</f>
        <v>0.95383561643835613</v>
      </c>
      <c r="D104" s="5">
        <f>'Dados Vias'!S105</f>
        <v>226.64199634675518</v>
      </c>
      <c r="E104" s="5">
        <f>'Dados Vias'!T105</f>
        <v>72.641665495754879</v>
      </c>
      <c r="F104" s="5">
        <f>'Dados Vias'!U105</f>
        <v>21.792499648726462</v>
      </c>
      <c r="G104" s="12">
        <f>($D104*Input!$E$12 + $E104*Input!$E$14 + $F104*Input!$E$13) / ($D104+$E104+$F104)</f>
        <v>2.1309954751131222</v>
      </c>
      <c r="H104" s="14" t="str">
        <f>'Dados Vias'!W105</f>
        <v>Highway</v>
      </c>
      <c r="I104" s="29">
        <f>VLOOKUP($H104,Input!$A$12:$B$15,2,FALSE)</f>
        <v>0.61049702380952386</v>
      </c>
      <c r="J104" s="34">
        <f t="shared" si="3"/>
        <v>1.3658730286178327</v>
      </c>
      <c r="K104" s="34">
        <f t="shared" si="4"/>
        <v>0.26217996214955297</v>
      </c>
      <c r="L104" s="34">
        <f t="shared" si="5"/>
        <v>6.343063600392411E-2</v>
      </c>
      <c r="M104" s="28">
        <f>($D104*Input!B$4 + 'Cálculo Emissões'!$E104*Input!B$6 + 'Cálculo Emissões'!$F104*Input!B$5) * (1/1000)</f>
        <v>5.1111232927930298E-3</v>
      </c>
      <c r="N104" s="28">
        <f>($D104*Input!C$4 + 'Cálculo Emissões'!$E104*Input!C$6 + 'Cálculo Emissões'!$F104*Input!C$5) * (1/1000)</f>
        <v>5.1111232927930298E-3</v>
      </c>
      <c r="O104" s="28">
        <f>($D104*Input!D$4 + 'Cálculo Emissões'!$E104*Input!D$6 + 'Cálculo Emissões'!$F104*Input!D$5) * (1/1000)</f>
        <v>5.1111232927930298E-3</v>
      </c>
      <c r="P104" s="28">
        <f>($D104*Input!E$4 + 'Cálculo Emissões'!$E104*Input!E$6 + 'Cálculo Emissões'!$F104*Input!E$5) * (1/1000)</f>
        <v>0.29992099824536467</v>
      </c>
      <c r="Q104" s="28">
        <f>($D104*Input!F$4 + 'Cálculo Emissões'!$E104*Input!F$6 + 'Cálculo Emissões'!$F104*Input!F$5) * (1/1000)</f>
        <v>0.50566681610020492</v>
      </c>
      <c r="R104" s="28">
        <f>($D104*Input!G$4 + 'Cálculo Emissões'!$E104*Input!G$6 + 'Cálculo Emissões'!$F104*Input!G$5) * (1/1000)</f>
        <v>7.5036211246761568E-3</v>
      </c>
      <c r="S104" s="28">
        <f>($D104*Input!H$4 + 'Cálculo Emissões'!$E104*Input!H$6 + 'Cálculo Emissões'!$F104*Input!H$5) * (1/1000)</f>
        <v>0.19909649866364165</v>
      </c>
      <c r="T104" s="28">
        <f>($D104*Input!I$4) * (1/1000)</f>
        <v>1.6673923105528225E-2</v>
      </c>
      <c r="U104" s="1">
        <f>($D104*Input!J$4 + 'Cálculo Emissões'!$E104*Input!J$6 + 'Cálculo Emissões'!$F104*Input!J$5) * (1/1000)</f>
        <v>6.2017296262360088E-3</v>
      </c>
      <c r="V104" s="1">
        <f>($D104*Input!K$4 + 'Cálculo Emissões'!$E104*Input!K$6 + 'Cálculo Emissões'!$F104*Input!K$5) * (1/1000)</f>
        <v>4.7112364852955153E-3</v>
      </c>
      <c r="W104" s="1">
        <f>($D104*Input!L$4 + 'Cálculo Emissões'!$E104*Input!L$6 + 'Cálculo Emissões'!$F104*Input!L$5) * (1/1000)</f>
        <v>2.523870767286952E-3</v>
      </c>
      <c r="X104" s="1">
        <f>($D104*Input!M$4 + 'Cálculo Emissões'!$E104*Input!M$6 + 'Cálculo Emissões'!$F104*Input!M$5) * (1/1000)</f>
        <v>5.2191839588080335E-3</v>
      </c>
      <c r="Y104" s="1">
        <f>($D104*Input!N$4 + 'Cálculo Emissões'!$E104*Input!N$6 + 'Cálculo Emissões'!$F104*Input!N$5) * (1/1000)</f>
        <v>2.6095919794040167E-3</v>
      </c>
      <c r="Z104" s="1">
        <f>($D104*Input!O$4 + 'Cálculo Emissões'!$E104*Input!O$6 + 'Cálculo Emissões'!$F104*Input!O$5) * (1/1000)</f>
        <v>1.4189358562991406E-3</v>
      </c>
    </row>
    <row r="105" spans="1:26" ht="15" customHeight="1" x14ac:dyDescent="0.25">
      <c r="A105" s="1" t="str">
        <f>'Dados Vias'!B106</f>
        <v>Cariacica</v>
      </c>
      <c r="B105" s="1" t="str">
        <f>'Dados Vias'!C106</f>
        <v>Rua Dom Pedro II (2)</v>
      </c>
      <c r="C105" s="29">
        <f>Input!$R$17</f>
        <v>0.95383561643835613</v>
      </c>
      <c r="D105" s="5">
        <f>'Dados Vias'!S106</f>
        <v>422.62016290695072</v>
      </c>
      <c r="E105" s="5">
        <f>'Dados Vias'!T106</f>
        <v>200.56550104058675</v>
      </c>
      <c r="F105" s="5">
        <f>'Dados Vias'!U106</f>
        <v>32.233741238665729</v>
      </c>
      <c r="G105" s="12">
        <f>($D105*Input!$E$12 + $E105*Input!$E$14 + $F105*Input!$E$13) / ($D105+$E105+$F105)</f>
        <v>1.7658469945355189</v>
      </c>
      <c r="H105" s="14" t="str">
        <f>'Dados Vias'!W106</f>
        <v>Highway</v>
      </c>
      <c r="I105" s="29">
        <f>VLOOKUP($H105,Input!$A$12:$B$15,2,FALSE)</f>
        <v>0.61049702380952386</v>
      </c>
      <c r="J105" s="34">
        <f t="shared" si="3"/>
        <v>2.3017572318641863</v>
      </c>
      <c r="K105" s="34">
        <f t="shared" si="4"/>
        <v>0.44182336958383761</v>
      </c>
      <c r="L105" s="34">
        <f t="shared" si="5"/>
        <v>0.10689275070576716</v>
      </c>
      <c r="M105" s="28">
        <f>($D105*Input!B$4 + 'Cálculo Emissões'!$E105*Input!B$6 + 'Cálculo Emissões'!$F105*Input!B$5) * (1/1000)</f>
        <v>8.3463472570878411E-3</v>
      </c>
      <c r="N105" s="28">
        <f>($D105*Input!C$4 + 'Cálculo Emissões'!$E105*Input!C$6 + 'Cálculo Emissões'!$F105*Input!C$5) * (1/1000)</f>
        <v>8.3463472570878411E-3</v>
      </c>
      <c r="O105" s="28">
        <f>($D105*Input!D$4 + 'Cálculo Emissões'!$E105*Input!D$6 + 'Cálculo Emissões'!$F105*Input!D$5) * (1/1000)</f>
        <v>8.3463472570878411E-3</v>
      </c>
      <c r="P105" s="28">
        <f>($D105*Input!E$4 + 'Cálculo Emissões'!$E105*Input!E$6 + 'Cálculo Emissões'!$F105*Input!E$5) * (1/1000)</f>
        <v>0.52009139667345539</v>
      </c>
      <c r="Q105" s="28">
        <f>($D105*Input!F$4 + 'Cálculo Emissões'!$E105*Input!F$6 + 'Cálculo Emissões'!$F105*Input!F$5) * (1/1000)</f>
        <v>1.1845854636600004</v>
      </c>
      <c r="R105" s="28">
        <f>($D105*Input!G$4 + 'Cálculo Emissões'!$E105*Input!G$6 + 'Cálculo Emissões'!$F105*Input!G$5) * (1/1000)</f>
        <v>1.238698632071338E-2</v>
      </c>
      <c r="S105" s="28">
        <f>($D105*Input!H$4 + 'Cálculo Emissões'!$E105*Input!H$6 + 'Cálculo Emissões'!$F105*Input!H$5) * (1/1000)</f>
        <v>0.39049018346030095</v>
      </c>
      <c r="T105" s="28">
        <f>($D105*Input!I$4) * (1/1000)</f>
        <v>3.109192564812667E-2</v>
      </c>
      <c r="U105" s="1">
        <f>($D105*Input!J$4 + 'Cálculo Emissões'!$E105*Input!J$6 + 'Cálculo Emissões'!$F105*Input!J$5) * (1/1000)</f>
        <v>1.15364894647309E-2</v>
      </c>
      <c r="V105" s="1">
        <f>($D105*Input!K$4 + 'Cálculo Emissões'!$E105*Input!K$6 + 'Cálculo Emissões'!$F105*Input!K$5) * (1/1000)</f>
        <v>8.7704288840231379E-3</v>
      </c>
      <c r="W105" s="1">
        <f>($D105*Input!L$4 + 'Cálculo Emissões'!$E105*Input!L$6 + 'Cálculo Emissões'!$F105*Input!L$5) * (1/1000)</f>
        <v>4.6963989344189034E-3</v>
      </c>
      <c r="X105" s="1">
        <f>($D105*Input!M$4 + 'Cálculo Emissões'!$E105*Input!M$6 + 'Cálculo Emissões'!$F105*Input!M$5) * (1/1000)</f>
        <v>9.5893640729067912E-3</v>
      </c>
      <c r="Y105" s="1">
        <f>($D105*Input!N$4 + 'Cálculo Emissões'!$E105*Input!N$6 + 'Cálculo Emissões'!$F105*Input!N$5) * (1/1000)</f>
        <v>4.7946820364533956E-3</v>
      </c>
      <c r="Z105" s="1">
        <f>($D105*Input!O$4 + 'Cálculo Emissões'!$E105*Input!O$6 + 'Cálculo Emissões'!$F105*Input!O$5) * (1/1000)</f>
        <v>2.6060659593482118E-3</v>
      </c>
    </row>
    <row r="106" spans="1:26" ht="15" customHeight="1" x14ac:dyDescent="0.25">
      <c r="A106" s="1" t="str">
        <f>'Dados Vias'!B107</f>
        <v>Cariacica</v>
      </c>
      <c r="B106" s="1" t="str">
        <f>'Dados Vias'!C107</f>
        <v>Rua Duckla Coutinho</v>
      </c>
      <c r="C106" s="29">
        <f>Input!$R$17</f>
        <v>0.95383561643835613</v>
      </c>
      <c r="D106" s="5">
        <f>'Dados Vias'!S107</f>
        <v>105.62950640372391</v>
      </c>
      <c r="E106" s="5">
        <f>'Dados Vias'!T107</f>
        <v>46.328730878826278</v>
      </c>
      <c r="F106" s="5">
        <f>'Dados Vias'!U107</f>
        <v>22.237790821836612</v>
      </c>
      <c r="G106" s="12">
        <f>($D106*Input!$E$12 + $E106*Input!$E$14 + $F106*Input!$E$13) / ($D106+$E106+$F106)</f>
        <v>2.93031914893617</v>
      </c>
      <c r="H106" s="14" t="str">
        <f>'Dados Vias'!W107</f>
        <v>Collector</v>
      </c>
      <c r="I106" s="29">
        <f>VLOOKUP($H106,Input!$A$12:$B$15,2,FALSE)</f>
        <v>1.9366892857142866</v>
      </c>
      <c r="J106" s="34">
        <f t="shared" si="3"/>
        <v>2.9321898204788401</v>
      </c>
      <c r="K106" s="34">
        <f t="shared" si="4"/>
        <v>0.56283519773897239</v>
      </c>
      <c r="L106" s="34">
        <f t="shared" si="5"/>
        <v>0.1361698059045901</v>
      </c>
      <c r="M106" s="28">
        <f>($D106*Input!B$4 + 'Cálculo Emissões'!$E106*Input!B$6 + 'Cálculo Emissões'!$F106*Input!B$5) * (1/1000)</f>
        <v>4.5497175306964278E-3</v>
      </c>
      <c r="N106" s="28">
        <f>($D106*Input!C$4 + 'Cálculo Emissões'!$E106*Input!C$6 + 'Cálculo Emissões'!$F106*Input!C$5) * (1/1000)</f>
        <v>4.5497175306964278E-3</v>
      </c>
      <c r="O106" s="28">
        <f>($D106*Input!D$4 + 'Cálculo Emissões'!$E106*Input!D$6 + 'Cálculo Emissões'!$F106*Input!D$5) * (1/1000)</f>
        <v>4.5497175306964278E-3</v>
      </c>
      <c r="P106" s="28">
        <f>($D106*Input!E$4 + 'Cálculo Emissões'!$E106*Input!E$6 + 'Cálculo Emissões'!$F106*Input!E$5) * (1/1000)</f>
        <v>0.20668092719094369</v>
      </c>
      <c r="Q106" s="28">
        <f>($D106*Input!F$4 + 'Cálculo Emissões'!$E106*Input!F$6 + 'Cálculo Emissões'!$F106*Input!F$5) * (1/1000)</f>
        <v>0.29618475636784208</v>
      </c>
      <c r="R106" s="28">
        <f>($D106*Input!G$4 + 'Cálculo Emissões'!$E106*Input!G$6 + 'Cálculo Emissões'!$F106*Input!G$5) * (1/1000)</f>
        <v>6.0691585337852754E-3</v>
      </c>
      <c r="S106" s="28">
        <f>($D106*Input!H$4 + 'Cálculo Emissões'!$E106*Input!H$6 + 'Cálculo Emissões'!$F106*Input!H$5) * (1/1000)</f>
        <v>9.9866957595734773E-2</v>
      </c>
      <c r="T106" s="28">
        <f>($D106*Input!I$4) * (1/1000)</f>
        <v>7.7711028663722303E-3</v>
      </c>
      <c r="U106" s="1">
        <f>($D106*Input!J$4 + 'Cálculo Emissões'!$E106*Input!J$6 + 'Cálculo Emissões'!$F106*Input!J$5) * (1/1000)</f>
        <v>3.8110164534289346E-3</v>
      </c>
      <c r="V106" s="1">
        <f>($D106*Input!K$4 + 'Cálculo Emissões'!$E106*Input!K$6 + 'Cálculo Emissões'!$F106*Input!K$5) * (1/1000)</f>
        <v>2.8957152692748391E-3</v>
      </c>
      <c r="W106" s="1">
        <f>($D106*Input!L$4 + 'Cálculo Emissões'!$E106*Input!L$6 + 'Cálculo Emissões'!$F106*Input!L$5) * (1/1000)</f>
        <v>1.5511667458377077E-3</v>
      </c>
      <c r="X106" s="1">
        <f>($D106*Input!M$4 + 'Cálculo Emissões'!$E106*Input!M$6 + 'Cálculo Emissões'!$F106*Input!M$5) * (1/1000)</f>
        <v>3.2743880659846561E-3</v>
      </c>
      <c r="Y106" s="1">
        <f>($D106*Input!N$4 + 'Cálculo Emissões'!$E106*Input!N$6 + 'Cálculo Emissões'!$F106*Input!N$5) * (1/1000)</f>
        <v>1.6371940329923281E-3</v>
      </c>
      <c r="Z106" s="1">
        <f>($D106*Input!O$4 + 'Cálculo Emissões'!$E106*Input!O$6 + 'Cálculo Emissões'!$F106*Input!O$5) * (1/1000)</f>
        <v>8.8831406959709064E-4</v>
      </c>
    </row>
    <row r="107" spans="1:26" ht="15" customHeight="1" x14ac:dyDescent="0.25">
      <c r="A107" s="1" t="str">
        <f>'Dados Vias'!B108</f>
        <v>Cariacica</v>
      </c>
      <c r="B107" s="1" t="str">
        <f>'Dados Vias'!C108</f>
        <v>Rua Eng. José Himério Silva Oliveira</v>
      </c>
      <c r="C107" s="29">
        <f>Input!$R$17</f>
        <v>0.95383561643835613</v>
      </c>
      <c r="D107" s="5">
        <f>'Dados Vias'!S108</f>
        <v>25.82537587968817</v>
      </c>
      <c r="E107" s="5">
        <f>'Dados Vias'!T108</f>
        <v>4.3958086603724551</v>
      </c>
      <c r="F107" s="5">
        <f>'Dados Vias'!U108</f>
        <v>9.8905694858380233</v>
      </c>
      <c r="G107" s="12">
        <f>($D107*Input!$E$12 + $E107*Input!$E$14 + $F107*Input!$E$13) / ($D107+$E107+$F107)</f>
        <v>4.8143835616438357</v>
      </c>
      <c r="H107" s="14" t="str">
        <f>'Dados Vias'!W108</f>
        <v>Collector</v>
      </c>
      <c r="I107" s="29">
        <f>VLOOKUP($H107,Input!$A$12:$B$15,2,FALSE)</f>
        <v>1.9366892857142866</v>
      </c>
      <c r="J107" s="34">
        <f t="shared" si="3"/>
        <v>1.1203759212444484</v>
      </c>
      <c r="K107" s="34">
        <f t="shared" si="4"/>
        <v>0.21505667838128728</v>
      </c>
      <c r="L107" s="34">
        <f t="shared" si="5"/>
        <v>5.2029841543859826E-2</v>
      </c>
      <c r="M107" s="28">
        <f>($D107*Input!B$4 + 'Cálculo Emissões'!$E107*Input!B$6 + 'Cálculo Emissões'!$F107*Input!B$5) * (1/1000)</f>
        <v>1.8609307688455395E-3</v>
      </c>
      <c r="N107" s="28">
        <f>($D107*Input!C$4 + 'Cálculo Emissões'!$E107*Input!C$6 + 'Cálculo Emissões'!$F107*Input!C$5) * (1/1000)</f>
        <v>1.8609307688455395E-3</v>
      </c>
      <c r="O107" s="28">
        <f>($D107*Input!D$4 + 'Cálculo Emissões'!$E107*Input!D$6 + 'Cálculo Emissões'!$F107*Input!D$5) * (1/1000)</f>
        <v>1.8609307688455395E-3</v>
      </c>
      <c r="P107" s="28">
        <f>($D107*Input!E$4 + 'Cálculo Emissões'!$E107*Input!E$6 + 'Cálculo Emissões'!$F107*Input!E$5) * (1/1000)</f>
        <v>7.4043697067093725E-2</v>
      </c>
      <c r="Q107" s="28">
        <f>($D107*Input!F$4 + 'Cálculo Emissões'!$E107*Input!F$6 + 'Cálculo Emissões'!$F107*Input!F$5) * (1/1000)</f>
        <v>5.0384136572900272E-2</v>
      </c>
      <c r="R107" s="28">
        <f>($D107*Input!G$4 + 'Cálculo Emissões'!$E107*Input!G$6 + 'Cálculo Emissões'!$F107*Input!G$5) * (1/1000)</f>
        <v>2.4032753897765559E-3</v>
      </c>
      <c r="S107" s="28">
        <f>($D107*Input!H$4 + 'Cálculo Emissões'!$E107*Input!H$6 + 'Cálculo Emissões'!$F107*Input!H$5) * (1/1000)</f>
        <v>2.3250445146091689E-2</v>
      </c>
      <c r="T107" s="28">
        <f>($D107*Input!I$4) * (1/1000)</f>
        <v>1.8999582536789147E-3</v>
      </c>
      <c r="U107" s="1">
        <f>($D107*Input!J$4 + 'Cálculo Emissões'!$E107*Input!J$6 + 'Cálculo Emissões'!$F107*Input!J$5) * (1/1000)</f>
        <v>1.1754450149613219E-3</v>
      </c>
      <c r="V107" s="1">
        <f>($D107*Input!K$4 + 'Cálculo Emissões'!$E107*Input!K$6 + 'Cálculo Emissões'!$F107*Input!K$5) * (1/1000)</f>
        <v>8.922315747900844E-4</v>
      </c>
      <c r="W107" s="1">
        <f>($D107*Input!L$4 + 'Cálculo Emissões'!$E107*Input!L$6 + 'Cálculo Emissões'!$F107*Input!L$5) * (1/1000)</f>
        <v>4.7824461551206391E-4</v>
      </c>
      <c r="X107" s="1">
        <f>($D107*Input!M$4 + 'Cálculo Emissões'!$E107*Input!M$6 + 'Cálculo Emissões'!$F107*Input!M$5) * (1/1000)</f>
        <v>1.0417495766973991E-3</v>
      </c>
      <c r="Y107" s="1">
        <f>($D107*Input!N$4 + 'Cálculo Emissões'!$E107*Input!N$6 + 'Cálculo Emissões'!$F107*Input!N$5) * (1/1000)</f>
        <v>5.2087478834869953E-4</v>
      </c>
      <c r="Z107" s="1">
        <f>($D107*Input!O$4 + 'Cálculo Emissões'!$E107*Input!O$6 + 'Cálculo Emissões'!$F107*Input!O$5) * (1/1000)</f>
        <v>2.8241986948482377E-4</v>
      </c>
    </row>
    <row r="108" spans="1:26" ht="15" customHeight="1" x14ac:dyDescent="0.25">
      <c r="A108" s="1" t="str">
        <f>'Dados Vias'!B109</f>
        <v>Cariacica</v>
      </c>
      <c r="B108" s="1" t="str">
        <f>'Dados Vias'!C109</f>
        <v>Rua Eng. José Sertã</v>
      </c>
      <c r="C108" s="29">
        <f>Input!$R$17</f>
        <v>0.95383561643835613</v>
      </c>
      <c r="D108" s="5">
        <f>'Dados Vias'!S109</f>
        <v>39.621853288861089</v>
      </c>
      <c r="E108" s="5">
        <f>'Dados Vias'!T109</f>
        <v>10.188476559992852</v>
      </c>
      <c r="F108" s="5">
        <f>'Dados Vias'!U109</f>
        <v>22.641059022206335</v>
      </c>
      <c r="G108" s="12">
        <f>($D108*Input!$E$12 + $E108*Input!$E$14 + $F108*Input!$E$13) / ($D108+$E108+$F108)</f>
        <v>5.7117187500000002</v>
      </c>
      <c r="H108" s="14" t="str">
        <f>'Dados Vias'!W109</f>
        <v>Collector</v>
      </c>
      <c r="I108" s="29">
        <f>VLOOKUP($H108,Input!$A$12:$B$15,2,FALSE)</f>
        <v>1.9366892857142866</v>
      </c>
      <c r="J108" s="34">
        <f t="shared" si="3"/>
        <v>2.4090703224395824</v>
      </c>
      <c r="K108" s="34">
        <f t="shared" si="4"/>
        <v>0.4624221671555856</v>
      </c>
      <c r="L108" s="34">
        <f t="shared" si="5"/>
        <v>0.11187633076344811</v>
      </c>
      <c r="M108" s="28">
        <f>($D108*Input!B$4 + 'Cálculo Emissões'!$E108*Input!B$6 + 'Cálculo Emissões'!$F108*Input!B$5) * (1/1000)</f>
        <v>4.1760889852348057E-3</v>
      </c>
      <c r="N108" s="28">
        <f>($D108*Input!C$4 + 'Cálculo Emissões'!$E108*Input!C$6 + 'Cálculo Emissões'!$F108*Input!C$5) * (1/1000)</f>
        <v>4.1760889852348057E-3</v>
      </c>
      <c r="O108" s="28">
        <f>($D108*Input!D$4 + 'Cálculo Emissões'!$E108*Input!D$6 + 'Cálculo Emissões'!$F108*Input!D$5) * (1/1000)</f>
        <v>4.1760889852348057E-3</v>
      </c>
      <c r="P108" s="28">
        <f>($D108*Input!E$4 + 'Cálculo Emissões'!$E108*Input!E$6 + 'Cálculo Emissões'!$F108*Input!E$5) * (1/1000)</f>
        <v>0.15452098093289668</v>
      </c>
      <c r="Q108" s="28">
        <f>($D108*Input!F$4 + 'Cálculo Emissões'!$E108*Input!F$6 + 'Cálculo Emissões'!$F108*Input!F$5) * (1/1000)</f>
        <v>9.8299407456186608E-2</v>
      </c>
      <c r="R108" s="28">
        <f>($D108*Input!G$4 + 'Cálculo Emissões'!$E108*Input!G$6 + 'Cálculo Emissões'!$F108*Input!G$5) * (1/1000)</f>
        <v>5.2661534657082064E-3</v>
      </c>
      <c r="S108" s="28">
        <f>($D108*Input!H$4 + 'Cálculo Emissões'!$E108*Input!H$6 + 'Cálculo Emissões'!$F108*Input!H$5) * (1/1000)</f>
        <v>3.8648151719761964E-2</v>
      </c>
      <c r="T108" s="28">
        <f>($D108*Input!I$4) * (1/1000)</f>
        <v>2.9149572704355018E-3</v>
      </c>
      <c r="U108" s="1">
        <f>($D108*Input!J$4 + 'Cálculo Emissões'!$E108*Input!J$6 + 'Cálculo Emissões'!$F108*Input!J$5) * (1/1000)</f>
        <v>2.336984763236571E-3</v>
      </c>
      <c r="V108" s="1">
        <f>($D108*Input!K$4 + 'Cálculo Emissões'!$E108*Input!K$6 + 'Cálculo Emissões'!$F108*Input!K$5) * (1/1000)</f>
        <v>1.7742106165468689E-3</v>
      </c>
      <c r="W108" s="1">
        <f>($D108*Input!L$4 + 'Cálculo Emissões'!$E108*Input!L$6 + 'Cálculo Emissões'!$F108*Input!L$5) * (1/1000)</f>
        <v>9.509301159992651E-4</v>
      </c>
      <c r="X108" s="1">
        <f>($D108*Input!M$4 + 'Cálculo Emissões'!$E108*Input!M$6 + 'Cálculo Emissões'!$F108*Input!M$5) * (1/1000)</f>
        <v>2.0930345560616023E-3</v>
      </c>
      <c r="Y108" s="1">
        <f>($D108*Input!N$4 + 'Cálculo Emissões'!$E108*Input!N$6 + 'Cálculo Emissões'!$F108*Input!N$5) * (1/1000)</f>
        <v>1.0465172780308011E-3</v>
      </c>
      <c r="Z108" s="1">
        <f>($D108*Input!O$4 + 'Cálculo Emissões'!$E108*Input!O$6 + 'Cálculo Emissões'!$F108*Input!O$5) * (1/1000)</f>
        <v>5.6676875843852394E-4</v>
      </c>
    </row>
    <row r="109" spans="1:26" ht="15" customHeight="1" x14ac:dyDescent="0.25">
      <c r="A109" s="1" t="str">
        <f>'Dados Vias'!B110</f>
        <v>Cariacica</v>
      </c>
      <c r="B109" s="1" t="str">
        <f>'Dados Vias'!C110</f>
        <v>Rua Getúlio Vargas</v>
      </c>
      <c r="C109" s="29">
        <f>Input!$R$17</f>
        <v>0.95383561643835613</v>
      </c>
      <c r="D109" s="5">
        <f>'Dados Vias'!S110</f>
        <v>37.586056586617886</v>
      </c>
      <c r="E109" s="5">
        <f>'Dados Vias'!T110</f>
        <v>6.3705180655284561</v>
      </c>
      <c r="F109" s="5">
        <f>'Dados Vias'!U110</f>
        <v>1.9111554196585367</v>
      </c>
      <c r="G109" s="12">
        <f>($D109*Input!$E$12 + $E109*Input!$E$14 + $F109*Input!$E$13) / ($D109+$E109+$F109)</f>
        <v>1.8680555555555556</v>
      </c>
      <c r="H109" s="14" t="str">
        <f>'Dados Vias'!W110</f>
        <v>Collector</v>
      </c>
      <c r="I109" s="29">
        <f>VLOOKUP($H109,Input!$A$12:$B$15,2,FALSE)</f>
        <v>1.9366892857142866</v>
      </c>
      <c r="J109" s="34">
        <f t="shared" si="3"/>
        <v>0.48778163326887525</v>
      </c>
      <c r="K109" s="34">
        <f t="shared" si="4"/>
        <v>9.3629911029938895E-2</v>
      </c>
      <c r="L109" s="34">
        <f t="shared" si="5"/>
        <v>2.2652397829823933E-2</v>
      </c>
      <c r="M109" s="28">
        <f>($D109*Input!B$4 + 'Cálculo Emissões'!$E109*Input!B$6 + 'Cálculo Emissões'!$F109*Input!B$5) * (1/1000)</f>
        <v>5.2492236583508091E-4</v>
      </c>
      <c r="N109" s="28">
        <f>($D109*Input!C$4 + 'Cálculo Emissões'!$E109*Input!C$6 + 'Cálculo Emissões'!$F109*Input!C$5) * (1/1000)</f>
        <v>5.2492236583508091E-4</v>
      </c>
      <c r="O109" s="28">
        <f>($D109*Input!D$4 + 'Cálculo Emissões'!$E109*Input!D$6 + 'Cálculo Emissões'!$F109*Input!D$5) * (1/1000)</f>
        <v>5.2492236583508091E-4</v>
      </c>
      <c r="P109" s="28">
        <f>($D109*Input!E$4 + 'Cálculo Emissões'!$E109*Input!E$6 + 'Cálculo Emissões'!$F109*Input!E$5) * (1/1000)</f>
        <v>3.9918152058452033E-2</v>
      </c>
      <c r="Q109" s="28">
        <f>($D109*Input!F$4 + 'Cálculo Emissões'!$E109*Input!F$6 + 'Cálculo Emissões'!$F109*Input!F$5) * (1/1000)</f>
        <v>6.0261906529693765E-2</v>
      </c>
      <c r="R109" s="28">
        <f>($D109*Input!G$4 + 'Cálculo Emissões'!$E109*Input!G$6 + 'Cálculo Emissões'!$F109*Input!G$5) * (1/1000)</f>
        <v>8.7209369845709457E-4</v>
      </c>
      <c r="S109" s="28">
        <f>($D109*Input!H$4 + 'Cálculo Emissões'!$E109*Input!H$6 + 'Cálculo Emissões'!$F109*Input!H$5) * (1/1000)</f>
        <v>3.073794003906714E-2</v>
      </c>
      <c r="T109" s="28">
        <f>($D109*Input!I$4) * (1/1000)</f>
        <v>2.7651848618843668E-3</v>
      </c>
      <c r="U109" s="1">
        <f>($D109*Input!J$4 + 'Cálculo Emissões'!$E109*Input!J$6 + 'Cálculo Emissões'!$F109*Input!J$5) * (1/1000)</f>
        <v>8.6620186811044836E-4</v>
      </c>
      <c r="V109" s="1">
        <f>($D109*Input!K$4 + 'Cálculo Emissões'!$E109*Input!K$6 + 'Cálculo Emissões'!$F109*Input!K$5) * (1/1000)</f>
        <v>6.5756445830495943E-4</v>
      </c>
      <c r="W109" s="1">
        <f>($D109*Input!L$4 + 'Cálculo Emissões'!$E109*Input!L$6 + 'Cálculo Emissões'!$F109*Input!L$5) * (1/1000)</f>
        <v>3.5239265539775536E-4</v>
      </c>
      <c r="X109" s="1">
        <f>($D109*Input!M$4 + 'Cálculo Emissões'!$E109*Input!M$6 + 'Cálculo Emissões'!$F109*Input!M$5) * (1/1000)</f>
        <v>7.2336245969024623E-4</v>
      </c>
      <c r="Y109" s="1">
        <f>($D109*Input!N$4 + 'Cálculo Emissões'!$E109*Input!N$6 + 'Cálculo Emissões'!$F109*Input!N$5) * (1/1000)</f>
        <v>3.6168122984512311E-4</v>
      </c>
      <c r="Z109" s="1">
        <f>($D109*Input!O$4 + 'Cálculo Emissões'!$E109*Input!O$6 + 'Cálculo Emissões'!$F109*Input!O$5) * (1/1000)</f>
        <v>1.9704896491749081E-4</v>
      </c>
    </row>
    <row r="110" spans="1:26" ht="15" customHeight="1" x14ac:dyDescent="0.25">
      <c r="A110" s="1" t="str">
        <f>'Dados Vias'!B111</f>
        <v>Cariacica</v>
      </c>
      <c r="B110" s="1" t="str">
        <f>'Dados Vias'!C111</f>
        <v>Rua Humaitá</v>
      </c>
      <c r="C110" s="29">
        <f>Input!$R$17</f>
        <v>0.95383561643835613</v>
      </c>
      <c r="D110" s="5">
        <f>'Dados Vias'!S111</f>
        <v>85.850568560831974</v>
      </c>
      <c r="E110" s="5">
        <f>'Dados Vias'!T111</f>
        <v>17.028211945950144</v>
      </c>
      <c r="F110" s="5">
        <f>'Dados Vias'!U111</f>
        <v>3.5475441554062801</v>
      </c>
      <c r="G110" s="12">
        <f>($D110*Input!$E$12 + $E110*Input!$E$14 + $F110*Input!$E$13) / ($D110+$E110+$F110)</f>
        <v>1.7233333333333334</v>
      </c>
      <c r="H110" s="14" t="str">
        <f>'Dados Vias'!W111</f>
        <v>Collector</v>
      </c>
      <c r="I110" s="29">
        <f>VLOOKUP($H110,Input!$A$12:$B$15,2,FALSE)</f>
        <v>1.9366892857142866</v>
      </c>
      <c r="J110" s="34">
        <f t="shared" si="3"/>
        <v>1.042428677430655</v>
      </c>
      <c r="K110" s="34">
        <f t="shared" si="4"/>
        <v>0.20009466873281923</v>
      </c>
      <c r="L110" s="34">
        <f t="shared" si="5"/>
        <v>4.8410000499875615E-2</v>
      </c>
      <c r="M110" s="28">
        <f>($D110*Input!B$4 + 'Cálculo Emissões'!$E110*Input!B$6 + 'Cálculo Emissões'!$F110*Input!B$5) * (1/1000)</f>
        <v>1.0668107631531161E-3</v>
      </c>
      <c r="N110" s="28">
        <f>($D110*Input!C$4 + 'Cálculo Emissões'!$E110*Input!C$6 + 'Cálculo Emissões'!$F110*Input!C$5) * (1/1000)</f>
        <v>1.0668107631531161E-3</v>
      </c>
      <c r="O110" s="28">
        <f>($D110*Input!D$4 + 'Cálculo Emissões'!$E110*Input!D$6 + 'Cálculo Emissões'!$F110*Input!D$5) * (1/1000)</f>
        <v>1.0668107631531161E-3</v>
      </c>
      <c r="P110" s="28">
        <f>($D110*Input!E$4 + 'Cálculo Emissões'!$E110*Input!E$6 + 'Cálculo Emissões'!$F110*Input!E$5) * (1/1000)</f>
        <v>8.6980343397507584E-2</v>
      </c>
      <c r="Q110" s="28">
        <f>($D110*Input!F$4 + 'Cálculo Emissões'!$E110*Input!F$6 + 'Cálculo Emissões'!$F110*Input!F$5) * (1/1000)</f>
        <v>0.14632223725130361</v>
      </c>
      <c r="R110" s="28">
        <f>($D110*Input!G$4 + 'Cálculo Emissões'!$E110*Input!G$6 + 'Cálculo Emissões'!$F110*Input!G$5) * (1/1000)</f>
        <v>1.8261402692308012E-3</v>
      </c>
      <c r="S110" s="28">
        <f>($D110*Input!H$4 + 'Cálculo Emissões'!$E110*Input!H$6 + 'Cálculo Emissões'!$F110*Input!H$5) * (1/1000)</f>
        <v>7.0817202392480905E-2</v>
      </c>
      <c r="T110" s="28">
        <f>($D110*Input!I$4) * (1/1000)</f>
        <v>6.3159776291376001E-3</v>
      </c>
      <c r="U110" s="1">
        <f>($D110*Input!J$4 + 'Cálculo Emissões'!$E110*Input!J$6 + 'Cálculo Emissões'!$F110*Input!J$5) * (1/1000)</f>
        <v>1.9437521292313123E-3</v>
      </c>
      <c r="V110" s="1">
        <f>($D110*Input!K$4 + 'Cálculo Emissões'!$E110*Input!K$6 + 'Cálculo Emissões'!$F110*Input!K$5) * (1/1000)</f>
        <v>1.4758254237649219E-3</v>
      </c>
      <c r="W110" s="1">
        <f>($D110*Input!L$4 + 'Cálculo Emissões'!$E110*Input!L$6 + 'Cálculo Emissões'!$F110*Input!L$5) * (1/1000)</f>
        <v>7.9082082715733559E-4</v>
      </c>
      <c r="X110" s="1">
        <f>($D110*Input!M$4 + 'Cálculo Emissões'!$E110*Input!M$6 + 'Cálculo Emissões'!$F110*Input!M$5) * (1/1000)</f>
        <v>1.6151791125488142E-3</v>
      </c>
      <c r="Y110" s="1">
        <f>($D110*Input!N$4 + 'Cálculo Emissões'!$E110*Input!N$6 + 'Cálculo Emissões'!$F110*Input!N$5) * (1/1000)</f>
        <v>8.0758955627440712E-4</v>
      </c>
      <c r="Z110" s="1">
        <f>($D110*Input!O$4 + 'Cálculo Emissões'!$E110*Input!O$6 + 'Cálculo Emissões'!$F110*Input!O$5) * (1/1000)</f>
        <v>4.4003029467194055E-4</v>
      </c>
    </row>
    <row r="111" spans="1:26" ht="15" customHeight="1" x14ac:dyDescent="0.25">
      <c r="A111" s="1" t="str">
        <f>'Dados Vias'!B112</f>
        <v>Cariacica</v>
      </c>
      <c r="B111" s="1" t="str">
        <f>'Dados Vias'!C112</f>
        <v>Rua Leopoldina</v>
      </c>
      <c r="C111" s="29">
        <f>Input!$R$17</f>
        <v>0.95383561643835613</v>
      </c>
      <c r="D111" s="5">
        <f>'Dados Vias'!S112</f>
        <v>145.07271063544394</v>
      </c>
      <c r="E111" s="5">
        <f>'Dados Vias'!T112</f>
        <v>62.286652935869959</v>
      </c>
      <c r="F111" s="5">
        <f>'Dados Vias'!U112</f>
        <v>32.720203757450676</v>
      </c>
      <c r="G111" s="12">
        <f>($D111*Input!$E$12 + $E111*Input!$E$14 + $F111*Input!$E$13) / ($D111+$E111+$F111)</f>
        <v>3.0610016420361248</v>
      </c>
      <c r="H111" s="14" t="str">
        <f>'Dados Vias'!W112</f>
        <v>Collector</v>
      </c>
      <c r="I111" s="29">
        <f>VLOOKUP($H111,Input!$A$12:$B$15,2,FALSE)</f>
        <v>1.9366892857142866</v>
      </c>
      <c r="J111" s="34">
        <f t="shared" si="3"/>
        <v>4.2250966246407344</v>
      </c>
      <c r="K111" s="34">
        <f t="shared" si="4"/>
        <v>0.8110092592189645</v>
      </c>
      <c r="L111" s="34">
        <f t="shared" si="5"/>
        <v>0.19621191755297526</v>
      </c>
      <c r="M111" s="28">
        <f>($D111*Input!B$4 + 'Cálculo Emissões'!$E111*Input!B$6 + 'Cálculo Emissões'!$F111*Input!B$5) * (1/1000)</f>
        <v>6.6237831694147134E-3</v>
      </c>
      <c r="N111" s="28">
        <f>($D111*Input!C$4 + 'Cálculo Emissões'!$E111*Input!C$6 + 'Cálculo Emissões'!$F111*Input!C$5) * (1/1000)</f>
        <v>6.6237831694147134E-3</v>
      </c>
      <c r="O111" s="28">
        <f>($D111*Input!D$4 + 'Cálculo Emissões'!$E111*Input!D$6 + 'Cálculo Emissões'!$F111*Input!D$5) * (1/1000)</f>
        <v>6.6237831694147134E-3</v>
      </c>
      <c r="P111" s="28">
        <f>($D111*Input!E$4 + 'Cálculo Emissões'!$E111*Input!E$6 + 'Cálculo Emissões'!$F111*Input!E$5) * (1/1000)</f>
        <v>0.29556355747389806</v>
      </c>
      <c r="Q111" s="28">
        <f>($D111*Input!F$4 + 'Cálculo Emissões'!$E111*Input!F$6 + 'Cálculo Emissões'!$F111*Input!F$5) * (1/1000)</f>
        <v>0.40388570945866792</v>
      </c>
      <c r="R111" s="28">
        <f>($D111*Input!G$4 + 'Cálculo Emissões'!$E111*Input!G$6 + 'Cálculo Emissões'!$F111*Input!G$5) * (1/1000)</f>
        <v>8.7903067634187548E-3</v>
      </c>
      <c r="S111" s="28">
        <f>($D111*Input!H$4 + 'Cálculo Emissões'!$E111*Input!H$6 + 'Cálculo Emissões'!$F111*Input!H$5) * (1/1000)</f>
        <v>0.13725867404945188</v>
      </c>
      <c r="T111" s="28">
        <f>($D111*Input!I$4) * (1/1000)</f>
        <v>1.0672917027014931E-2</v>
      </c>
      <c r="U111" s="1">
        <f>($D111*Input!J$4 + 'Cálculo Emissões'!$E111*Input!J$6 + 'Cálculo Emissões'!$F111*Input!J$5) * (1/1000)</f>
        <v>5.3703006989610069E-3</v>
      </c>
      <c r="V111" s="1">
        <f>($D111*Input!K$4 + 'Cálculo Emissões'!$E111*Input!K$6 + 'Cálculo Emissões'!$F111*Input!K$5) * (1/1000)</f>
        <v>4.0802516340805711E-3</v>
      </c>
      <c r="W111" s="1">
        <f>($D111*Input!L$4 + 'Cálculo Emissões'!$E111*Input!L$6 + 'Cálculo Emissões'!$F111*Input!L$5) * (1/1000)</f>
        <v>2.1857823770950152E-3</v>
      </c>
      <c r="X111" s="1">
        <f>($D111*Input!M$4 + 'Cálculo Emissões'!$E111*Input!M$6 + 'Cálculo Emissões'!$F111*Input!M$5) * (1/1000)</f>
        <v>4.6273568224439359E-3</v>
      </c>
      <c r="Y111" s="1">
        <f>($D111*Input!N$4 + 'Cálculo Emissões'!$E111*Input!N$6 + 'Cálculo Emissões'!$F111*Input!N$5) * (1/1000)</f>
        <v>2.3136784112219679E-3</v>
      </c>
      <c r="Z111" s="1">
        <f>($D111*Input!O$4 + 'Cálculo Emissões'!$E111*Input!O$6 + 'Cálculo Emissões'!$F111*Input!O$5) * (1/1000)</f>
        <v>1.2552094250568282E-3</v>
      </c>
    </row>
    <row r="112" spans="1:26" ht="15" customHeight="1" x14ac:dyDescent="0.25">
      <c r="A112" s="1" t="str">
        <f>'Dados Vias'!B113</f>
        <v>Cariacica</v>
      </c>
      <c r="B112" s="1" t="str">
        <f>'Dados Vias'!C113</f>
        <v>Rua Manoel Freire Correa</v>
      </c>
      <c r="C112" s="29">
        <f>Input!$R$17</f>
        <v>0.95383561643835613</v>
      </c>
      <c r="D112" s="5">
        <f>'Dados Vias'!S113</f>
        <v>384.51872481542409</v>
      </c>
      <c r="E112" s="5">
        <f>'Dados Vias'!T113</f>
        <v>166.77920594403938</v>
      </c>
      <c r="F112" s="5">
        <f>'Dados Vias'!U113</f>
        <v>53.276690787679236</v>
      </c>
      <c r="G112" s="12">
        <f>($D112*Input!$E$12 + $E112*Input!$E$14 + $F112*Input!$E$13) / ($D112+$E112+$F112)</f>
        <v>2.3565134099616851</v>
      </c>
      <c r="H112" s="14" t="str">
        <f>'Dados Vias'!W113</f>
        <v>Highway</v>
      </c>
      <c r="I112" s="29">
        <f>VLOOKUP($H112,Input!$A$12:$B$15,2,FALSE)</f>
        <v>0.61049702380952386</v>
      </c>
      <c r="J112" s="34">
        <f t="shared" si="3"/>
        <v>2.8497929999850298</v>
      </c>
      <c r="K112" s="34">
        <f t="shared" si="4"/>
        <v>0.54701908978040814</v>
      </c>
      <c r="L112" s="34">
        <f t="shared" si="5"/>
        <v>0.13234332817267941</v>
      </c>
      <c r="M112" s="28">
        <f>($D112*Input!B$4 + 'Cálculo Emissões'!$E112*Input!B$6 + 'Cálculo Emissões'!$F112*Input!B$5) * (1/1000)</f>
        <v>1.1713715509705562E-2</v>
      </c>
      <c r="N112" s="28">
        <f>($D112*Input!C$4 + 'Cálculo Emissões'!$E112*Input!C$6 + 'Cálculo Emissões'!$F112*Input!C$5) * (1/1000)</f>
        <v>1.1713715509705562E-2</v>
      </c>
      <c r="O112" s="28">
        <f>($D112*Input!D$4 + 'Cálculo Emissões'!$E112*Input!D$6 + 'Cálculo Emissões'!$F112*Input!D$5) * (1/1000)</f>
        <v>1.1713715509705562E-2</v>
      </c>
      <c r="P112" s="28">
        <f>($D112*Input!E$4 + 'Cálculo Emissões'!$E112*Input!E$6 + 'Cálculo Emissões'!$F112*Input!E$5) * (1/1000)</f>
        <v>0.60178751135117048</v>
      </c>
      <c r="Q112" s="28">
        <f>($D112*Input!F$4 + 'Cálculo Emissões'!$E112*Input!F$6 + 'Cálculo Emissões'!$F112*Input!F$5) * (1/1000)</f>
        <v>1.0422636367942475</v>
      </c>
      <c r="R112" s="28">
        <f>($D112*Input!G$4 + 'Cálculo Emissões'!$E112*Input!G$6 + 'Cálculo Emissões'!$F112*Input!G$5) * (1/1000)</f>
        <v>1.6268085203438157E-2</v>
      </c>
      <c r="S112" s="28">
        <f>($D112*Input!H$4 + 'Cálculo Emissões'!$E112*Input!H$6 + 'Cálculo Emissões'!$F112*Input!H$5) * (1/1000)</f>
        <v>0.35607559117531717</v>
      </c>
      <c r="T112" s="28">
        <f>($D112*Input!I$4) * (1/1000)</f>
        <v>2.8288824461283217E-2</v>
      </c>
      <c r="U112" s="1">
        <f>($D112*Input!J$4 + 'Cálculo Emissões'!$E112*Input!J$6 + 'Cálculo Emissões'!$F112*Input!J$5) * (1/1000)</f>
        <v>1.1985830133952257E-2</v>
      </c>
      <c r="V112" s="1">
        <f>($D112*Input!K$4 + 'Cálculo Emissões'!$E112*Input!K$6 + 'Cálculo Emissões'!$F112*Input!K$5) * (1/1000)</f>
        <v>9.1085820844004229E-3</v>
      </c>
      <c r="W112" s="1">
        <f>($D112*Input!L$4 + 'Cálculo Emissões'!$E112*Input!L$6 + 'Cálculo Emissões'!$F112*Input!L$5) * (1/1000)</f>
        <v>4.8786807821387538E-3</v>
      </c>
      <c r="X112" s="1">
        <f>($D112*Input!M$4 + 'Cálculo Emissões'!$E112*Input!M$6 + 'Cálculo Emissões'!$F112*Input!M$5) * (1/1000)</f>
        <v>1.0151227276799898E-2</v>
      </c>
      <c r="Y112" s="1">
        <f>($D112*Input!N$4 + 'Cálculo Emissões'!$E112*Input!N$6 + 'Cálculo Emissões'!$F112*Input!N$5) * (1/1000)</f>
        <v>5.0756136383999489E-3</v>
      </c>
      <c r="Z112" s="1">
        <f>($D112*Input!O$4 + 'Cálculo Emissões'!$E112*Input!O$6 + 'Cálculo Emissões'!$F112*Input!O$5) * (1/1000)</f>
        <v>2.7564208020630305E-3</v>
      </c>
    </row>
    <row r="113" spans="1:26" ht="15" customHeight="1" x14ac:dyDescent="0.25">
      <c r="A113" s="1" t="str">
        <f>'Dados Vias'!B114</f>
        <v>Cariacica</v>
      </c>
      <c r="B113" s="1" t="str">
        <f>'Dados Vias'!C114</f>
        <v>Rua Manoel Joaquim dos Santos (1)</v>
      </c>
      <c r="C113" s="29">
        <f>Input!$R$17</f>
        <v>0.95383561643835613</v>
      </c>
      <c r="D113" s="5">
        <f>'Dados Vias'!S114</f>
        <v>56.475430124654785</v>
      </c>
      <c r="E113" s="5">
        <f>'Dados Vias'!T114</f>
        <v>20.237029128001296</v>
      </c>
      <c r="F113" s="5">
        <f>'Dados Vias'!U114</f>
        <v>16.472000453024314</v>
      </c>
      <c r="G113" s="12">
        <f>($D113*Input!$E$12 + $E113*Input!$E$14 + $F113*Input!$E$13) / ($D113+$E113+$F113)</f>
        <v>3.6886363636363635</v>
      </c>
      <c r="H113" s="14" t="str">
        <f>'Dados Vias'!W114</f>
        <v>Highway</v>
      </c>
      <c r="I113" s="29">
        <f>VLOOKUP($H113,Input!$A$12:$B$15,2,FALSE)</f>
        <v>0.61049702380952386</v>
      </c>
      <c r="J113" s="34">
        <f t="shared" si="3"/>
        <v>0.69373681250658648</v>
      </c>
      <c r="K113" s="34">
        <f t="shared" si="4"/>
        <v>0.13316310332943765</v>
      </c>
      <c r="L113" s="34">
        <f t="shared" si="5"/>
        <v>3.2216879837767179E-2</v>
      </c>
      <c r="M113" s="28">
        <f>($D113*Input!B$4 + 'Cálculo Emissões'!$E113*Input!B$6 + 'Cálculo Emissões'!$F113*Input!B$5) * (1/1000)</f>
        <v>3.2141341006200956E-3</v>
      </c>
      <c r="N113" s="28">
        <f>($D113*Input!C$4 + 'Cálculo Emissões'!$E113*Input!C$6 + 'Cálculo Emissões'!$F113*Input!C$5) * (1/1000)</f>
        <v>3.2141341006200956E-3</v>
      </c>
      <c r="O113" s="28">
        <f>($D113*Input!D$4 + 'Cálculo Emissões'!$E113*Input!D$6 + 'Cálculo Emissões'!$F113*Input!D$5) * (1/1000)</f>
        <v>3.2141341006200956E-3</v>
      </c>
      <c r="P113" s="28">
        <f>($D113*Input!E$4 + 'Cálculo Emissões'!$E113*Input!E$6 + 'Cálculo Emissões'!$F113*Input!E$5) * (1/1000)</f>
        <v>0.13495445281356575</v>
      </c>
      <c r="Q113" s="28">
        <f>($D113*Input!F$4 + 'Cálculo Emissões'!$E113*Input!F$6 + 'Cálculo Emissões'!$F113*Input!F$5) * (1/1000)</f>
        <v>0.14568321736020551</v>
      </c>
      <c r="R113" s="28">
        <f>($D113*Input!G$4 + 'Cálculo Emissões'!$E113*Input!G$6 + 'Cálculo Emissões'!$F113*Input!G$5) * (1/1000)</f>
        <v>4.1973996461576405E-3</v>
      </c>
      <c r="S113" s="28">
        <f>($D113*Input!H$4 + 'Cálculo Emissões'!$E113*Input!H$6 + 'Cálculo Emissões'!$F113*Input!H$5) * (1/1000)</f>
        <v>5.3045409364231487E-2</v>
      </c>
      <c r="T113" s="28">
        <f>($D113*Input!I$4) * (1/1000)</f>
        <v>4.1548653578280569E-3</v>
      </c>
      <c r="U113" s="1">
        <f>($D113*Input!J$4 + 'Cálculo Emissões'!$E113*Input!J$6 + 'Cálculo Emissões'!$F113*Input!J$5) * (1/1000)</f>
        <v>2.3098866746015007E-3</v>
      </c>
      <c r="V113" s="1">
        <f>($D113*Input!K$4 + 'Cálculo Emissões'!$E113*Input!K$6 + 'Cálculo Emissões'!$F113*Input!K$5) * (1/1000)</f>
        <v>1.7544282498522903E-3</v>
      </c>
      <c r="W113" s="1">
        <f>($D113*Input!L$4 + 'Cálculo Emissões'!$E113*Input!L$6 + 'Cálculo Emissões'!$F113*Input!L$5) * (1/1000)</f>
        <v>9.4003812185731593E-4</v>
      </c>
      <c r="X113" s="1">
        <f>($D113*Input!M$4 + 'Cálculo Emissões'!$E113*Input!M$6 + 'Cálculo Emissões'!$F113*Input!M$5) * (1/1000)</f>
        <v>2.0144310799937995E-3</v>
      </c>
      <c r="Y113" s="1">
        <f>($D113*Input!N$4 + 'Cálculo Emissões'!$E113*Input!N$6 + 'Cálculo Emissões'!$F113*Input!N$5) * (1/1000)</f>
        <v>1.0072155399968997E-3</v>
      </c>
      <c r="Z113" s="1">
        <f>($D113*Input!O$4 + 'Cálculo Emissões'!$E113*Input!O$6 + 'Cálculo Emissões'!$F113*Input!O$5) * (1/1000)</f>
        <v>5.4622237875924019E-4</v>
      </c>
    </row>
    <row r="114" spans="1:26" ht="15" customHeight="1" x14ac:dyDescent="0.25">
      <c r="A114" s="1" t="str">
        <f>'Dados Vias'!B115</f>
        <v>Cariacica</v>
      </c>
      <c r="B114" s="1" t="str">
        <f>'Dados Vias'!C115</f>
        <v>Rua Manoel Joaquim dos Santos (4)</v>
      </c>
      <c r="C114" s="29">
        <f>Input!$R$17</f>
        <v>0.95383561643835613</v>
      </c>
      <c r="D114" s="5">
        <f>'Dados Vias'!S115</f>
        <v>115.917029031601</v>
      </c>
      <c r="E114" s="5">
        <f>'Dados Vias'!T115</f>
        <v>40.402615928026904</v>
      </c>
      <c r="F114" s="5">
        <f>'Dados Vias'!U115</f>
        <v>19.72032444106075</v>
      </c>
      <c r="G114" s="12">
        <f>($D114*Input!$E$12 + $E114*Input!$E$14 + $F114*Input!$E$13) / ($D114+$E114+$F114)</f>
        <v>2.7538251366120221</v>
      </c>
      <c r="H114" s="14" t="str">
        <f>'Dados Vias'!W115</f>
        <v>Highway</v>
      </c>
      <c r="I114" s="29">
        <f>VLOOKUP($H114,Input!$A$12:$B$15,2,FALSE)</f>
        <v>0.61049702380952386</v>
      </c>
      <c r="J114" s="34">
        <f t="shared" si="3"/>
        <v>0.97273481581150734</v>
      </c>
      <c r="K114" s="34">
        <f t="shared" si="4"/>
        <v>0.18671689962945337</v>
      </c>
      <c r="L114" s="34">
        <f t="shared" si="5"/>
        <v>4.5173443458738728E-2</v>
      </c>
      <c r="M114" s="28">
        <f>($D114*Input!B$4 + 'Cálculo Emissões'!$E114*Input!B$6 + 'Cálculo Emissões'!$F114*Input!B$5) * (1/1000)</f>
        <v>4.1280010617686935E-3</v>
      </c>
      <c r="N114" s="28">
        <f>($D114*Input!C$4 + 'Cálculo Emissões'!$E114*Input!C$6 + 'Cálculo Emissões'!$F114*Input!C$5) * (1/1000)</f>
        <v>4.1280010617686935E-3</v>
      </c>
      <c r="O114" s="28">
        <f>($D114*Input!D$4 + 'Cálculo Emissões'!$E114*Input!D$6 + 'Cálculo Emissões'!$F114*Input!D$5) * (1/1000)</f>
        <v>4.1280010617686935E-3</v>
      </c>
      <c r="P114" s="28">
        <f>($D114*Input!E$4 + 'Cálculo Emissões'!$E114*Input!E$6 + 'Cálculo Emissões'!$F114*Input!E$5) * (1/1000)</f>
        <v>0.20031795745895592</v>
      </c>
      <c r="Q114" s="28">
        <f>($D114*Input!F$4 + 'Cálculo Emissões'!$E114*Input!F$6 + 'Cálculo Emissões'!$F114*Input!F$5) * (1/1000)</f>
        <v>0.2800262791495603</v>
      </c>
      <c r="R114" s="28">
        <f>($D114*Input!G$4 + 'Cálculo Emissões'!$E114*Input!G$6 + 'Cálculo Emissões'!$F114*Input!G$5) * (1/1000)</f>
        <v>5.6492486427037409E-3</v>
      </c>
      <c r="S114" s="28">
        <f>($D114*Input!H$4 + 'Cálculo Emissões'!$E114*Input!H$6 + 'Cálculo Emissões'!$F114*Input!H$5) * (1/1000)</f>
        <v>0.10501621140730306</v>
      </c>
      <c r="T114" s="28">
        <f>($D114*Input!I$4) * (1/1000)</f>
        <v>8.5279500703703964E-3</v>
      </c>
      <c r="U114" s="1">
        <f>($D114*Input!J$4 + 'Cálculo Emissões'!$E114*Input!J$6 + 'Cálculo Emissões'!$F114*Input!J$5) * (1/1000)</f>
        <v>3.7787972266615502E-3</v>
      </c>
      <c r="V114" s="1">
        <f>($D114*Input!K$4 + 'Cálculo Emissões'!$E114*Input!K$6 + 'Cálculo Emissões'!$F114*Input!K$5) * (1/1000)</f>
        <v>2.8705285148670811E-3</v>
      </c>
      <c r="W114" s="1">
        <f>($D114*Input!L$4 + 'Cálculo Emissões'!$E114*Input!L$6 + 'Cálculo Emissões'!$F114*Input!L$5) * (1/1000)</f>
        <v>1.5378645792932821E-3</v>
      </c>
      <c r="X114" s="1">
        <f>($D114*Input!M$4 + 'Cálculo Emissões'!$E114*Input!M$6 + 'Cálculo Emissões'!$F114*Input!M$5) * (1/1000)</f>
        <v>3.2333002292670382E-3</v>
      </c>
      <c r="Y114" s="1">
        <f>($D114*Input!N$4 + 'Cálculo Emissões'!$E114*Input!N$6 + 'Cálculo Emissões'!$F114*Input!N$5) * (1/1000)</f>
        <v>1.6166501146335191E-3</v>
      </c>
      <c r="Z114" s="1">
        <f>($D114*Input!O$4 + 'Cálculo Emissões'!$E114*Input!O$6 + 'Cálculo Emissões'!$F114*Input!O$5) * (1/1000)</f>
        <v>8.7786747452587807E-4</v>
      </c>
    </row>
    <row r="115" spans="1:26" ht="15" customHeight="1" x14ac:dyDescent="0.25">
      <c r="A115" s="1" t="str">
        <f>'Dados Vias'!B116</f>
        <v>Cariacica</v>
      </c>
      <c r="B115" s="1" t="str">
        <f>'Dados Vias'!C116</f>
        <v>Rua Manoel Joaquim dos Santos (3)</v>
      </c>
      <c r="C115" s="29">
        <f>Input!$R$17</f>
        <v>0.95383561643835613</v>
      </c>
      <c r="D115" s="5">
        <f>'Dados Vias'!S116</f>
        <v>121.46073602810739</v>
      </c>
      <c r="E115" s="5">
        <f>'Dados Vias'!T116</f>
        <v>38.205959220108895</v>
      </c>
      <c r="F115" s="5">
        <f>'Dados Vias'!U116</f>
        <v>21.669051497972209</v>
      </c>
      <c r="G115" s="12">
        <f>($D115*Input!$E$12 + $E115*Input!$E$14 + $F115*Input!$E$13) / ($D115+$E115+$F115)</f>
        <v>2.8834905660377363</v>
      </c>
      <c r="H115" s="14" t="str">
        <f>'Dados Vias'!W116</f>
        <v>Highway</v>
      </c>
      <c r="I115" s="29">
        <f>VLOOKUP($H115,Input!$A$12:$B$15,2,FALSE)</f>
        <v>0.61049702380952386</v>
      </c>
      <c r="J115" s="34">
        <f t="shared" si="3"/>
        <v>1.0501429460745313</v>
      </c>
      <c r="K115" s="34">
        <f t="shared" si="4"/>
        <v>0.20157542618148899</v>
      </c>
      <c r="L115" s="34">
        <f t="shared" si="5"/>
        <v>4.8768248269715077E-2</v>
      </c>
      <c r="M115" s="28">
        <f>($D115*Input!B$4 + 'Cálculo Emissões'!$E115*Input!B$6 + 'Cálculo Emissões'!$F115*Input!B$5) * (1/1000)</f>
        <v>4.4832116086704343E-3</v>
      </c>
      <c r="N115" s="28">
        <f>($D115*Input!C$4 + 'Cálculo Emissões'!$E115*Input!C$6 + 'Cálculo Emissões'!$F115*Input!C$5) * (1/1000)</f>
        <v>4.4832116086704343E-3</v>
      </c>
      <c r="O115" s="28">
        <f>($D115*Input!D$4 + 'Cálculo Emissões'!$E115*Input!D$6 + 'Cálculo Emissões'!$F115*Input!D$5) * (1/1000)</f>
        <v>4.4832116086704343E-3</v>
      </c>
      <c r="P115" s="28">
        <f>($D115*Input!E$4 + 'Cálculo Emissões'!$E115*Input!E$6 + 'Cálculo Emissões'!$F115*Input!E$5) * (1/1000)</f>
        <v>0.21495136982430496</v>
      </c>
      <c r="Q115" s="28">
        <f>($D115*Input!F$4 + 'Cálculo Emissões'!$E115*Input!F$6 + 'Cálculo Emissões'!$F115*Input!F$5) * (1/1000)</f>
        <v>0.27858432619898499</v>
      </c>
      <c r="R115" s="28">
        <f>($D115*Input!G$4 + 'Cálculo Emissões'!$E115*Input!G$6 + 'Cálculo Emissões'!$F115*Input!G$5) * (1/1000)</f>
        <v>6.1206345713677151E-3</v>
      </c>
      <c r="S115" s="28">
        <f>($D115*Input!H$4 + 'Cálculo Emissões'!$E115*Input!H$6 + 'Cálculo Emissões'!$F115*Input!H$5) * (1/1000)</f>
        <v>0.10893595484440274</v>
      </c>
      <c r="T115" s="28">
        <f>($D115*Input!I$4) * (1/1000)</f>
        <v>8.9357974493614618E-3</v>
      </c>
      <c r="U115" s="1">
        <f>($D115*Input!J$4 + 'Cálculo Emissões'!$E115*Input!J$6 + 'Cálculo Emissões'!$F115*Input!J$5) * (1/1000)</f>
        <v>3.9932605083006275E-3</v>
      </c>
      <c r="V115" s="1">
        <f>($D115*Input!K$4 + 'Cálculo Emissões'!$E115*Input!K$6 + 'Cálculo Emissões'!$F115*Input!K$5) * (1/1000)</f>
        <v>3.0330062242451793E-3</v>
      </c>
      <c r="W115" s="1">
        <f>($D115*Input!L$4 + 'Cálculo Emissões'!$E115*Input!L$6 + 'Cálculo Emissões'!$F115*Input!L$5) * (1/1000)</f>
        <v>1.6250488695755321E-3</v>
      </c>
      <c r="X115" s="1">
        <f>($D115*Input!M$4 + 'Cálculo Emissões'!$E115*Input!M$6 + 'Cálculo Emissões'!$F115*Input!M$5) * (1/1000)</f>
        <v>3.4270088327370933E-3</v>
      </c>
      <c r="Y115" s="1">
        <f>($D115*Input!N$4 + 'Cálculo Emissões'!$E115*Input!N$6 + 'Cálculo Emissões'!$F115*Input!N$5) * (1/1000)</f>
        <v>1.7135044163685467E-3</v>
      </c>
      <c r="Z115" s="1">
        <f>($D115*Input!O$4 + 'Cálculo Emissões'!$E115*Input!O$6 + 'Cálculo Emissões'!$F115*Input!O$5) * (1/1000)</f>
        <v>9.3047890822944021E-4</v>
      </c>
    </row>
    <row r="116" spans="1:26" ht="15" customHeight="1" x14ac:dyDescent="0.25">
      <c r="A116" s="1" t="str">
        <f>'Dados Vias'!B117</f>
        <v>Cariacica</v>
      </c>
      <c r="B116" s="1" t="str">
        <f>'Dados Vias'!C117</f>
        <v>Rua Manoel Joaquim dos Santos (2)</v>
      </c>
      <c r="C116" s="29">
        <f>Input!$R$17</f>
        <v>0.95383561643835613</v>
      </c>
      <c r="D116" s="5">
        <f>'Dados Vias'!S117</f>
        <v>177.469461321761</v>
      </c>
      <c r="E116" s="5">
        <f>'Dados Vias'!T117</f>
        <v>52.341223615634583</v>
      </c>
      <c r="F116" s="5">
        <f>'Dados Vias'!U117</f>
        <v>26.170611807817291</v>
      </c>
      <c r="G116" s="12">
        <f>($D116*Input!$E$12 + $E116*Input!$E$14 + $F116*Input!$E$13) / ($D116+$E116+$F116)</f>
        <v>2.6461661341853033</v>
      </c>
      <c r="H116" s="14" t="str">
        <f>'Dados Vias'!W117</f>
        <v>Highway</v>
      </c>
      <c r="I116" s="29">
        <f>VLOOKUP($H116,Input!$A$12:$B$15,2,FALSE)</f>
        <v>0.61049702380952386</v>
      </c>
      <c r="J116" s="34">
        <f t="shared" si="3"/>
        <v>1.3580813110388257</v>
      </c>
      <c r="K116" s="34">
        <f t="shared" si="4"/>
        <v>0.26068433834181792</v>
      </c>
      <c r="L116" s="34">
        <f t="shared" si="5"/>
        <v>6.3068791534310789E-2</v>
      </c>
      <c r="M116" s="28">
        <f>($D116*Input!B$4 + 'Cálculo Emissões'!$E116*Input!B$6 + 'Cálculo Emissões'!$F116*Input!B$5) * (1/1000)</f>
        <v>5.5749830455394259E-3</v>
      </c>
      <c r="N116" s="28">
        <f>($D116*Input!C$4 + 'Cálculo Emissões'!$E116*Input!C$6 + 'Cálculo Emissões'!$F116*Input!C$5) * (1/1000)</f>
        <v>5.5749830455394259E-3</v>
      </c>
      <c r="O116" s="28">
        <f>($D116*Input!D$4 + 'Cálculo Emissões'!$E116*Input!D$6 + 'Cálculo Emissões'!$F116*Input!D$5) * (1/1000)</f>
        <v>5.5749830455394259E-3</v>
      </c>
      <c r="P116" s="28">
        <f>($D116*Input!E$4 + 'Cálculo Emissões'!$E116*Input!E$6 + 'Cálculo Emissões'!$F116*Input!E$5) * (1/1000)</f>
        <v>0.28388501903185193</v>
      </c>
      <c r="Q116" s="28">
        <f>($D116*Input!F$4 + 'Cálculo Emissões'!$E116*Input!F$6 + 'Cálculo Emissões'!$F116*Input!F$5) * (1/1000)</f>
        <v>0.38795304083039051</v>
      </c>
      <c r="R116" s="28">
        <f>($D116*Input!G$4 + 'Cálculo Emissões'!$E116*Input!G$6 + 'Cálculo Emissões'!$F116*Input!G$5) * (1/1000)</f>
        <v>7.7795495995686822E-3</v>
      </c>
      <c r="S116" s="28">
        <f>($D116*Input!H$4 + 'Cálculo Emissões'!$E116*Input!H$6 + 'Cálculo Emissões'!$F116*Input!H$5) * (1/1000)</f>
        <v>0.1566692799196242</v>
      </c>
      <c r="T116" s="28">
        <f>($D116*Input!I$4) * (1/1000)</f>
        <v>1.3056327597517316E-2</v>
      </c>
      <c r="U116" s="1">
        <f>($D116*Input!J$4 + 'Cálculo Emissões'!$E116*Input!J$6 + 'Cálculo Emissões'!$F116*Input!J$5) * (1/1000)</f>
        <v>5.4344020767666075E-3</v>
      </c>
      <c r="V116" s="1">
        <f>($D116*Input!K$4 + 'Cálculo Emissões'!$E116*Input!K$6 + 'Cálculo Emissões'!$F116*Input!K$5) * (1/1000)</f>
        <v>4.1274703737750338E-3</v>
      </c>
      <c r="W116" s="1">
        <f>($D116*Input!L$4 + 'Cálculo Emissões'!$E116*Input!L$6 + 'Cálculo Emissões'!$F116*Input!L$5) * (1/1000)</f>
        <v>2.2114582427459396E-3</v>
      </c>
      <c r="X116" s="1">
        <f>($D116*Input!M$4 + 'Cálculo Emissões'!$E116*Input!M$6 + 'Cálculo Emissões'!$F116*Input!M$5) * (1/1000)</f>
        <v>4.6377759786742061E-3</v>
      </c>
      <c r="Y116" s="1">
        <f>($D116*Input!N$4 + 'Cálculo Emissões'!$E116*Input!N$6 + 'Cálculo Emissões'!$F116*Input!N$5) * (1/1000)</f>
        <v>2.3188879893371031E-3</v>
      </c>
      <c r="Z116" s="1">
        <f>($D116*Input!O$4 + 'Cálculo Emissões'!$E116*Input!O$6 + 'Cálculo Emissões'!$F116*Input!O$5) * (1/1000)</f>
        <v>1.2598783459118637E-3</v>
      </c>
    </row>
    <row r="117" spans="1:26" ht="15" customHeight="1" x14ac:dyDescent="0.25">
      <c r="A117" s="1" t="str">
        <f>'Dados Vias'!B118</f>
        <v>Cariacica</v>
      </c>
      <c r="B117" s="1" t="str">
        <f>'Dados Vias'!C118</f>
        <v>Rua Padre Osorio</v>
      </c>
      <c r="C117" s="29">
        <f>Input!$R$17</f>
        <v>0.95383561643835613</v>
      </c>
      <c r="D117" s="5">
        <f>'Dados Vias'!S118</f>
        <v>18.230267238511406</v>
      </c>
      <c r="E117" s="5">
        <f>'Dados Vias'!T118</f>
        <v>4.7974387469766855</v>
      </c>
      <c r="F117" s="5">
        <f>'Dados Vias'!U118</f>
        <v>0.31982924979844568</v>
      </c>
      <c r="G117" s="12">
        <f>($D117*Input!$E$12 + $E117*Input!$E$14 + $F117*Input!$E$13) / ($D117+$E117+$F117)</f>
        <v>1.3876712328767125</v>
      </c>
      <c r="H117" s="14" t="str">
        <f>'Dados Vias'!W118</f>
        <v>Collector</v>
      </c>
      <c r="I117" s="29">
        <f>VLOOKUP($H117,Input!$A$12:$B$15,2,FALSE)</f>
        <v>1.9366892857142866</v>
      </c>
      <c r="J117" s="34">
        <f t="shared" si="3"/>
        <v>0.18334706755342153</v>
      </c>
      <c r="K117" s="34">
        <f t="shared" si="4"/>
        <v>3.5193554762576275E-2</v>
      </c>
      <c r="L117" s="34">
        <f t="shared" si="5"/>
        <v>8.5145697006232916E-3</v>
      </c>
      <c r="M117" s="28">
        <f>($D117*Input!B$4 + 'Cálculo Emissões'!$E117*Input!B$6 + 'Cálculo Emissões'!$F117*Input!B$5) * (1/1000)</f>
        <v>1.5589612056282617E-4</v>
      </c>
      <c r="N117" s="28">
        <f>($D117*Input!C$4 + 'Cálculo Emissões'!$E117*Input!C$6 + 'Cálculo Emissões'!$F117*Input!C$5) * (1/1000)</f>
        <v>1.5589612056282617E-4</v>
      </c>
      <c r="O117" s="28">
        <f>($D117*Input!D$4 + 'Cálculo Emissões'!$E117*Input!D$6 + 'Cálculo Emissões'!$F117*Input!D$5) * (1/1000)</f>
        <v>1.5589612056282617E-4</v>
      </c>
      <c r="P117" s="28">
        <f>($D117*Input!E$4 + 'Cálculo Emissões'!$E117*Input!E$6 + 'Cálculo Emissões'!$F117*Input!E$5) * (1/1000)</f>
        <v>1.6232200473914674E-2</v>
      </c>
      <c r="Q117" s="28">
        <f>($D117*Input!F$4 + 'Cálculo Emissões'!$E117*Input!F$6 + 'Cálculo Emissões'!$F117*Input!F$5) * (1/1000)</f>
        <v>3.5164945797438216E-2</v>
      </c>
      <c r="R117" s="28">
        <f>($D117*Input!G$4 + 'Cálculo Emissões'!$E117*Input!G$6 + 'Cálculo Emissões'!$F117*Input!G$5) * (1/1000)</f>
        <v>2.9955125089179568E-4</v>
      </c>
      <c r="S117" s="28">
        <f>($D117*Input!H$4 + 'Cálculo Emissões'!$E117*Input!H$6 + 'Cálculo Emissões'!$F117*Input!H$5) * (1/1000)</f>
        <v>1.5317386230372737E-2</v>
      </c>
      <c r="T117" s="28">
        <f>($D117*Input!I$4) * (1/1000)</f>
        <v>1.3411904193744606E-3</v>
      </c>
      <c r="U117" s="1">
        <f>($D117*Input!J$4 + 'Cálculo Emissões'!$E117*Input!J$6 + 'Cálculo Emissões'!$F117*Input!J$5) * (1/1000)</f>
        <v>3.9324166296182716E-4</v>
      </c>
      <c r="V117" s="1">
        <f>($D117*Input!K$4 + 'Cálculo Emissões'!$E117*Input!K$6 + 'Cálculo Emissões'!$F117*Input!K$5) * (1/1000)</f>
        <v>2.9869951931640404E-4</v>
      </c>
      <c r="W117" s="1">
        <f>($D117*Input!L$4 + 'Cálculo Emissões'!$E117*Input!L$6 + 'Cálculo Emissões'!$F117*Input!L$5) * (1/1000)</f>
        <v>1.6001736068601486E-4</v>
      </c>
      <c r="X117" s="1">
        <f>($D117*Input!M$4 + 'Cálculo Emissões'!$E117*Input!M$6 + 'Cálculo Emissões'!$F117*Input!M$5) * (1/1000)</f>
        <v>3.2254657294882369E-4</v>
      </c>
      <c r="Y117" s="1">
        <f>($D117*Input!N$4 + 'Cálculo Emissões'!$E117*Input!N$6 + 'Cálculo Emissões'!$F117*Input!N$5) * (1/1000)</f>
        <v>1.6127328647441185E-4</v>
      </c>
      <c r="Z117" s="1">
        <f>($D117*Input!O$4 + 'Cálculo Emissões'!$E117*Input!O$6 + 'Cálculo Emissões'!$F117*Input!O$5) * (1/1000)</f>
        <v>8.7901334731441334E-5</v>
      </c>
    </row>
    <row r="118" spans="1:26" ht="15" customHeight="1" x14ac:dyDescent="0.25">
      <c r="A118" s="1" t="str">
        <f>'Dados Vias'!B119</f>
        <v>Cariacica</v>
      </c>
      <c r="B118" s="1" t="str">
        <f>'Dados Vias'!C119</f>
        <v>Rua Palestina</v>
      </c>
      <c r="C118" s="29">
        <f>Input!$R$17</f>
        <v>0.95383561643835613</v>
      </c>
      <c r="D118" s="5">
        <f>'Dados Vias'!S119</f>
        <v>255.07971495026158</v>
      </c>
      <c r="E118" s="5">
        <f>'Dados Vias'!T119</f>
        <v>85.369420729321419</v>
      </c>
      <c r="F118" s="5">
        <f>'Dados Vias'!U119</f>
        <v>92.569251393240094</v>
      </c>
      <c r="G118" s="12">
        <f>($D118*Input!$E$12 + $E118*Input!$E$14 + $F118*Input!$E$13) / ($D118+$E118+$F118)</f>
        <v>4.2391923990498812</v>
      </c>
      <c r="H118" s="14" t="str">
        <f>'Dados Vias'!W119</f>
        <v>Highway</v>
      </c>
      <c r="I118" s="29">
        <f>VLOOKUP($H118,Input!$A$12:$B$15,2,FALSE)</f>
        <v>0.61049702380952386</v>
      </c>
      <c r="J118" s="34">
        <f t="shared" si="3"/>
        <v>3.7152087187106426</v>
      </c>
      <c r="K118" s="34">
        <f t="shared" si="4"/>
        <v>0.71313603888563415</v>
      </c>
      <c r="L118" s="34">
        <f t="shared" si="5"/>
        <v>0.17253291263362119</v>
      </c>
      <c r="M118" s="28">
        <f>($D118*Input!B$4 + 'Cálculo Emissões'!$E118*Input!B$6 + 'Cálculo Emissões'!$F118*Input!B$5) * (1/1000)</f>
        <v>1.766875734561997E-2</v>
      </c>
      <c r="N118" s="28">
        <f>($D118*Input!C$4 + 'Cálculo Emissões'!$E118*Input!C$6 + 'Cálculo Emissões'!$F118*Input!C$5) * (1/1000)</f>
        <v>1.766875734561997E-2</v>
      </c>
      <c r="O118" s="28">
        <f>($D118*Input!D$4 + 'Cálculo Emissões'!$E118*Input!D$6 + 'Cálculo Emissões'!$F118*Input!D$5) * (1/1000)</f>
        <v>1.766875734561997E-2</v>
      </c>
      <c r="P118" s="28">
        <f>($D118*Input!E$4 + 'Cálculo Emissões'!$E118*Input!E$6 + 'Cálculo Emissões'!$F118*Input!E$5) * (1/1000)</f>
        <v>0.70769077740896902</v>
      </c>
      <c r="Q118" s="28">
        <f>($D118*Input!F$4 + 'Cálculo Emissões'!$E118*Input!F$6 + 'Cálculo Emissões'!$F118*Input!F$5) * (1/1000)</f>
        <v>0.65366304038701517</v>
      </c>
      <c r="R118" s="28">
        <f>($D118*Input!G$4 + 'Cálculo Emissões'!$E118*Input!G$6 + 'Cálculo Emissões'!$F118*Input!G$5) * (1/1000)</f>
        <v>2.2764895556183211E-2</v>
      </c>
      <c r="S118" s="28">
        <f>($D118*Input!H$4 + 'Cálculo Emissões'!$E118*Input!H$6 + 'Cálculo Emissões'!$F118*Input!H$5) * (1/1000)</f>
        <v>0.24211239765919348</v>
      </c>
      <c r="T118" s="28">
        <f>($D118*Input!I$4) * (1/1000)</f>
        <v>1.876606993151211E-2</v>
      </c>
      <c r="U118" s="1">
        <f>($D118*Input!J$4 + 'Cálculo Emissões'!$E118*Input!J$6 + 'Cálculo Emissões'!$F118*Input!J$5) * (1/1000)</f>
        <v>1.1611838707769597E-2</v>
      </c>
      <c r="V118" s="1">
        <f>($D118*Input!K$4 + 'Cálculo Emissões'!$E118*Input!K$6 + 'Cálculo Emissões'!$F118*Input!K$5) * (1/1000)</f>
        <v>8.8182810806377715E-3</v>
      </c>
      <c r="W118" s="1">
        <f>($D118*Input!L$4 + 'Cálculo Emissões'!$E118*Input!L$6 + 'Cálculo Emissões'!$F118*Input!L$5) * (1/1000)</f>
        <v>4.7253764041111047E-3</v>
      </c>
      <c r="X118" s="1">
        <f>($D118*Input!M$4 + 'Cálculo Emissões'!$E118*Input!M$6 + 'Cálculo Emissões'!$F118*Input!M$5) * (1/1000)</f>
        <v>1.0216025996608882E-2</v>
      </c>
      <c r="Y118" s="1">
        <f>($D118*Input!N$4 + 'Cálculo Emissões'!$E118*Input!N$6 + 'Cálculo Emissões'!$F118*Input!N$5) * (1/1000)</f>
        <v>5.1080129983044412E-3</v>
      </c>
      <c r="Z118" s="1">
        <f>($D118*Input!O$4 + 'Cálculo Emissões'!$E118*Input!O$6 + 'Cálculo Emissões'!$F118*Input!O$5) * (1/1000)</f>
        <v>2.7688507222220532E-3</v>
      </c>
    </row>
    <row r="119" spans="1:26" ht="15" customHeight="1" x14ac:dyDescent="0.25">
      <c r="A119" s="1" t="str">
        <f>'Dados Vias'!B120</f>
        <v>Cariacica</v>
      </c>
      <c r="B119" s="1" t="str">
        <f>'Dados Vias'!C120</f>
        <v>Rua Paraguai</v>
      </c>
      <c r="C119" s="29">
        <f>Input!$R$17</f>
        <v>0.95383561643835613</v>
      </c>
      <c r="D119" s="5">
        <f>'Dados Vias'!S120</f>
        <v>153.41270861695725</v>
      </c>
      <c r="E119" s="5">
        <f>'Dados Vias'!T120</f>
        <v>65.748303692981693</v>
      </c>
      <c r="F119" s="5">
        <f>'Dados Vias'!U120</f>
        <v>7.3053670769979657</v>
      </c>
      <c r="G119" s="12">
        <f>($D119*Input!$E$12 + $E119*Input!$E$14 + $F119*Input!$E$13) / ($D119+$E119+$F119)</f>
        <v>1.5451612903225809</v>
      </c>
      <c r="H119" s="14" t="str">
        <f>'Dados Vias'!W120</f>
        <v>Collector</v>
      </c>
      <c r="I119" s="29">
        <f>VLOOKUP($H119,Input!$A$12:$B$15,2,FALSE)</f>
        <v>1.9366892857142866</v>
      </c>
      <c r="J119" s="34">
        <f t="shared" si="3"/>
        <v>1.9845298912380109</v>
      </c>
      <c r="K119" s="34">
        <f t="shared" si="4"/>
        <v>0.38093143423144477</v>
      </c>
      <c r="L119" s="34">
        <f t="shared" si="5"/>
        <v>9.2160830862446322E-2</v>
      </c>
      <c r="M119" s="28">
        <f>($D119*Input!B$4 + 'Cálculo Emissões'!$E119*Input!B$6 + 'Cálculo Emissões'!$F119*Input!B$5) * (1/1000)</f>
        <v>2.2300516331453277E-3</v>
      </c>
      <c r="N119" s="28">
        <f>($D119*Input!C$4 + 'Cálculo Emissões'!$E119*Input!C$6 + 'Cálculo Emissões'!$F119*Input!C$5) * (1/1000)</f>
        <v>2.2300516331453277E-3</v>
      </c>
      <c r="O119" s="28">
        <f>($D119*Input!D$4 + 'Cálculo Emissões'!$E119*Input!D$6 + 'Cálculo Emissões'!$F119*Input!D$5) * (1/1000)</f>
        <v>2.2300516331453277E-3</v>
      </c>
      <c r="P119" s="28">
        <f>($D119*Input!E$4 + 'Cálculo Emissões'!$E119*Input!E$6 + 'Cálculo Emissões'!$F119*Input!E$5) * (1/1000)</f>
        <v>0.16420337294967419</v>
      </c>
      <c r="Q119" s="28">
        <f>($D119*Input!F$4 + 'Cálculo Emissões'!$E119*Input!F$6 + 'Cálculo Emissões'!$F119*Input!F$5) * (1/1000)</f>
        <v>0.39830310587909695</v>
      </c>
      <c r="R119" s="28">
        <f>($D119*Input!G$4 + 'Cálculo Emissões'!$E119*Input!G$6 + 'Cálculo Emissões'!$F119*Input!G$5) * (1/1000)</f>
        <v>3.5544465720162731E-3</v>
      </c>
      <c r="S119" s="28">
        <f>($D119*Input!H$4 + 'Cálculo Emissões'!$E119*Input!H$6 + 'Cálculo Emissões'!$F119*Input!H$5) * (1/1000)</f>
        <v>0.13835027471108929</v>
      </c>
      <c r="T119" s="28">
        <f>($D119*Input!I$4) * (1/1000)</f>
        <v>1.1286485947539508E-2</v>
      </c>
      <c r="U119" s="1">
        <f>($D119*Input!J$4 + 'Cálculo Emissões'!$E119*Input!J$6 + 'Cálculo Emissões'!$F119*Input!J$5) * (1/1000)</f>
        <v>3.831918623908674E-3</v>
      </c>
      <c r="V119" s="1">
        <f>($D119*Input!K$4 + 'Cálculo Emissões'!$E119*Input!K$6 + 'Cálculo Emissões'!$F119*Input!K$5) * (1/1000)</f>
        <v>2.9128920935673464E-3</v>
      </c>
      <c r="W119" s="1">
        <f>($D119*Input!L$4 + 'Cálculo Emissões'!$E119*Input!L$6 + 'Cálculo Emissões'!$F119*Input!L$5) * (1/1000)</f>
        <v>1.5598462705663928E-3</v>
      </c>
      <c r="X119" s="1">
        <f>($D119*Input!M$4 + 'Cálculo Emissões'!$E119*Input!M$6 + 'Cálculo Emissões'!$F119*Input!M$5) * (1/1000)</f>
        <v>3.1595338929264051E-3</v>
      </c>
      <c r="Y119" s="1">
        <f>($D119*Input!N$4 + 'Cálculo Emissões'!$E119*Input!N$6 + 'Cálculo Emissões'!$F119*Input!N$5) * (1/1000)</f>
        <v>1.5797669464632025E-3</v>
      </c>
      <c r="Z119" s="1">
        <f>($D119*Input!O$4 + 'Cálculo Emissões'!$E119*Input!O$6 + 'Cálculo Emissões'!$F119*Input!O$5) * (1/1000)</f>
        <v>8.5938857059639966E-4</v>
      </c>
    </row>
    <row r="120" spans="1:26" ht="15" customHeight="1" x14ac:dyDescent="0.25">
      <c r="A120" s="1" t="str">
        <f>'Dados Vias'!B121</f>
        <v>Cariacica</v>
      </c>
      <c r="B120" s="1" t="str">
        <f>'Dados Vias'!C121</f>
        <v>Rua Pedro Nolasco (1)</v>
      </c>
      <c r="C120" s="29">
        <f>Input!$R$17</f>
        <v>0.95383561643835613</v>
      </c>
      <c r="D120" s="5">
        <f>'Dados Vias'!S121</f>
        <v>239.30778133888913</v>
      </c>
      <c r="E120" s="5">
        <f>'Dados Vias'!T121</f>
        <v>37.035728064351886</v>
      </c>
      <c r="F120" s="5">
        <f>'Dados Vias'!U121</f>
        <v>19.942315111574096</v>
      </c>
      <c r="G120" s="12">
        <f>($D120*Input!$E$12 + $E120*Input!$E$14 + $F120*Input!$E$13) / ($D120+$E120+$F120)</f>
        <v>2.2495192307692307</v>
      </c>
      <c r="H120" s="14" t="str">
        <f>'Dados Vias'!W121</f>
        <v>Collector</v>
      </c>
      <c r="I120" s="29">
        <f>VLOOKUP($H120,Input!$A$12:$B$15,2,FALSE)</f>
        <v>1.9366892857142866</v>
      </c>
      <c r="J120" s="34">
        <f t="shared" si="3"/>
        <v>3.808403800393521</v>
      </c>
      <c r="K120" s="34">
        <f t="shared" si="4"/>
        <v>0.73102487809411243</v>
      </c>
      <c r="L120" s="34">
        <f t="shared" si="5"/>
        <v>0.1768608576034143</v>
      </c>
      <c r="M120" s="28">
        <f>($D120*Input!B$4 + 'Cálculo Emissões'!$E120*Input!B$6 + 'Cálculo Emissões'!$F120*Input!B$5) * (1/1000)</f>
        <v>4.6863815316022985E-3</v>
      </c>
      <c r="N120" s="28">
        <f>($D120*Input!C$4 + 'Cálculo Emissões'!$E120*Input!C$6 + 'Cálculo Emissões'!$F120*Input!C$5) * (1/1000)</f>
        <v>4.6863815316022985E-3</v>
      </c>
      <c r="O120" s="28">
        <f>($D120*Input!D$4 + 'Cálculo Emissões'!$E120*Input!D$6 + 'Cálculo Emissões'!$F120*Input!D$5) * (1/1000)</f>
        <v>4.6863815316022985E-3</v>
      </c>
      <c r="P120" s="28">
        <f>($D120*Input!E$4 + 'Cálculo Emissões'!$E120*Input!E$6 + 'Cálculo Emissões'!$F120*Input!E$5) * (1/1000)</f>
        <v>0.29605314416535522</v>
      </c>
      <c r="Q120" s="28">
        <f>($D120*Input!F$4 + 'Cálculo Emissões'!$E120*Input!F$6 + 'Cálculo Emissões'!$F120*Input!F$5) * (1/1000)</f>
        <v>0.37820015882750713</v>
      </c>
      <c r="R120" s="28">
        <f>($D120*Input!G$4 + 'Cálculo Emissões'!$E120*Input!G$6 + 'Cálculo Emissões'!$F120*Input!G$5) * (1/1000)</f>
        <v>7.178839655274427E-3</v>
      </c>
      <c r="S120" s="28">
        <f>($D120*Input!H$4 + 'Cálculo Emissões'!$E120*Input!H$6 + 'Cálculo Emissões'!$F120*Input!H$5) * (1/1000)</f>
        <v>0.19647771326770991</v>
      </c>
      <c r="T120" s="28">
        <f>($D120*Input!I$4) * (1/1000)</f>
        <v>1.7605737722563648E-2</v>
      </c>
      <c r="U120" s="1">
        <f>($D120*Input!J$4 + 'Cálculo Emissões'!$E120*Input!J$6 + 'Cálculo Emissões'!$F120*Input!J$5) * (1/1000)</f>
        <v>6.0115831606753194E-3</v>
      </c>
      <c r="V120" s="1">
        <f>($D120*Input!K$4 + 'Cálculo Emissões'!$E120*Input!K$6 + 'Cálculo Emissões'!$F120*Input!K$5) * (1/1000)</f>
        <v>4.5631721911171238E-3</v>
      </c>
      <c r="W120" s="1">
        <f>($D120*Input!L$4 + 'Cálculo Emissões'!$E120*Input!L$6 + 'Cálculo Emissões'!$F120*Input!L$5) * (1/1000)</f>
        <v>2.4456201295683655E-3</v>
      </c>
      <c r="X120" s="1">
        <f>($D120*Input!M$4 + 'Cálculo Emissões'!$E120*Input!M$6 + 'Cálculo Emissões'!$F120*Input!M$5) * (1/1000)</f>
        <v>5.0780596917088337E-3</v>
      </c>
      <c r="Y120" s="1">
        <f>($D120*Input!N$4 + 'Cálculo Emissões'!$E120*Input!N$6 + 'Cálculo Emissões'!$F120*Input!N$5) * (1/1000)</f>
        <v>2.5390298458544168E-3</v>
      </c>
      <c r="Z120" s="1">
        <f>($D120*Input!O$4 + 'Cálculo Emissões'!$E120*Input!O$6 + 'Cálculo Emissões'!$F120*Input!O$5) * (1/1000)</f>
        <v>1.3821881653944014E-3</v>
      </c>
    </row>
    <row r="121" spans="1:26" ht="15" customHeight="1" x14ac:dyDescent="0.25">
      <c r="A121" s="1" t="str">
        <f>'Dados Vias'!B122</f>
        <v>Cariacica</v>
      </c>
      <c r="B121" s="1" t="str">
        <f>'Dados Vias'!C122</f>
        <v>Rua Pedro Nolasco (2)</v>
      </c>
      <c r="C121" s="29">
        <f>Input!$R$17</f>
        <v>0.95383561643835613</v>
      </c>
      <c r="D121" s="5">
        <f>'Dados Vias'!S122</f>
        <v>160.89684768053039</v>
      </c>
      <c r="E121" s="5">
        <f>'Dados Vias'!T122</f>
        <v>63.25858968636237</v>
      </c>
      <c r="F121" s="5">
        <f>'Dados Vias'!U122</f>
        <v>19.252614252371156</v>
      </c>
      <c r="G121" s="12">
        <f>($D121*Input!$E$12 + $E121*Input!$E$14 + $F121*Input!$E$13) / ($D121+$E121+$F121)</f>
        <v>2.2483050847457631</v>
      </c>
      <c r="H121" s="14" t="str">
        <f>'Dados Vias'!W122</f>
        <v>Collector</v>
      </c>
      <c r="I121" s="29">
        <f>VLOOKUP($H121,Input!$A$12:$B$15,2,FALSE)</f>
        <v>1.9366892857142866</v>
      </c>
      <c r="J121" s="34">
        <f t="shared" si="3"/>
        <v>3.1270001305436304</v>
      </c>
      <c r="K121" s="34">
        <f t="shared" si="4"/>
        <v>0.60022912722509325</v>
      </c>
      <c r="L121" s="34">
        <f t="shared" si="5"/>
        <v>0.1452167243286516</v>
      </c>
      <c r="M121" s="28">
        <f>($D121*Input!B$4 + 'Cálculo Emissões'!$E121*Input!B$6 + 'Cálculo Emissões'!$F121*Input!B$5) * (1/1000)</f>
        <v>4.3411046389639375E-3</v>
      </c>
      <c r="N121" s="28">
        <f>($D121*Input!C$4 + 'Cálculo Emissões'!$E121*Input!C$6 + 'Cálculo Emissões'!$F121*Input!C$5) * (1/1000)</f>
        <v>4.3411046389639375E-3</v>
      </c>
      <c r="O121" s="28">
        <f>($D121*Input!D$4 + 'Cálculo Emissões'!$E121*Input!D$6 + 'Cálculo Emissões'!$F121*Input!D$5) * (1/1000)</f>
        <v>4.3411046389639375E-3</v>
      </c>
      <c r="P121" s="28">
        <f>($D121*Input!E$4 + 'Cálculo Emissões'!$E121*Input!E$6 + 'Cálculo Emissões'!$F121*Input!E$5) * (1/1000)</f>
        <v>0.23463649080190374</v>
      </c>
      <c r="Q121" s="28">
        <f>($D121*Input!F$4 + 'Cálculo Emissões'!$E121*Input!F$6 + 'Cálculo Emissões'!$F121*Input!F$5) * (1/1000)</f>
        <v>0.40786021478166862</v>
      </c>
      <c r="R121" s="28">
        <f>($D121*Input!G$4 + 'Cálculo Emissões'!$E121*Input!G$6 + 'Cálculo Emissões'!$F121*Input!G$5) * (1/1000)</f>
        <v>6.1514564299433522E-3</v>
      </c>
      <c r="S121" s="28">
        <f>($D121*Input!H$4 + 'Cálculo Emissões'!$E121*Input!H$6 + 'Cálculo Emissões'!$F121*Input!H$5) * (1/1000)</f>
        <v>0.1461051313944938</v>
      </c>
      <c r="T121" s="28">
        <f>($D121*Input!I$4) * (1/1000)</f>
        <v>1.1837089812968639E-2</v>
      </c>
      <c r="U121" s="1">
        <f>($D121*Input!J$4 + 'Cálculo Emissões'!$E121*Input!J$6 + 'Cálculo Emissões'!$F121*Input!J$5) * (1/1000)</f>
        <v>4.7555034344477715E-3</v>
      </c>
      <c r="V121" s="1">
        <f>($D121*Input!K$4 + 'Cálculo Emissões'!$E121*Input!K$6 + 'Cálculo Emissões'!$F121*Input!K$5) * (1/1000)</f>
        <v>3.6135210002081497E-3</v>
      </c>
      <c r="W121" s="1">
        <f>($D121*Input!L$4 + 'Cálculo Emissões'!$E121*Input!L$6 + 'Cálculo Emissões'!$F121*Input!L$5) * (1/1000)</f>
        <v>1.9355548527523266E-3</v>
      </c>
      <c r="X121" s="1">
        <f>($D121*Input!M$4 + 'Cálculo Emissões'!$E121*Input!M$6 + 'Cálculo Emissões'!$F121*Input!M$5) * (1/1000)</f>
        <v>4.0154381007677714E-3</v>
      </c>
      <c r="Y121" s="1">
        <f>($D121*Input!N$4 + 'Cálculo Emissões'!$E121*Input!N$6 + 'Cálculo Emissões'!$F121*Input!N$5) * (1/1000)</f>
        <v>2.0077190503838857E-3</v>
      </c>
      <c r="Z121" s="1">
        <f>($D121*Input!O$4 + 'Cálculo Emissões'!$E121*Input!O$6 + 'Cálculo Emissões'!$F121*Input!O$5) * (1/1000)</f>
        <v>1.0908392187327248E-3</v>
      </c>
    </row>
    <row r="122" spans="1:26" ht="15" customHeight="1" x14ac:dyDescent="0.25">
      <c r="A122" s="1" t="str">
        <f>'Dados Vias'!B123</f>
        <v>Cariacica</v>
      </c>
      <c r="B122" s="1" t="str">
        <f>'Dados Vias'!C123</f>
        <v>Rua Peregrino</v>
      </c>
      <c r="C122" s="29">
        <f>Input!$R$17</f>
        <v>0.95383561643835613</v>
      </c>
      <c r="D122" s="5">
        <f>'Dados Vias'!S123</f>
        <v>268.69433632825371</v>
      </c>
      <c r="E122" s="5">
        <f>'Dados Vias'!T123</f>
        <v>129.46181659452228</v>
      </c>
      <c r="F122" s="5">
        <f>'Dados Vias'!U123</f>
        <v>21.984082063220757</v>
      </c>
      <c r="G122" s="12">
        <f>($D122*Input!$E$12 + $E122*Input!$E$14 + $F122*Input!$E$13) / ($D122+$E122+$F122)</f>
        <v>1.8078488372093025</v>
      </c>
      <c r="H122" s="14" t="str">
        <f>'Dados Vias'!W123</f>
        <v>Highway</v>
      </c>
      <c r="I122" s="29">
        <f>VLOOKUP($H122,Input!$A$12:$B$15,2,FALSE)</f>
        <v>0.61049702380952386</v>
      </c>
      <c r="J122" s="34">
        <f t="shared" si="3"/>
        <v>1.5112896893108241</v>
      </c>
      <c r="K122" s="34">
        <f t="shared" si="4"/>
        <v>0.29009275770052961</v>
      </c>
      <c r="L122" s="34">
        <f t="shared" si="5"/>
        <v>7.0183731701741026E-2</v>
      </c>
      <c r="M122" s="28">
        <f>($D122*Input!B$4 + 'Cálculo Emissões'!$E122*Input!B$6 + 'Cálculo Emissões'!$F122*Input!B$5) * (1/1000)</f>
        <v>5.5756596925554125E-3</v>
      </c>
      <c r="N122" s="28">
        <f>($D122*Input!C$4 + 'Cálculo Emissões'!$E122*Input!C$6 + 'Cálculo Emissões'!$F122*Input!C$5) * (1/1000)</f>
        <v>5.5756596925554125E-3</v>
      </c>
      <c r="O122" s="28">
        <f>($D122*Input!D$4 + 'Cálculo Emissões'!$E122*Input!D$6 + 'Cálculo Emissões'!$F122*Input!D$5) * (1/1000)</f>
        <v>5.5756596925554125E-3</v>
      </c>
      <c r="P122" s="28">
        <f>($D122*Input!E$4 + 'Cálculo Emissões'!$E122*Input!E$6 + 'Cálculo Emissões'!$F122*Input!E$5) * (1/1000)</f>
        <v>0.33895869505028903</v>
      </c>
      <c r="Q122" s="28">
        <f>($D122*Input!F$4 + 'Cálculo Emissões'!$E122*Input!F$6 + 'Cálculo Emissões'!$F122*Input!F$5) * (1/1000)</f>
        <v>0.76216898870717953</v>
      </c>
      <c r="R122" s="28">
        <f>($D122*Input!G$4 + 'Cálculo Emissões'!$E122*Input!G$6 + 'Cálculo Emissões'!$F122*Input!G$5) * (1/1000)</f>
        <v>8.1937457537274144E-3</v>
      </c>
      <c r="S122" s="28">
        <f>($D122*Input!H$4 + 'Cálculo Emissões'!$E122*Input!H$6 + 'Cálculo Emissões'!$F122*Input!H$5) * (1/1000)</f>
        <v>0.24927281913210941</v>
      </c>
      <c r="T122" s="28">
        <f>($D122*Input!I$4) * (1/1000)</f>
        <v>1.9767689903214994E-2</v>
      </c>
      <c r="U122" s="1">
        <f>($D122*Input!J$4 + 'Cálculo Emissões'!$E122*Input!J$6 + 'Cálculo Emissões'!$F122*Input!J$5) * (1/1000)</f>
        <v>7.4516487347235537E-3</v>
      </c>
      <c r="V122" s="1">
        <f>($D122*Input!K$4 + 'Cálculo Emissões'!$E122*Input!K$6 + 'Cálculo Emissões'!$F122*Input!K$5) * (1/1000)</f>
        <v>5.665043522006686E-3</v>
      </c>
      <c r="W122" s="1">
        <f>($D122*Input!L$4 + 'Cálculo Emissões'!$E122*Input!L$6 + 'Cálculo Emissões'!$F122*Input!L$5) * (1/1000)</f>
        <v>3.0335197263691789E-3</v>
      </c>
      <c r="X122" s="1">
        <f>($D122*Input!M$4 + 'Cálculo Emissões'!$E122*Input!M$6 + 'Cálculo Emissões'!$F122*Input!M$5) * (1/1000)</f>
        <v>6.2030558242963576E-3</v>
      </c>
      <c r="Y122" s="1">
        <f>($D122*Input!N$4 + 'Cálculo Emissões'!$E122*Input!N$6 + 'Cálculo Emissões'!$F122*Input!N$5) * (1/1000)</f>
        <v>3.1015279121481788E-3</v>
      </c>
      <c r="Z122" s="1">
        <f>($D122*Input!O$4 + 'Cálculo Emissões'!$E122*Input!O$6 + 'Cálculo Emissões'!$F122*Input!O$5) * (1/1000)</f>
        <v>1.6855463967048834E-3</v>
      </c>
    </row>
    <row r="123" spans="1:26" ht="15" customHeight="1" x14ac:dyDescent="0.25">
      <c r="A123" s="1" t="str">
        <f>'Dados Vias'!B124</f>
        <v>Cariacica</v>
      </c>
      <c r="B123" s="1" t="str">
        <f>'Dados Vias'!C124</f>
        <v>Rua Pres. Getulio Vargas</v>
      </c>
      <c r="C123" s="29">
        <f>Input!$R$17</f>
        <v>0.95383561643835613</v>
      </c>
      <c r="D123" s="5">
        <f>'Dados Vias'!S124</f>
        <v>89.646094250528847</v>
      </c>
      <c r="E123" s="5">
        <f>'Dados Vias'!T124</f>
        <v>60.530268767451098</v>
      </c>
      <c r="F123" s="5">
        <f>'Dados Vias'!U124</f>
        <v>46.738561959677426</v>
      </c>
      <c r="G123" s="12">
        <f>($D123*Input!$E$12 + $E123*Input!$E$14 + $F123*Input!$E$13) / ($D123+$E123+$F123)</f>
        <v>4.4361867704280149</v>
      </c>
      <c r="H123" s="14" t="str">
        <f>'Dados Vias'!W124</f>
        <v>Highway</v>
      </c>
      <c r="I123" s="29">
        <f>VLOOKUP($H123,Input!$A$12:$B$15,2,FALSE)</f>
        <v>0.61049702380952386</v>
      </c>
      <c r="J123" s="34">
        <f t="shared" si="3"/>
        <v>1.769606651311628</v>
      </c>
      <c r="K123" s="34">
        <f t="shared" si="4"/>
        <v>0.33967681851802134</v>
      </c>
      <c r="L123" s="34">
        <f t="shared" si="5"/>
        <v>8.2179875447908404E-2</v>
      </c>
      <c r="M123" s="28">
        <f>($D123*Input!B$4 + 'Cálculo Emissões'!$E123*Input!B$6 + 'Cálculo Emissões'!$F123*Input!B$5) * (1/1000)</f>
        <v>8.8278672203904816E-3</v>
      </c>
      <c r="N123" s="28">
        <f>($D123*Input!C$4 + 'Cálculo Emissões'!$E123*Input!C$6 + 'Cálculo Emissões'!$F123*Input!C$5) * (1/1000)</f>
        <v>8.8278672203904816E-3</v>
      </c>
      <c r="O123" s="28">
        <f>($D123*Input!D$4 + 'Cálculo Emissões'!$E123*Input!D$6 + 'Cálculo Emissões'!$F123*Input!D$5) * (1/1000)</f>
        <v>8.8278672203904816E-3</v>
      </c>
      <c r="P123" s="28">
        <f>($D123*Input!E$4 + 'Cálculo Emissões'!$E123*Input!E$6 + 'Cálculo Emissões'!$F123*Input!E$5) * (1/1000)</f>
        <v>0.32895862363674455</v>
      </c>
      <c r="Q123" s="28">
        <f>($D123*Input!F$4 + 'Cálculo Emissões'!$E123*Input!F$6 + 'Cálculo Emissões'!$F123*Input!F$5) * (1/1000)</f>
        <v>0.36187564478097534</v>
      </c>
      <c r="R123" s="28">
        <f>($D123*Input!G$4 + 'Cálculo Emissões'!$E123*Input!G$6 + 'Cálculo Emissões'!$F123*Input!G$5) * (1/1000)</f>
        <v>1.1064408117204686E-2</v>
      </c>
      <c r="S123" s="28">
        <f>($D123*Input!H$4 + 'Cálculo Emissões'!$E123*Input!H$6 + 'Cálculo Emissões'!$F123*Input!H$5) * (1/1000)</f>
        <v>9.8600970719832787E-2</v>
      </c>
      <c r="T123" s="28">
        <f>($D123*Input!I$4) * (1/1000)</f>
        <v>6.595212301065907E-3</v>
      </c>
      <c r="U123" s="1">
        <f>($D123*Input!J$4 + 'Cálculo Emissões'!$E123*Input!J$6 + 'Cálculo Emissões'!$F123*Input!J$5) * (1/1000)</f>
        <v>5.29507079529114E-3</v>
      </c>
      <c r="V123" s="1">
        <f>($D123*Input!K$4 + 'Cálculo Emissões'!$E123*Input!K$6 + 'Cálculo Emissões'!$F123*Input!K$5) * (1/1000)</f>
        <v>4.0237186084579766E-3</v>
      </c>
      <c r="W123" s="1">
        <f>($D123*Input!L$4 + 'Cálculo Emissões'!$E123*Input!L$6 + 'Cálculo Emissões'!$F123*Input!L$5) * (1/1000)</f>
        <v>2.1554410112780299E-3</v>
      </c>
      <c r="X123" s="1">
        <f>($D123*Input!M$4 + 'Cálculo Emissões'!$E123*Input!M$6 + 'Cálculo Emissões'!$F123*Input!M$5) * (1/1000)</f>
        <v>4.6755008402589891E-3</v>
      </c>
      <c r="Y123" s="1">
        <f>($D123*Input!N$4 + 'Cálculo Emissões'!$E123*Input!N$6 + 'Cálculo Emissões'!$F123*Input!N$5) * (1/1000)</f>
        <v>2.3377504201294945E-3</v>
      </c>
      <c r="Z123" s="1">
        <f>($D123*Input!O$4 + 'Cálculo Emissões'!$E123*Input!O$6 + 'Cálculo Emissões'!$F123*Input!O$5) * (1/1000)</f>
        <v>1.2653929103162373E-3</v>
      </c>
    </row>
    <row r="124" spans="1:26" ht="15" customHeight="1" x14ac:dyDescent="0.25">
      <c r="A124" s="1" t="str">
        <f>'Dados Vias'!B125</f>
        <v>Cariacica</v>
      </c>
      <c r="B124" s="1" t="str">
        <f>'Dados Vias'!C125</f>
        <v>Rua Pres. Venceslau Braz</v>
      </c>
      <c r="C124" s="29">
        <f>Input!$R$17</f>
        <v>0.95383561643835613</v>
      </c>
      <c r="D124" s="5">
        <f>'Dados Vias'!S125</f>
        <v>22.218575181898775</v>
      </c>
      <c r="E124" s="5">
        <f>'Dados Vias'!T125</f>
        <v>14.527529926626123</v>
      </c>
      <c r="F124" s="5">
        <f>'Dados Vias'!U125</f>
        <v>4.272802919595919</v>
      </c>
      <c r="G124" s="12">
        <f>($D124*Input!$E$12 + $E124*Input!$E$14 + $F124*Input!$E$13) / ($D124+$E124+$F124)</f>
        <v>2.4864583333333337</v>
      </c>
      <c r="H124" s="14" t="str">
        <f>'Dados Vias'!W125</f>
        <v>Collector</v>
      </c>
      <c r="I124" s="29">
        <f>VLOOKUP($H124,Input!$A$12:$B$15,2,FALSE)</f>
        <v>1.9366892857142866</v>
      </c>
      <c r="J124" s="34">
        <f t="shared" si="3"/>
        <v>0.58395249219226775</v>
      </c>
      <c r="K124" s="34">
        <f t="shared" si="4"/>
        <v>0.1120899520616737</v>
      </c>
      <c r="L124" s="34">
        <f t="shared" si="5"/>
        <v>2.7118536789114606E-2</v>
      </c>
      <c r="M124" s="28">
        <f>($D124*Input!B$4 + 'Cálculo Emissões'!$E124*Input!B$6 + 'Cálculo Emissões'!$F124*Input!B$5) * (1/1000)</f>
        <v>9.0716296412505257E-4</v>
      </c>
      <c r="N124" s="28">
        <f>($D124*Input!C$4 + 'Cálculo Emissões'!$E124*Input!C$6 + 'Cálculo Emissões'!$F124*Input!C$5) * (1/1000)</f>
        <v>9.0716296412505257E-4</v>
      </c>
      <c r="O124" s="28">
        <f>($D124*Input!D$4 + 'Cálculo Emissões'!$E124*Input!D$6 + 'Cálculo Emissões'!$F124*Input!D$5) * (1/1000)</f>
        <v>9.0716296412505257E-4</v>
      </c>
      <c r="P124" s="28">
        <f>($D124*Input!E$4 + 'Cálculo Emissões'!$E124*Input!E$6 + 'Cálculo Emissões'!$F124*Input!E$5) * (1/1000)</f>
        <v>4.1751244614771289E-2</v>
      </c>
      <c r="Q124" s="28">
        <f>($D124*Input!F$4 + 'Cálculo Emissões'!$E124*Input!F$6 + 'Cálculo Emissões'!$F124*Input!F$5) * (1/1000)</f>
        <v>8.0272490734207627E-2</v>
      </c>
      <c r="R124" s="28">
        <f>($D124*Input!G$4 + 'Cálculo Emissões'!$E124*Input!G$6 + 'Cálculo Emissões'!$F124*Input!G$5) * (1/1000)</f>
        <v>1.2033946830059775E-3</v>
      </c>
      <c r="S124" s="28">
        <f>($D124*Input!H$4 + 'Cálculo Emissões'!$E124*Input!H$6 + 'Cálculo Emissões'!$F124*Input!H$5) * (1/1000)</f>
        <v>2.2471871999702343E-2</v>
      </c>
      <c r="T124" s="28">
        <f>($D124*Input!I$4) * (1/1000)</f>
        <v>1.6346079723484662E-3</v>
      </c>
      <c r="U124" s="1">
        <f>($D124*Input!J$4 + 'Cálculo Emissões'!$E124*Input!J$6 + 'Cálculo Emissões'!$F124*Input!J$5) * (1/1000)</f>
        <v>8.1394344599172188E-4</v>
      </c>
      <c r="V124" s="1">
        <f>($D124*Input!K$4 + 'Cálculo Emissões'!$E124*Input!K$6 + 'Cálculo Emissões'!$F124*Input!K$5) * (1/1000)</f>
        <v>6.1892678711053311E-4</v>
      </c>
      <c r="W124" s="1">
        <f>($D124*Input!L$4 + 'Cálculo Emissões'!$E124*Input!L$6 + 'Cálculo Emissões'!$F124*Input!L$5) * (1/1000)</f>
        <v>3.3139991754046322E-4</v>
      </c>
      <c r="X124" s="1">
        <f>($D124*Input!M$4 + 'Cálculo Emissões'!$E124*Input!M$6 + 'Cálculo Emissões'!$F124*Input!M$5) * (1/1000)</f>
        <v>6.9174252986634694E-4</v>
      </c>
      <c r="Y124" s="1">
        <f>($D124*Input!N$4 + 'Cálculo Emissões'!$E124*Input!N$6 + 'Cálculo Emissões'!$F124*Input!N$5) * (1/1000)</f>
        <v>3.4587126493317347E-4</v>
      </c>
      <c r="Z124" s="1">
        <f>($D124*Input!O$4 + 'Cálculo Emissões'!$E124*Input!O$6 + 'Cálculo Emissões'!$F124*Input!O$5) * (1/1000)</f>
        <v>1.8756672676395797E-4</v>
      </c>
    </row>
    <row r="125" spans="1:26" ht="15" customHeight="1" x14ac:dyDescent="0.25">
      <c r="A125" s="1" t="str">
        <f>'Dados Vias'!B126</f>
        <v>Cariacica</v>
      </c>
      <c r="B125" s="1" t="str">
        <f>'Dados Vias'!C126</f>
        <v>Rua Quinze de Novembro</v>
      </c>
      <c r="C125" s="29">
        <f>Input!$R$17</f>
        <v>0.95383561643835613</v>
      </c>
      <c r="D125" s="5">
        <f>'Dados Vias'!S126</f>
        <v>38.137552011545637</v>
      </c>
      <c r="E125" s="5">
        <f>'Dados Vias'!T126</f>
        <v>9.3780865602161398</v>
      </c>
      <c r="F125" s="5">
        <f>'Dados Vias'!U126</f>
        <v>0</v>
      </c>
      <c r="G125" s="12">
        <f>($D125*Input!$E$12 + $E125*Input!$E$14 + $F125*Input!$E$13) / ($D125+$E125+$F125)</f>
        <v>1.2032894736842106</v>
      </c>
      <c r="H125" s="14" t="str">
        <f>'Dados Vias'!W126</f>
        <v>Collector</v>
      </c>
      <c r="I125" s="29">
        <f>VLOOKUP($H125,Input!$A$12:$B$15,2,FALSE)</f>
        <v>1.9366892857142866</v>
      </c>
      <c r="J125" s="34">
        <f t="shared" si="3"/>
        <v>0.32263739457162466</v>
      </c>
      <c r="K125" s="34">
        <f t="shared" si="4"/>
        <v>6.1930397719630728E-2</v>
      </c>
      <c r="L125" s="34">
        <f t="shared" si="5"/>
        <v>1.4983160738620339E-2</v>
      </c>
      <c r="M125" s="28">
        <f>($D125*Input!B$4 + 'Cálculo Emissões'!$E125*Input!B$6 + 'Cálculo Emissões'!$F125*Input!B$5) * (1/1000)</f>
        <v>2.0622909466740317E-4</v>
      </c>
      <c r="N125" s="28">
        <f>($D125*Input!C$4 + 'Cálculo Emissões'!$E125*Input!C$6 + 'Cálculo Emissões'!$F125*Input!C$5) * (1/1000)</f>
        <v>2.0622909466740317E-4</v>
      </c>
      <c r="O125" s="28">
        <f>($D125*Input!D$4 + 'Cálculo Emissões'!$E125*Input!D$6 + 'Cálculo Emissões'!$F125*Input!D$5) * (1/1000)</f>
        <v>2.0622909466740317E-4</v>
      </c>
      <c r="P125" s="28">
        <f>($D125*Input!E$4 + 'Cálculo Emissões'!$E125*Input!E$6 + 'Cálculo Emissões'!$F125*Input!E$5) * (1/1000)</f>
        <v>3.0255863747698997E-2</v>
      </c>
      <c r="Q125" s="28">
        <f>($D125*Input!F$4 + 'Cálculo Emissões'!$E125*Input!F$6 + 'Cálculo Emissões'!$F125*Input!F$5) * (1/1000)</f>
        <v>7.0339119555381815E-2</v>
      </c>
      <c r="R125" s="28">
        <f>($D125*Input!G$4 + 'Cálculo Emissões'!$E125*Input!G$6 + 'Cálculo Emissões'!$F125*Input!G$5) * (1/1000)</f>
        <v>4.8429675311085628E-4</v>
      </c>
      <c r="S125" s="28">
        <f>($D125*Input!H$4 + 'Cálculo Emissões'!$E125*Input!H$6 + 'Cálculo Emissões'!$F125*Input!H$5) * (1/1000)</f>
        <v>3.1662677967812414E-2</v>
      </c>
      <c r="T125" s="28">
        <f>($D125*Input!I$4) * (1/1000)</f>
        <v>2.8057580674531479E-3</v>
      </c>
      <c r="U125" s="1">
        <f>($D125*Input!J$4 + 'Cálculo Emissões'!$E125*Input!J$6 + 'Cálculo Emissões'!$F125*Input!J$5) * (1/1000)</f>
        <v>7.71943214813875E-4</v>
      </c>
      <c r="V125" s="1">
        <f>($D125*Input!K$4 + 'Cálculo Emissões'!$E125*Input!K$6 + 'Cálculo Emissões'!$F125*Input!K$5) * (1/1000)</f>
        <v>5.8631922265704891E-4</v>
      </c>
      <c r="W125" s="1">
        <f>($D125*Input!L$4 + 'Cálculo Emissões'!$E125*Input!L$6 + 'Cálculo Emissões'!$F125*Input!L$5) * (1/1000)</f>
        <v>3.1410404996925128E-4</v>
      </c>
      <c r="X125" s="1">
        <f>($D125*Input!M$4 + 'Cálculo Emissões'!$E125*Input!M$6 + 'Cálculo Emissões'!$F125*Input!M$5) * (1/1000)</f>
        <v>6.2833315922180286E-4</v>
      </c>
      <c r="Y125" s="1">
        <f>($D125*Input!N$4 + 'Cálculo Emissões'!$E125*Input!N$6 + 'Cálculo Emissões'!$F125*Input!N$5) * (1/1000)</f>
        <v>3.1416657961090143E-4</v>
      </c>
      <c r="Z125" s="1">
        <f>($D125*Input!O$4 + 'Cálculo Emissões'!$E125*Input!O$6 + 'Cálculo Emissões'!$F125*Input!O$5) * (1/1000)</f>
        <v>1.713692733915509E-4</v>
      </c>
    </row>
    <row r="126" spans="1:26" ht="15" customHeight="1" x14ac:dyDescent="0.25">
      <c r="A126" s="1" t="str">
        <f>'Dados Vias'!B127</f>
        <v>Cariacica</v>
      </c>
      <c r="B126" s="1" t="str">
        <f>'Dados Vias'!C127</f>
        <v>Rua Santo Antonio</v>
      </c>
      <c r="C126" s="29">
        <f>Input!$R$17</f>
        <v>0.95383561643835613</v>
      </c>
      <c r="D126" s="5">
        <f>'Dados Vias'!S127</f>
        <v>81.08290347277503</v>
      </c>
      <c r="E126" s="5">
        <f>'Dados Vias'!T127</f>
        <v>28.488587706650684</v>
      </c>
      <c r="F126" s="5">
        <f>'Dados Vias'!U127</f>
        <v>12.052864029736828</v>
      </c>
      <c r="G126" s="12">
        <f>($D126*Input!$E$12 + $E126*Input!$E$14 + $F126*Input!$E$13) / ($D126+$E126+$F126)</f>
        <v>2.5644144144144141</v>
      </c>
      <c r="H126" s="14" t="str">
        <f>'Dados Vias'!W127</f>
        <v>Highway</v>
      </c>
      <c r="I126" s="29">
        <f>VLOOKUP($H126,Input!$A$12:$B$15,2,FALSE)</f>
        <v>0.61049702380952386</v>
      </c>
      <c r="J126" s="34">
        <f t="shared" si="3"/>
        <v>0.62493753967668109</v>
      </c>
      <c r="K126" s="34">
        <f t="shared" si="4"/>
        <v>0.11995705095961059</v>
      </c>
      <c r="L126" s="34">
        <f t="shared" si="5"/>
        <v>2.9021867167647725E-2</v>
      </c>
      <c r="M126" s="28">
        <f>($D126*Input!B$4 + 'Cálculo Emissões'!$E126*Input!B$6 + 'Cálculo Emissões'!$F126*Input!B$5) * (1/1000)</f>
        <v>2.5839406255560621E-3</v>
      </c>
      <c r="N126" s="28">
        <f>($D126*Input!C$4 + 'Cálculo Emissões'!$E126*Input!C$6 + 'Cálculo Emissões'!$F126*Input!C$5) * (1/1000)</f>
        <v>2.5839406255560621E-3</v>
      </c>
      <c r="O126" s="28">
        <f>($D126*Input!D$4 + 'Cálculo Emissões'!$E126*Input!D$6 + 'Cálculo Emissões'!$F126*Input!D$5) * (1/1000)</f>
        <v>2.5839406255560621E-3</v>
      </c>
      <c r="P126" s="28">
        <f>($D126*Input!E$4 + 'Cálculo Emissões'!$E126*Input!E$6 + 'Cálculo Emissões'!$F126*Input!E$5) * (1/1000)</f>
        <v>0.13068000778390926</v>
      </c>
      <c r="Q126" s="28">
        <f>($D126*Input!F$4 + 'Cálculo Emissões'!$E126*Input!F$6 + 'Cálculo Emissões'!$F126*Input!F$5) * (1/1000)</f>
        <v>0.19494190358045022</v>
      </c>
      <c r="R126" s="28">
        <f>($D126*Input!G$4 + 'Cálculo Emissões'!$E126*Input!G$6 + 'Cálculo Emissões'!$F126*Input!G$5) * (1/1000)</f>
        <v>3.5859269384493982E-3</v>
      </c>
      <c r="S126" s="28">
        <f>($D126*Input!H$4 + 'Cálculo Emissões'!$E126*Input!H$6 + 'Cálculo Emissões'!$F126*Input!H$5) * (1/1000)</f>
        <v>7.3101039474511173E-2</v>
      </c>
      <c r="T126" s="28">
        <f>($D126*Input!I$4) * (1/1000)</f>
        <v>5.9652232131310132E-3</v>
      </c>
      <c r="U126" s="1">
        <f>($D126*Input!J$4 + 'Cálculo Emissões'!$E126*Input!J$6 + 'Cálculo Emissões'!$F126*Input!J$5) * (1/1000)</f>
        <v>2.5273486804419415E-3</v>
      </c>
      <c r="V126" s="1">
        <f>($D126*Input!K$4 + 'Cálculo Emissões'!$E126*Input!K$6 + 'Cálculo Emissões'!$F126*Input!K$5) * (1/1000)</f>
        <v>1.9199769745414229E-3</v>
      </c>
      <c r="W126" s="1">
        <f>($D126*Input!L$4 + 'Cálculo Emissões'!$E126*Input!L$6 + 'Cálculo Emissões'!$F126*Input!L$5) * (1/1000)</f>
        <v>1.02857355800196E-3</v>
      </c>
      <c r="X126" s="1">
        <f>($D126*Input!M$4 + 'Cálculo Emissões'!$E126*Input!M$6 + 'Cálculo Emissões'!$F126*Input!M$5) * (1/1000)</f>
        <v>2.1524641591499079E-3</v>
      </c>
      <c r="Y126" s="1">
        <f>($D126*Input!N$4 + 'Cálculo Emissões'!$E126*Input!N$6 + 'Cálculo Emissões'!$F126*Input!N$5) * (1/1000)</f>
        <v>1.0762320795749539E-3</v>
      </c>
      <c r="Z126" s="1">
        <f>($D126*Input!O$4 + 'Cálculo Emissões'!$E126*Input!O$6 + 'Cálculo Emissões'!$F126*Input!O$5) * (1/1000)</f>
        <v>5.8458161929181795E-4</v>
      </c>
    </row>
    <row r="127" spans="1:26" ht="15" customHeight="1" x14ac:dyDescent="0.25">
      <c r="A127" s="1" t="str">
        <f>'Dados Vias'!B128</f>
        <v>Cariacica</v>
      </c>
      <c r="B127" s="1" t="str">
        <f>'Dados Vias'!C128</f>
        <v>Rua São José</v>
      </c>
      <c r="C127" s="29">
        <f>Input!$R$17</f>
        <v>0.95383561643835613</v>
      </c>
      <c r="D127" s="5">
        <f>'Dados Vias'!S128</f>
        <v>221.69654851754933</v>
      </c>
      <c r="E127" s="5">
        <f>'Dados Vias'!T128</f>
        <v>41.383355723275876</v>
      </c>
      <c r="F127" s="5">
        <f>'Dados Vias'!U128</f>
        <v>26.603585822105916</v>
      </c>
      <c r="G127" s="12">
        <f>($D127*Input!$E$12 + $E127*Input!$E$14 + $F127*Input!$E$13) / ($D127+$E127+$F127)</f>
        <v>2.5755102040816324</v>
      </c>
      <c r="H127" s="14" t="str">
        <f>'Dados Vias'!W128</f>
        <v>Collector</v>
      </c>
      <c r="I127" s="29">
        <f>VLOOKUP($H127,Input!$A$12:$B$15,2,FALSE)</f>
        <v>1.9366892857142866</v>
      </c>
      <c r="J127" s="34">
        <f t="shared" si="3"/>
        <v>4.2746926686791813</v>
      </c>
      <c r="K127" s="34">
        <f t="shared" si="4"/>
        <v>0.82052924290436313</v>
      </c>
      <c r="L127" s="34">
        <f t="shared" si="5"/>
        <v>0.19851513941234586</v>
      </c>
      <c r="M127" s="28">
        <f>($D127*Input!B$4 + 'Cálculo Emissões'!$E127*Input!B$6 + 'Cálculo Emissões'!$F127*Input!B$5) * (1/1000)</f>
        <v>5.7942136818629423E-3</v>
      </c>
      <c r="N127" s="28">
        <f>($D127*Input!C$4 + 'Cálculo Emissões'!$E127*Input!C$6 + 'Cálculo Emissões'!$F127*Input!C$5) * (1/1000)</f>
        <v>5.7942136818629423E-3</v>
      </c>
      <c r="O127" s="28">
        <f>($D127*Input!D$4 + 'Cálculo Emissões'!$E127*Input!D$6 + 'Cálculo Emissões'!$F127*Input!D$5) * (1/1000)</f>
        <v>5.7942136818629423E-3</v>
      </c>
      <c r="P127" s="28">
        <f>($D127*Input!E$4 + 'Cálculo Emissões'!$E127*Input!E$6 + 'Cálculo Emissões'!$F127*Input!E$5) * (1/1000)</f>
        <v>0.31914769970782059</v>
      </c>
      <c r="Q127" s="28">
        <f>($D127*Input!F$4 + 'Cálculo Emissões'!$E127*Input!F$6 + 'Cálculo Emissões'!$F127*Input!F$5) * (1/1000)</f>
        <v>0.38600931202821426</v>
      </c>
      <c r="R127" s="28">
        <f>($D127*Input!G$4 + 'Cálculo Emissões'!$E127*Input!G$6 + 'Cálculo Emissões'!$F127*Input!G$5) * (1/1000)</f>
        <v>8.3778328480774381E-3</v>
      </c>
      <c r="S127" s="28">
        <f>($D127*Input!H$4 + 'Cálculo Emissões'!$E127*Input!H$6 + 'Cálculo Emissões'!$F127*Input!H$5) * (1/1000)</f>
        <v>0.18634723020129593</v>
      </c>
      <c r="T127" s="28">
        <f>($D127*Input!I$4) * (1/1000)</f>
        <v>1.631008931410495E-2</v>
      </c>
      <c r="U127" s="1">
        <f>($D127*Input!J$4 + 'Cálculo Emissões'!$E127*Input!J$6 + 'Cálculo Emissões'!$F127*Input!J$5) * (1/1000)</f>
        <v>6.1776703533182997E-3</v>
      </c>
      <c r="V127" s="1">
        <f>($D127*Input!K$4 + 'Cálculo Emissões'!$E127*Input!K$6 + 'Cálculo Emissões'!$F127*Input!K$5) * (1/1000)</f>
        <v>4.6899008989778309E-3</v>
      </c>
      <c r="W127" s="1">
        <f>($D127*Input!L$4 + 'Cálculo Emissões'!$E127*Input!L$6 + 'Cálculo Emissões'!$F127*Input!L$5) * (1/1000)</f>
        <v>2.5133982543913799E-3</v>
      </c>
      <c r="X127" s="1">
        <f>($D127*Input!M$4 + 'Cálculo Emissões'!$E127*Input!M$6 + 'Cálculo Emissões'!$F127*Input!M$5) * (1/1000)</f>
        <v>5.2629279670741149E-3</v>
      </c>
      <c r="Y127" s="1">
        <f>($D127*Input!N$4 + 'Cálculo Emissões'!$E127*Input!N$6 + 'Cálculo Emissões'!$F127*Input!N$5) * (1/1000)</f>
        <v>2.6314639835370575E-3</v>
      </c>
      <c r="Z127" s="1">
        <f>($D127*Input!O$4 + 'Cálculo Emissões'!$E127*Input!O$6 + 'Cálculo Emissões'!$F127*Input!O$5) * (1/1000)</f>
        <v>1.4310974538794649E-3</v>
      </c>
    </row>
    <row r="128" spans="1:26" ht="15" customHeight="1" x14ac:dyDescent="0.25">
      <c r="A128" s="1" t="str">
        <f>'Dados Vias'!B129</f>
        <v>Cariacica</v>
      </c>
      <c r="B128" s="1" t="str">
        <f>'Dados Vias'!C129</f>
        <v>Rua São João</v>
      </c>
      <c r="C128" s="29">
        <f>Input!$R$17</f>
        <v>0.95383561643835613</v>
      </c>
      <c r="D128" s="5">
        <f>'Dados Vias'!S129</f>
        <v>15.249866236815691</v>
      </c>
      <c r="E128" s="5">
        <f>'Dados Vias'!T129</f>
        <v>9.3193627002762547</v>
      </c>
      <c r="F128" s="5">
        <f>'Dados Vias'!U129</f>
        <v>0.84721479093420493</v>
      </c>
      <c r="G128" s="12">
        <f>($D128*Input!$E$12 + $E128*Input!$E$14 + $F128*Input!$E$13) / ($D128+$E128+$F128)</f>
        <v>1.4649999999999999</v>
      </c>
      <c r="H128" s="14" t="str">
        <f>'Dados Vias'!W129</f>
        <v>Collector</v>
      </c>
      <c r="I128" s="29">
        <f>VLOOKUP($H128,Input!$A$12:$B$15,2,FALSE)</f>
        <v>1.9366892857142866</v>
      </c>
      <c r="J128" s="34">
        <f t="shared" si="3"/>
        <v>0.21094526088776974</v>
      </c>
      <c r="K128" s="34">
        <f t="shared" si="4"/>
        <v>4.0491040789602875E-2</v>
      </c>
      <c r="L128" s="34">
        <f t="shared" si="5"/>
        <v>9.7962195458716622E-3</v>
      </c>
      <c r="M128" s="28">
        <f>($D128*Input!B$4 + 'Cálculo Emissões'!$E128*Input!B$6 + 'Cálculo Emissões'!$F128*Input!B$5) * (1/1000)</f>
        <v>2.5504021100579091E-4</v>
      </c>
      <c r="N128" s="28">
        <f>($D128*Input!C$4 + 'Cálculo Emissões'!$E128*Input!C$6 + 'Cálculo Emissões'!$F128*Input!C$5) * (1/1000)</f>
        <v>2.5504021100579091E-4</v>
      </c>
      <c r="O128" s="28">
        <f>($D128*Input!D$4 + 'Cálculo Emissões'!$E128*Input!D$6 + 'Cálculo Emissões'!$F128*Input!D$5) * (1/1000)</f>
        <v>2.5504021100579091E-4</v>
      </c>
      <c r="P128" s="28">
        <f>($D128*Input!E$4 + 'Cálculo Emissões'!$E128*Input!E$6 + 'Cálculo Emissões'!$F128*Input!E$5) * (1/1000)</f>
        <v>1.7257838163519036E-2</v>
      </c>
      <c r="Q128" s="28">
        <f>($D128*Input!F$4 + 'Cálculo Emissões'!$E128*Input!F$6 + 'Cálculo Emissões'!$F128*Input!F$5) * (1/1000)</f>
        <v>5.0423850111198286E-2</v>
      </c>
      <c r="R128" s="28">
        <f>($D128*Input!G$4 + 'Cálculo Emissões'!$E128*Input!G$6 + 'Cálculo Emissões'!$F128*Input!G$5) * (1/1000)</f>
        <v>3.8571889863408664E-4</v>
      </c>
      <c r="S128" s="28">
        <f>($D128*Input!H$4 + 'Cálculo Emissões'!$E128*Input!H$6 + 'Cálculo Emissões'!$F128*Input!H$5) * (1/1000)</f>
        <v>1.4693878705396787E-2</v>
      </c>
      <c r="T128" s="28">
        <f>($D128*Input!I$4) * (1/1000)</f>
        <v>1.121924008352022E-3</v>
      </c>
      <c r="U128" s="1">
        <f>($D128*Input!J$4 + 'Cálculo Emissões'!$E128*Input!J$6 + 'Cálculo Emissões'!$F128*Input!J$5) * (1/1000)</f>
        <v>4.1219929530471544E-4</v>
      </c>
      <c r="V128" s="1">
        <f>($D128*Input!K$4 + 'Cálculo Emissões'!$E128*Input!K$6 + 'Cálculo Emissões'!$F128*Input!K$5) * (1/1000)</f>
        <v>3.1358220370494421E-4</v>
      </c>
      <c r="W128" s="1">
        <f>($D128*Input!L$4 + 'Cálculo Emissões'!$E128*Input!L$6 + 'Cálculo Emissões'!$F128*Input!L$5) * (1/1000)</f>
        <v>1.6785064745945339E-4</v>
      </c>
      <c r="X128" s="1">
        <f>($D128*Input!M$4 + 'Cálculo Emissões'!$E128*Input!M$6 + 'Cálculo Emissões'!$F128*Input!M$5) * (1/1000)</f>
        <v>3.384578847523692E-4</v>
      </c>
      <c r="Y128" s="1">
        <f>($D128*Input!N$4 + 'Cálculo Emissões'!$E128*Input!N$6 + 'Cálculo Emissões'!$F128*Input!N$5) * (1/1000)</f>
        <v>1.692289423761846E-4</v>
      </c>
      <c r="Z128" s="1">
        <f>($D128*Input!O$4 + 'Cálculo Emissões'!$E128*Input!O$6 + 'Cálculo Emissões'!$F128*Input!O$5) * (1/1000)</f>
        <v>9.195495082952996E-5</v>
      </c>
    </row>
    <row r="129" spans="1:26" ht="15" customHeight="1" x14ac:dyDescent="0.25">
      <c r="A129" s="1" t="str">
        <f>'Dados Vias'!B130</f>
        <v>Cariacica</v>
      </c>
      <c r="B129" s="1" t="str">
        <f>'Dados Vias'!C130</f>
        <v>Rua Tito Olímpio Santana</v>
      </c>
      <c r="C129" s="29">
        <f>Input!$R$17</f>
        <v>0.95383561643835613</v>
      </c>
      <c r="D129" s="5">
        <f>'Dados Vias'!S130</f>
        <v>1.7096295827849421</v>
      </c>
      <c r="E129" s="5">
        <f>'Dados Vias'!T130</f>
        <v>0.46626261348680248</v>
      </c>
      <c r="F129" s="5">
        <f>'Dados Vias'!U130</f>
        <v>0</v>
      </c>
      <c r="G129" s="12">
        <f>($D129*Input!$E$12 + $E129*Input!$E$14 + $F129*Input!$E$13) / ($D129+$E129+$F129)</f>
        <v>1.1821428571428569</v>
      </c>
      <c r="H129" s="14" t="str">
        <f>'Dados Vias'!W130</f>
        <v>Collector</v>
      </c>
      <c r="I129" s="29">
        <f>VLOOKUP($H129,Input!$A$12:$B$15,2,FALSE)</f>
        <v>1.9366892857142866</v>
      </c>
      <c r="J129" s="34">
        <f t="shared" si="3"/>
        <v>1.4509797389167125E-2</v>
      </c>
      <c r="K129" s="34">
        <f t="shared" si="4"/>
        <v>2.7851623471466308E-3</v>
      </c>
      <c r="L129" s="34">
        <f t="shared" si="5"/>
        <v>6.7382960011612035E-4</v>
      </c>
      <c r="M129" s="28">
        <f>($D129*Input!B$4 + 'Cálculo Emissões'!$E129*Input!B$6 + 'Cálculo Emissões'!$F129*Input!B$5) * (1/1000)</f>
        <v>9.4457598517753981E-6</v>
      </c>
      <c r="N129" s="28">
        <f>($D129*Input!C$4 + 'Cálculo Emissões'!$E129*Input!C$6 + 'Cálculo Emissões'!$F129*Input!C$5) * (1/1000)</f>
        <v>9.4457598517753981E-6</v>
      </c>
      <c r="O129" s="28">
        <f>($D129*Input!D$4 + 'Cálculo Emissões'!$E129*Input!D$6 + 'Cálculo Emissões'!$F129*Input!D$5) * (1/1000)</f>
        <v>9.4457598517753981E-6</v>
      </c>
      <c r="P129" s="28">
        <f>($D129*Input!E$4 + 'Cálculo Emissões'!$E129*Input!E$6 + 'Cálculo Emissões'!$F129*Input!E$5) * (1/1000)</f>
        <v>1.3608827427865344E-3</v>
      </c>
      <c r="Q129" s="28">
        <f>($D129*Input!F$4 + 'Cálculo Emissões'!$E129*Input!F$6 + 'Cálculo Emissões'!$F129*Input!F$5) * (1/1000)</f>
        <v>3.3295300618982715E-3</v>
      </c>
      <c r="R129" s="28">
        <f>($D129*Input!G$4 + 'Cálculo Emissões'!$E129*Input!G$6 + 'Cálculo Emissões'!$F129*Input!G$5) * (1/1000)</f>
        <v>2.1824329812228824E-5</v>
      </c>
      <c r="S129" s="28">
        <f>($D129*Input!H$4 + 'Cálculo Emissões'!$E129*Input!H$6 + 'Cálculo Emissões'!$F129*Input!H$5) * (1/1000)</f>
        <v>1.434387920731948E-3</v>
      </c>
      <c r="T129" s="28">
        <f>($D129*Input!I$4) * (1/1000)</f>
        <v>1.2577647859525021E-4</v>
      </c>
      <c r="U129" s="1">
        <f>($D129*Input!J$4 + 'Cálculo Emissões'!$E129*Input!J$6 + 'Cálculo Emissões'!$F129*Input!J$5) * (1/1000)</f>
        <v>3.4985312053770598E-5</v>
      </c>
      <c r="V129" s="1">
        <f>($D129*Input!K$4 + 'Cálculo Emissões'!$E129*Input!K$6 + 'Cálculo Emissões'!$F129*Input!K$5) * (1/1000)</f>
        <v>2.6577025044626295E-5</v>
      </c>
      <c r="W129" s="1">
        <f>($D129*Input!L$4 + 'Cálculo Emissões'!$E129*Input!L$6 + 'Cálculo Emissões'!$F129*Input!L$5) * (1/1000)</f>
        <v>1.4236581868137712E-5</v>
      </c>
      <c r="X129" s="1">
        <f>($D129*Input!M$4 + 'Cálculo Emissões'!$E129*Input!M$6 + 'Cálculo Emissões'!$F129*Input!M$5) * (1/1000)</f>
        <v>2.8442080374736848E-5</v>
      </c>
      <c r="Y129" s="1">
        <f>($D129*Input!N$4 + 'Cálculo Emissões'!$E129*Input!N$6 + 'Cálculo Emissões'!$F129*Input!N$5) * (1/1000)</f>
        <v>1.4221040187368424E-5</v>
      </c>
      <c r="Z129" s="1">
        <f>($D129*Input!O$4 + 'Cálculo Emissões'!$E129*Input!O$6 + 'Cálculo Emissões'!$F129*Input!O$5) * (1/1000)</f>
        <v>7.7555181312219374E-6</v>
      </c>
    </row>
    <row r="130" spans="1:26" ht="15" customHeight="1" x14ac:dyDescent="0.25">
      <c r="A130" s="1" t="str">
        <f>'Dados Vias'!B131</f>
        <v>Cariacica</v>
      </c>
      <c r="B130" s="1" t="str">
        <f>'Dados Vias'!C131</f>
        <v>Rua Valfredo Ferreira Paiva</v>
      </c>
      <c r="C130" s="29">
        <f>Input!$R$17</f>
        <v>0.95383561643835613</v>
      </c>
      <c r="D130" s="5">
        <f>'Dados Vias'!S131</f>
        <v>308.74457491363756</v>
      </c>
      <c r="E130" s="5">
        <f>'Dados Vias'!T131</f>
        <v>89.449362825446414</v>
      </c>
      <c r="F130" s="5">
        <f>'Dados Vias'!U131</f>
        <v>37.511023120348497</v>
      </c>
      <c r="G130" s="12">
        <f>($D130*Input!$E$12 + $E130*Input!$E$14 + $F130*Input!$E$13) / ($D130+$E130+$F130)</f>
        <v>2.4158940397350994</v>
      </c>
      <c r="H130" s="14" t="str">
        <f>'Dados Vias'!W131</f>
        <v>Collector</v>
      </c>
      <c r="I130" s="29">
        <f>VLOOKUP($H130,Input!$A$12:$B$15,2,FALSE)</f>
        <v>1.9366892857142866</v>
      </c>
      <c r="J130" s="34">
        <f t="shared" si="3"/>
        <v>6.0232731238495152</v>
      </c>
      <c r="K130" s="34">
        <f t="shared" si="4"/>
        <v>1.1561700733085756</v>
      </c>
      <c r="L130" s="34">
        <f t="shared" si="5"/>
        <v>0.27971856612304252</v>
      </c>
      <c r="M130" s="28">
        <f>($D130*Input!B$4 + 'Cálculo Emissões'!$E130*Input!B$6 + 'Cálculo Emissões'!$F130*Input!B$5) * (1/1000)</f>
        <v>8.2894217544102079E-3</v>
      </c>
      <c r="N130" s="28">
        <f>($D130*Input!C$4 + 'Cálculo Emissões'!$E130*Input!C$6 + 'Cálculo Emissões'!$F130*Input!C$5) * (1/1000)</f>
        <v>8.2894217544102079E-3</v>
      </c>
      <c r="O130" s="28">
        <f>($D130*Input!D$4 + 'Cálculo Emissões'!$E130*Input!D$6 + 'Cálculo Emissões'!$F130*Input!D$5) * (1/1000)</f>
        <v>8.2894217544102079E-3</v>
      </c>
      <c r="P130" s="28">
        <f>($D130*Input!E$4 + 'Cálculo Emissões'!$E130*Input!E$6 + 'Cálculo Emissões'!$F130*Input!E$5) * (1/1000)</f>
        <v>0.45014120335915025</v>
      </c>
      <c r="Q130" s="28">
        <f>($D130*Input!F$4 + 'Cálculo Emissões'!$E130*Input!F$6 + 'Cálculo Emissões'!$F130*Input!F$5) * (1/1000)</f>
        <v>0.66041072770103593</v>
      </c>
      <c r="R130" s="28">
        <f>($D130*Input!G$4 + 'Cálculo Emissões'!$E130*Input!G$6 + 'Cálculo Emissões'!$F130*Input!G$5) * (1/1000)</f>
        <v>1.184373079868945E-2</v>
      </c>
      <c r="S130" s="28">
        <f>($D130*Input!H$4 + 'Cálculo Emissões'!$E130*Input!H$6 + 'Cálculo Emissões'!$F130*Input!H$5) * (1/1000)</f>
        <v>0.27004586688629795</v>
      </c>
      <c r="T130" s="28">
        <f>($D130*Input!I$4) * (1/1000)</f>
        <v>2.2714163236908388E-2</v>
      </c>
      <c r="U130" s="1">
        <f>($D130*Input!J$4 + 'Cálculo Emissões'!$E130*Input!J$6 + 'Cálculo Emissões'!$F130*Input!J$5) * (1/1000)</f>
        <v>8.8986075421376206E-3</v>
      </c>
      <c r="V130" s="1">
        <f>($D130*Input!K$4 + 'Cálculo Emissões'!$E130*Input!K$6 + 'Cálculo Emissões'!$F130*Input!K$5) * (1/1000)</f>
        <v>6.7586946658840762E-3</v>
      </c>
      <c r="W130" s="1">
        <f>($D130*Input!L$4 + 'Cálculo Emissões'!$E130*Input!L$6 + 'Cálculo Emissões'!$F130*Input!L$5) * (1/1000)</f>
        <v>3.621154659309807E-3</v>
      </c>
      <c r="X130" s="1">
        <f>($D130*Input!M$4 + 'Cálculo Emissões'!$E130*Input!M$6 + 'Cálculo Emissões'!$F130*Input!M$5) * (1/1000)</f>
        <v>7.5496058182454974E-3</v>
      </c>
      <c r="Y130" s="1">
        <f>($D130*Input!N$4 + 'Cálculo Emissões'!$E130*Input!N$6 + 'Cálculo Emissões'!$F130*Input!N$5) * (1/1000)</f>
        <v>3.7748029091227487E-3</v>
      </c>
      <c r="Z130" s="1">
        <f>($D130*Input!O$4 + 'Cálculo Emissões'!$E130*Input!O$6 + 'Cálculo Emissões'!$F130*Input!O$5) * (1/1000)</f>
        <v>2.0518299490098397E-3</v>
      </c>
    </row>
    <row r="131" spans="1:26" ht="15" customHeight="1" x14ac:dyDescent="0.25">
      <c r="A131" s="1" t="str">
        <f>'Dados Vias'!B132</f>
        <v>Cariacica</v>
      </c>
      <c r="B131" s="1" t="str">
        <f>'Dados Vias'!C132</f>
        <v>Rod. dos Imigrantes</v>
      </c>
      <c r="C131" s="29">
        <f>Input!$R$17</f>
        <v>0.95383561643835613</v>
      </c>
      <c r="D131" s="5">
        <f>'Dados Vias'!S132</f>
        <v>284.67709189546116</v>
      </c>
      <c r="E131" s="5">
        <f>'Dados Vias'!T132</f>
        <v>71.16927297386529</v>
      </c>
      <c r="F131" s="5">
        <f>'Dados Vias'!U132</f>
        <v>52.190800180834529</v>
      </c>
      <c r="G131" s="12">
        <f>($D131*Input!$E$12 + $E131*Input!$E$14 + $F131*Input!$E$13) / ($D131+$E131+$F131)</f>
        <v>3.0482558139534879</v>
      </c>
      <c r="H131" s="14" t="str">
        <f>'Dados Vias'!W132</f>
        <v>Collector</v>
      </c>
      <c r="I131" s="29">
        <f>VLOOKUP($H131,Input!$A$12:$B$15,2,FALSE)</f>
        <v>1.9366892857142866</v>
      </c>
      <c r="J131" s="34">
        <f t="shared" si="3"/>
        <v>7.1504400917607072</v>
      </c>
      <c r="K131" s="34">
        <f t="shared" si="4"/>
        <v>1.3725302962512813</v>
      </c>
      <c r="L131" s="34">
        <f t="shared" si="5"/>
        <v>0.33206378135111647</v>
      </c>
      <c r="M131" s="28">
        <f>($D131*Input!B$4 + 'Cálculo Emissões'!$E131*Input!B$6 + 'Cálculo Emissões'!$F131*Input!B$5) * (1/1000)</f>
        <v>1.0672585920187886E-2</v>
      </c>
      <c r="N131" s="28">
        <f>($D131*Input!C$4 + 'Cálculo Emissões'!$E131*Input!C$6 + 'Cálculo Emissões'!$F131*Input!C$5) * (1/1000)</f>
        <v>1.0672585920187886E-2</v>
      </c>
      <c r="O131" s="28">
        <f>($D131*Input!D$4 + 'Cálculo Emissões'!$E131*Input!D$6 + 'Cálculo Emissões'!$F131*Input!D$5) * (1/1000)</f>
        <v>1.0672585920187886E-2</v>
      </c>
      <c r="P131" s="28">
        <f>($D131*Input!E$4 + 'Cálculo Emissões'!$E131*Input!E$6 + 'Cálculo Emissões'!$F131*Input!E$5) * (1/1000)</f>
        <v>0.50959234901750017</v>
      </c>
      <c r="Q131" s="28">
        <f>($D131*Input!F$4 + 'Cálculo Emissões'!$E131*Input!F$6 + 'Cálculo Emissões'!$F131*Input!F$5) * (1/1000)</f>
        <v>0.58372541333722427</v>
      </c>
      <c r="R131" s="28">
        <f>($D131*Input!G$4 + 'Cálculo Emissões'!$E131*Input!G$6 + 'Cálculo Emissões'!$F131*Input!G$5) * (1/1000)</f>
        <v>1.4594771661478774E-2</v>
      </c>
      <c r="S131" s="28">
        <f>($D131*Input!H$4 + 'Cálculo Emissões'!$E131*Input!H$6 + 'Cálculo Emissões'!$F131*Input!H$5) * (1/1000)</f>
        <v>0.24965320658306731</v>
      </c>
      <c r="T131" s="28">
        <f>($D131*Input!I$4) * (1/1000)</f>
        <v>2.0943532163862667E-2</v>
      </c>
      <c r="U131" s="1">
        <f>($D131*Input!J$4 + 'Cálculo Emissões'!$E131*Input!J$6 + 'Cálculo Emissões'!$F131*Input!J$5) * (1/1000)</f>
        <v>9.3017027389856455E-3</v>
      </c>
      <c r="V131" s="1">
        <f>($D131*Input!K$4 + 'Cálculo Emissões'!$E131*Input!K$6 + 'Cálculo Emissões'!$F131*Input!K$5) * (1/1000)</f>
        <v>7.0631192568792345E-3</v>
      </c>
      <c r="W131" s="1">
        <f>($D131*Input!L$4 + 'Cálculo Emissões'!$E131*Input!L$6 + 'Cálculo Emissões'!$F131*Input!L$5) * (1/1000)</f>
        <v>3.7848932239394032E-3</v>
      </c>
      <c r="X131" s="1">
        <f>($D131*Input!M$4 + 'Cálculo Emissões'!$E131*Input!M$6 + 'Cálculo Emissões'!$F131*Input!M$5) * (1/1000)</f>
        <v>8.0109919395412975E-3</v>
      </c>
      <c r="Y131" s="1">
        <f>($D131*Input!N$4 + 'Cálculo Emissões'!$E131*Input!N$6 + 'Cálculo Emissões'!$F131*Input!N$5) * (1/1000)</f>
        <v>4.0054959697706487E-3</v>
      </c>
      <c r="Z131" s="1">
        <f>($D131*Input!O$4 + 'Cálculo Emissões'!$E131*Input!O$6 + 'Cálculo Emissões'!$F131*Input!O$5) * (1/1000)</f>
        <v>2.1754835003568859E-3</v>
      </c>
    </row>
    <row r="132" spans="1:26" ht="15" customHeight="1" x14ac:dyDescent="0.25">
      <c r="A132" s="1" t="str">
        <f>'Dados Vias'!B133</f>
        <v>Cariacica</v>
      </c>
      <c r="B132" s="1" t="str">
        <f>'Dados Vias'!C133</f>
        <v>Rua Principal</v>
      </c>
      <c r="C132" s="29">
        <f>Input!$R$17</f>
        <v>0.95383561643835613</v>
      </c>
      <c r="D132" s="5">
        <f>'Dados Vias'!S133</f>
        <v>759.46778734225825</v>
      </c>
      <c r="E132" s="5">
        <f>'Dados Vias'!T133</f>
        <v>431.85423201814683</v>
      </c>
      <c r="F132" s="5">
        <f>'Dados Vias'!U133</f>
        <v>248.19208736675105</v>
      </c>
      <c r="G132" s="12">
        <f>($D132*Input!$E$12 + $E132*Input!$E$14 + $F132*Input!$E$13) / ($D132+$E132+$F132)</f>
        <v>3.523275862068965</v>
      </c>
      <c r="H132" s="14" t="str">
        <f>'Dados Vias'!W133</f>
        <v>Highway</v>
      </c>
      <c r="I132" s="29">
        <f>VLOOKUP($H132,Input!$A$12:$B$15,2,FALSE)</f>
        <v>0.61049702380952386</v>
      </c>
      <c r="J132" s="34">
        <f t="shared" ref="J132:J195" si="6">3.23*($I132^0.91)*($G132^1.02)*($C132) * (1/1000) * SUM($D132:$F132)</f>
        <v>10.227031544464779</v>
      </c>
      <c r="K132" s="34">
        <f t="shared" ref="K132:K195" si="7">0.62*($I132^0.91)*($G132^1.02)*($C132) * (1/1000) * SUM($D132:$F132)</f>
        <v>1.9630834543554683</v>
      </c>
      <c r="L132" s="34">
        <f t="shared" ref="L132:L195" si="8">0.15*($I132^0.91)*($G132^1.02)*($C132) * (1/1000) * SUM($D132:$F132)</f>
        <v>0.47493954540858097</v>
      </c>
      <c r="M132" s="28">
        <f>($D132*Input!B$4 + 'Cálculo Emissões'!$E132*Input!B$6 + 'Cálculo Emissões'!$F132*Input!B$5) * (1/1000)</f>
        <v>4.8589001164229866E-2</v>
      </c>
      <c r="N132" s="28">
        <f>($D132*Input!C$4 + 'Cálculo Emissões'!$E132*Input!C$6 + 'Cálculo Emissões'!$F132*Input!C$5) * (1/1000)</f>
        <v>4.8589001164229866E-2</v>
      </c>
      <c r="O132" s="28">
        <f>($D132*Input!D$4 + 'Cálculo Emissões'!$E132*Input!D$6 + 'Cálculo Emissões'!$F132*Input!D$5) * (1/1000)</f>
        <v>4.8589001164229866E-2</v>
      </c>
      <c r="P132" s="28">
        <f>($D132*Input!E$4 + 'Cálculo Emissões'!$E132*Input!E$6 + 'Cálculo Emissões'!$F132*Input!E$5) * (1/1000)</f>
        <v>1.9757573505923938</v>
      </c>
      <c r="Q132" s="28">
        <f>($D132*Input!F$4 + 'Cálculo Emissões'!$E132*Input!F$6 + 'Cálculo Emissões'!$F132*Input!F$5) * (1/1000)</f>
        <v>2.6010128186268351</v>
      </c>
      <c r="R132" s="28">
        <f>($D132*Input!G$4 + 'Cálculo Emissões'!$E132*Input!G$6 + 'Cálculo Emissões'!$F132*Input!G$5) * (1/1000)</f>
        <v>6.245509823009765E-2</v>
      </c>
      <c r="S132" s="28">
        <f>($D132*Input!H$4 + 'Cálculo Emissões'!$E132*Input!H$6 + 'Cálculo Emissões'!$F132*Input!H$5) * (1/1000)</f>
        <v>0.77223459751053403</v>
      </c>
      <c r="T132" s="28">
        <f>($D132*Input!I$4) * (1/1000)</f>
        <v>5.5873614296513746E-2</v>
      </c>
      <c r="U132" s="1">
        <f>($D132*Input!J$4 + 'Cálculo Emissões'!$E132*Input!J$6 + 'Cálculo Emissões'!$F132*Input!J$5) * (1/1000)</f>
        <v>3.4192911871950088E-2</v>
      </c>
      <c r="V132" s="1">
        <f>($D132*Input!K$4 + 'Cálculo Emissões'!$E132*Input!K$6 + 'Cálculo Emissões'!$F132*Input!K$5) * (1/1000)</f>
        <v>2.5984860433550749E-2</v>
      </c>
      <c r="W132" s="1">
        <f>($D132*Input!L$4 + 'Cálculo Emissões'!$E132*Input!L$6 + 'Cálculo Emissões'!$F132*Input!L$5) * (1/1000)</f>
        <v>1.3918679771800238E-2</v>
      </c>
      <c r="X132" s="1">
        <f>($D132*Input!M$4 + 'Cálculo Emissões'!$E132*Input!M$6 + 'Cálculo Emissões'!$F132*Input!M$5) * (1/1000)</f>
        <v>2.9741911472420664E-2</v>
      </c>
      <c r="Y132" s="1">
        <f>($D132*Input!N$4 + 'Cálculo Emissões'!$E132*Input!N$6 + 'Cálculo Emissões'!$F132*Input!N$5) * (1/1000)</f>
        <v>1.4870955736210332E-2</v>
      </c>
      <c r="Z132" s="1">
        <f>($D132*Input!O$4 + 'Cálculo Emissões'!$E132*Input!O$6 + 'Cálculo Emissões'!$F132*Input!O$5) * (1/1000)</f>
        <v>8.0582504532680944E-3</v>
      </c>
    </row>
    <row r="133" spans="1:26" ht="15" customHeight="1" x14ac:dyDescent="0.25">
      <c r="A133" s="1" t="str">
        <f>'Dados Vias'!B134</f>
        <v>Cariacica</v>
      </c>
      <c r="B133" s="1" t="str">
        <f>'Dados Vias'!C134</f>
        <v>Via de Ligação BR-101 / ES-080</v>
      </c>
      <c r="C133" s="29">
        <f>Input!$R$17</f>
        <v>0.95383561643835613</v>
      </c>
      <c r="D133" s="5">
        <f>'Dados Vias'!S134</f>
        <v>34.607538107604334</v>
      </c>
      <c r="E133" s="5">
        <f>'Dados Vias'!T134</f>
        <v>11.175350847247232</v>
      </c>
      <c r="F133" s="5">
        <f>'Dados Vias'!U134</f>
        <v>12.617331601730747</v>
      </c>
      <c r="G133" s="12">
        <f>($D133*Input!$E$12 + $E133*Input!$E$14 + $F133*Input!$E$13) / ($D133+$E133+$F133)</f>
        <v>4.2787037037037043</v>
      </c>
      <c r="H133" s="14" t="str">
        <f>'Dados Vias'!W134</f>
        <v>Collector</v>
      </c>
      <c r="I133" s="29">
        <f>VLOOKUP($H133,Input!$A$12:$B$15,2,FALSE)</f>
        <v>1.9366892857142866</v>
      </c>
      <c r="J133" s="34">
        <f t="shared" si="6"/>
        <v>1.4462839157467373</v>
      </c>
      <c r="K133" s="34">
        <f t="shared" si="7"/>
        <v>0.27761486927646356</v>
      </c>
      <c r="L133" s="34">
        <f t="shared" si="8"/>
        <v>6.7164887728176664E-2</v>
      </c>
      <c r="M133" s="28">
        <f>($D133*Input!B$4 + 'Cálculo Emissões'!$E133*Input!B$6 + 'Cálculo Emissões'!$F133*Input!B$5) * (1/1000)</f>
        <v>2.4055669931996784E-3</v>
      </c>
      <c r="N133" s="28">
        <f>($D133*Input!C$4 + 'Cálculo Emissões'!$E133*Input!C$6 + 'Cálculo Emissões'!$F133*Input!C$5) * (1/1000)</f>
        <v>2.4055669931996784E-3</v>
      </c>
      <c r="O133" s="28">
        <f>($D133*Input!D$4 + 'Cálculo Emissões'!$E133*Input!D$6 + 'Cálculo Emissões'!$F133*Input!D$5) * (1/1000)</f>
        <v>2.4055669931996784E-3</v>
      </c>
      <c r="P133" s="28">
        <f>($D133*Input!E$4 + 'Cálculo Emissões'!$E133*Input!E$6 + 'Cálculo Emissões'!$F133*Input!E$5) * (1/1000)</f>
        <v>9.6290229602949182E-2</v>
      </c>
      <c r="Q133" s="28">
        <f>($D133*Input!F$4 + 'Cálculo Emissões'!$E133*Input!F$6 + 'Cálculo Emissões'!$F133*Input!F$5) * (1/1000)</f>
        <v>8.7179854383467134E-2</v>
      </c>
      <c r="R133" s="28">
        <f>($D133*Input!G$4 + 'Cálculo Emissões'!$E133*Input!G$6 + 'Cálculo Emissões'!$F133*Input!G$5) * (1/1000)</f>
        <v>3.0998060900739215E-3</v>
      </c>
      <c r="S133" s="28">
        <f>($D133*Input!H$4 + 'Cálculo Emissões'!$E133*Input!H$6 + 'Cálculo Emissões'!$F133*Input!H$5) * (1/1000)</f>
        <v>3.2729374208248167E-2</v>
      </c>
      <c r="T133" s="28">
        <f>($D133*Input!I$4) * (1/1000)</f>
        <v>2.5460569469877683E-3</v>
      </c>
      <c r="U133" s="1">
        <f>($D133*Input!J$4 + 'Cálculo Emissões'!$E133*Input!J$6 + 'Cálculo Emissões'!$F133*Input!J$5) * (1/1000)</f>
        <v>1.5759722439520061E-3</v>
      </c>
      <c r="V133" s="1">
        <f>($D133*Input!K$4 + 'Cálculo Emissões'!$E133*Input!K$6 + 'Cálculo Emissões'!$F133*Input!K$5) * (1/1000)</f>
        <v>1.196786207127734E-3</v>
      </c>
      <c r="W133" s="1">
        <f>($D133*Input!L$4 + 'Cálculo Emissões'!$E133*Input!L$6 + 'Cálculo Emissões'!$F133*Input!L$5) * (1/1000)</f>
        <v>6.4132430229537967E-4</v>
      </c>
      <c r="X133" s="1">
        <f>($D133*Input!M$4 + 'Cálculo Emissões'!$E133*Input!M$6 + 'Cálculo Emissões'!$F133*Input!M$5) * (1/1000)</f>
        <v>1.3872929814513486E-3</v>
      </c>
      <c r="Y133" s="1">
        <f>($D133*Input!N$4 + 'Cálculo Emissões'!$E133*Input!N$6 + 'Cálculo Emissões'!$F133*Input!N$5) * (1/1000)</f>
        <v>6.9364649072567431E-4</v>
      </c>
      <c r="Z133" s="1">
        <f>($D133*Input!O$4 + 'Cálculo Emissões'!$E133*Input!O$6 + 'Cálculo Emissões'!$F133*Input!O$5) * (1/1000)</f>
        <v>3.7600470357673321E-4</v>
      </c>
    </row>
    <row r="134" spans="1:26" ht="15" customHeight="1" x14ac:dyDescent="0.25">
      <c r="A134" s="1" t="str">
        <f>'Dados Vias'!B135</f>
        <v>Cariacica</v>
      </c>
      <c r="B134" s="1" t="str">
        <f>'Dados Vias'!C135</f>
        <v>Via de Ligação ES-080 / Rua Pedro Nolasco (1)</v>
      </c>
      <c r="C134" s="29">
        <f>Input!$R$17</f>
        <v>0.95383561643835613</v>
      </c>
      <c r="D134" s="5">
        <f>'Dados Vias'!S135</f>
        <v>281.05993318066686</v>
      </c>
      <c r="E134" s="5">
        <f>'Dados Vias'!T135</f>
        <v>93.169038623425465</v>
      </c>
      <c r="F134" s="5">
        <f>'Dados Vias'!U135</f>
        <v>49.690153932493587</v>
      </c>
      <c r="G134" s="12">
        <f>($D134*Input!$E$12 + $E134*Input!$E$14 + $F134*Input!$E$13) / ($D134+$E134+$F134)</f>
        <v>2.8397435897435894</v>
      </c>
      <c r="H134" s="14" t="str">
        <f>'Dados Vias'!W135</f>
        <v>Highway</v>
      </c>
      <c r="I134" s="29">
        <f>VLOOKUP($H134,Input!$A$12:$B$15,2,FALSE)</f>
        <v>0.61049702380952386</v>
      </c>
      <c r="J134" s="34">
        <f t="shared" si="6"/>
        <v>2.4169953236705095</v>
      </c>
      <c r="K134" s="34">
        <f t="shared" si="7"/>
        <v>0.46394337482220316</v>
      </c>
      <c r="L134" s="34">
        <f t="shared" si="8"/>
        <v>0.11224436487633947</v>
      </c>
      <c r="M134" s="28">
        <f>($D134*Input!B$4 + 'Cálculo Emissões'!$E134*Input!B$6 + 'Cálculo Emissões'!$F134*Input!B$5) * (1/1000)</f>
        <v>1.0315947239466928E-2</v>
      </c>
      <c r="N134" s="28">
        <f>($D134*Input!C$4 + 'Cálculo Emissões'!$E134*Input!C$6 + 'Cálculo Emissões'!$F134*Input!C$5) * (1/1000)</f>
        <v>1.0315947239466928E-2</v>
      </c>
      <c r="O134" s="28">
        <f>($D134*Input!D$4 + 'Cálculo Emissões'!$E134*Input!D$6 + 'Cálculo Emissões'!$F134*Input!D$5) * (1/1000)</f>
        <v>1.0315947239466928E-2</v>
      </c>
      <c r="P134" s="28">
        <f>($D134*Input!E$4 + 'Cálculo Emissões'!$E134*Input!E$6 + 'Cálculo Emissões'!$F134*Input!E$5) * (1/1000)</f>
        <v>0.49541545118965541</v>
      </c>
      <c r="Q134" s="28">
        <f>($D134*Input!F$4 + 'Cálculo Emissões'!$E134*Input!F$6 + 'Cálculo Emissões'!$F134*Input!F$5) * (1/1000)</f>
        <v>0.66248161820861784</v>
      </c>
      <c r="R134" s="28">
        <f>($D134*Input!G$4 + 'Cálculo Emissões'!$E134*Input!G$6 + 'Cálculo Emissões'!$F134*Input!G$5) * (1/1000)</f>
        <v>1.4079936530718274E-2</v>
      </c>
      <c r="S134" s="28">
        <f>($D134*Input!H$4 + 'Cálculo Emissões'!$E134*Input!H$6 + 'Cálculo Emissões'!$F134*Input!H$5) * (1/1000)</f>
        <v>0.25352412706365551</v>
      </c>
      <c r="T134" s="28">
        <f>($D134*Input!I$4) * (1/1000)</f>
        <v>2.0677419849096889E-2</v>
      </c>
      <c r="U134" s="1">
        <f>($D134*Input!J$4 + 'Cálculo Emissões'!$E134*Input!J$6 + 'Cálculo Emissões'!$F134*Input!J$5) * (1/1000)</f>
        <v>9.2493401288280472E-3</v>
      </c>
      <c r="V134" s="1">
        <f>($D134*Input!K$4 + 'Cálculo Emissões'!$E134*Input!K$6 + 'Cálculo Emissões'!$F134*Input!K$5) * (1/1000)</f>
        <v>7.025636498661102E-3</v>
      </c>
      <c r="W134" s="1">
        <f>($D134*Input!L$4 + 'Cálculo Emissões'!$E134*Input!L$6 + 'Cálculo Emissões'!$F134*Input!L$5) * (1/1000)</f>
        <v>3.7641070586538193E-3</v>
      </c>
      <c r="X134" s="1">
        <f>($D134*Input!M$4 + 'Cálculo Emissões'!$E134*Input!M$6 + 'Cálculo Emissões'!$F134*Input!M$5) * (1/1000)</f>
        <v>7.9299566503327461E-3</v>
      </c>
      <c r="Y134" s="1">
        <f>($D134*Input!N$4 + 'Cálculo Emissões'!$E134*Input!N$6 + 'Cálculo Emissões'!$F134*Input!N$5) * (1/1000)</f>
        <v>3.9649783251663731E-3</v>
      </c>
      <c r="Z134" s="1">
        <f>($D134*Input!O$4 + 'Cálculo Emissões'!$E134*Input!O$6 + 'Cálculo Emissões'!$F134*Input!O$5) * (1/1000)</f>
        <v>2.1529972447644655E-3</v>
      </c>
    </row>
    <row r="135" spans="1:26" ht="15" customHeight="1" x14ac:dyDescent="0.25">
      <c r="A135" s="1" t="str">
        <f>'Dados Vias'!B136</f>
        <v>Cariacica</v>
      </c>
      <c r="B135" s="1" t="str">
        <f>'Dados Vias'!C136</f>
        <v>Via de Ligação ES-080 / Rua Pedro Nolasco (2)</v>
      </c>
      <c r="C135" s="29">
        <f>Input!$R$17</f>
        <v>0.95383561643835613</v>
      </c>
      <c r="D135" s="5">
        <f>'Dados Vias'!S136</f>
        <v>96.241260899320679</v>
      </c>
      <c r="E135" s="5">
        <f>'Dados Vias'!T136</f>
        <v>30.328128434659881</v>
      </c>
      <c r="F135" s="5">
        <f>'Dados Vias'!U136</f>
        <v>19.005627152386857</v>
      </c>
      <c r="G135" s="12">
        <f>($D135*Input!$E$12 + $E135*Input!$E$14 + $F135*Input!$E$13) / ($D135+$E135+$F135)</f>
        <v>3.0434722222222219</v>
      </c>
      <c r="H135" s="14" t="str">
        <f>'Dados Vias'!W136</f>
        <v>Highway</v>
      </c>
      <c r="I135" s="29">
        <f>VLOOKUP($H135,Input!$A$12:$B$15,2,FALSE)</f>
        <v>0.61049702380952386</v>
      </c>
      <c r="J135" s="34">
        <f t="shared" si="6"/>
        <v>0.89078247854062198</v>
      </c>
      <c r="K135" s="34">
        <f t="shared" si="7"/>
        <v>0.170986110431946</v>
      </c>
      <c r="L135" s="34">
        <f t="shared" si="8"/>
        <v>4.1367607362567581E-2</v>
      </c>
      <c r="M135" s="28">
        <f>($D135*Input!B$4 + 'Cálculo Emissões'!$E135*Input!B$6 + 'Cálculo Emissões'!$F135*Input!B$5) * (1/1000)</f>
        <v>3.8736646678293025E-3</v>
      </c>
      <c r="N135" s="28">
        <f>($D135*Input!C$4 + 'Cálculo Emissões'!$E135*Input!C$6 + 'Cálculo Emissões'!$F135*Input!C$5) * (1/1000)</f>
        <v>3.8736646678293025E-3</v>
      </c>
      <c r="O135" s="28">
        <f>($D135*Input!D$4 + 'Cálculo Emissões'!$E135*Input!D$6 + 'Cálculo Emissões'!$F135*Input!D$5) * (1/1000)</f>
        <v>3.8736646678293025E-3</v>
      </c>
      <c r="P135" s="28">
        <f>($D135*Input!E$4 + 'Cálculo Emissões'!$E135*Input!E$6 + 'Cálculo Emissões'!$F135*Input!E$5) * (1/1000)</f>
        <v>0.18030229155163818</v>
      </c>
      <c r="Q135" s="28">
        <f>($D135*Input!F$4 + 'Cálculo Emissões'!$E135*Input!F$6 + 'Cálculo Emissões'!$F135*Input!F$5) * (1/1000)</f>
        <v>0.22285852290612895</v>
      </c>
      <c r="R135" s="28">
        <f>($D135*Input!G$4 + 'Cálculo Emissões'!$E135*Input!G$6 + 'Cálculo Emissões'!$F135*Input!G$5) * (1/1000)</f>
        <v>5.2360281964429177E-3</v>
      </c>
      <c r="S135" s="28">
        <f>($D135*Input!H$4 + 'Cálculo Emissões'!$E135*Input!H$6 + 'Cálculo Emissões'!$F135*Input!H$5) * (1/1000)</f>
        <v>8.6789750408491795E-2</v>
      </c>
      <c r="T135" s="28">
        <f>($D135*Input!I$4) * (1/1000)</f>
        <v>7.0804149702210651E-3</v>
      </c>
      <c r="U135" s="1">
        <f>($D135*Input!J$4 + 'Cálculo Emissões'!$E135*Input!J$6 + 'Cálculo Emissões'!$F135*Input!J$5) * (1/1000)</f>
        <v>3.2887414524874815E-3</v>
      </c>
      <c r="V135" s="1">
        <f>($D135*Input!K$4 + 'Cálculo Emissões'!$E135*Input!K$6 + 'Cálculo Emissões'!$F135*Input!K$5) * (1/1000)</f>
        <v>2.4978383719186049E-3</v>
      </c>
      <c r="W135" s="1">
        <f>($D135*Input!L$4 + 'Cálculo Emissões'!$E135*Input!L$6 + 'Cálculo Emissões'!$F135*Input!L$5) * (1/1000)</f>
        <v>1.3383416662432327E-3</v>
      </c>
      <c r="X135" s="1">
        <f>($D135*Input!M$4 + 'Cálculo Emissões'!$E135*Input!M$6 + 'Cálculo Emissões'!$F135*Input!M$5) * (1/1000)</f>
        <v>2.8323369938654938E-3</v>
      </c>
      <c r="Y135" s="1">
        <f>($D135*Input!N$4 + 'Cálculo Emissões'!$E135*Input!N$6 + 'Cálculo Emissões'!$F135*Input!N$5) * (1/1000)</f>
        <v>1.4161684969327469E-3</v>
      </c>
      <c r="Z135" s="1">
        <f>($D135*Input!O$4 + 'Cálculo Emissões'!$E135*Input!O$6 + 'Cálculo Emissões'!$F135*Input!O$5) * (1/1000)</f>
        <v>7.6882913730365538E-4</v>
      </c>
    </row>
    <row r="136" spans="1:26" ht="15" customHeight="1" x14ac:dyDescent="0.25">
      <c r="A136" s="1" t="str">
        <f>'Dados Vias'!B137</f>
        <v>Cariacica</v>
      </c>
      <c r="B136" s="1" t="str">
        <f>'Dados Vias'!C137</f>
        <v>Rua São Jorge</v>
      </c>
      <c r="C136" s="29">
        <f>Input!$R$17</f>
        <v>0.95383561643835613</v>
      </c>
      <c r="D136" s="5">
        <f>'Dados Vias'!S137</f>
        <v>188.44518289230209</v>
      </c>
      <c r="E136" s="5">
        <f>'Dados Vias'!T137</f>
        <v>41.675376985797577</v>
      </c>
      <c r="F136" s="5">
        <f>'Dados Vias'!U137</f>
        <v>28.991566598815705</v>
      </c>
      <c r="G136" s="12">
        <f>($D136*Input!$E$12 + $E136*Input!$E$14 + $F136*Input!$E$13) / ($D136+$E136+$F136)</f>
        <v>2.8377622377622376</v>
      </c>
      <c r="H136" s="14" t="str">
        <f>'Dados Vias'!W137</f>
        <v>Collector</v>
      </c>
      <c r="I136" s="29">
        <f>VLOOKUP($H136,Input!$A$12:$B$15,2,FALSE)</f>
        <v>1.9366892857142866</v>
      </c>
      <c r="J136" s="34">
        <f t="shared" si="6"/>
        <v>4.2210828424648454</v>
      </c>
      <c r="K136" s="34">
        <f t="shared" si="7"/>
        <v>0.81023881186631708</v>
      </c>
      <c r="L136" s="34">
        <f t="shared" si="8"/>
        <v>0.19602551899991541</v>
      </c>
      <c r="M136" s="28">
        <f>($D136*Input!B$4 + 'Cálculo Emissões'!$E136*Input!B$6 + 'Cálculo Emissões'!$F136*Input!B$5) * (1/1000)</f>
        <v>6.0691620628196699E-3</v>
      </c>
      <c r="N136" s="28">
        <f>($D136*Input!C$4 + 'Cálculo Emissões'!$E136*Input!C$6 + 'Cálculo Emissões'!$F136*Input!C$5) * (1/1000)</f>
        <v>6.0691620628196699E-3</v>
      </c>
      <c r="O136" s="28">
        <f>($D136*Input!D$4 + 'Cálculo Emissões'!$E136*Input!D$6 + 'Cálculo Emissões'!$F136*Input!D$5) * (1/1000)</f>
        <v>6.0691620628196699E-3</v>
      </c>
      <c r="P136" s="28">
        <f>($D136*Input!E$4 + 'Cálculo Emissões'!$E136*Input!E$6 + 'Cálculo Emissões'!$F136*Input!E$5) * (1/1000)</f>
        <v>0.30659022407429154</v>
      </c>
      <c r="Q136" s="28">
        <f>($D136*Input!F$4 + 'Cálculo Emissões'!$E136*Input!F$6 + 'Cálculo Emissões'!$F136*Input!F$5) * (1/1000)</f>
        <v>0.35972893895965868</v>
      </c>
      <c r="R136" s="28">
        <f>($D136*Input!G$4 + 'Cálculo Emissões'!$E136*Input!G$6 + 'Cálculo Emissões'!$F136*Input!G$5) * (1/1000)</f>
        <v>8.4789303259859578E-3</v>
      </c>
      <c r="S136" s="28">
        <f>($D136*Input!H$4 + 'Cálculo Emissões'!$E136*Input!H$6 + 'Cálculo Emissões'!$F136*Input!H$5) * (1/1000)</f>
        <v>0.16210496878960354</v>
      </c>
      <c r="T136" s="28">
        <f>($D136*Input!I$4) * (1/1000)</f>
        <v>1.3863805207337222E-2</v>
      </c>
      <c r="U136" s="1">
        <f>($D136*Input!J$4 + 'Cálculo Emissões'!$E136*Input!J$6 + 'Cálculo Emissões'!$F136*Input!J$5) * (1/1000)</f>
        <v>5.7364260624950206E-3</v>
      </c>
      <c r="V136" s="1">
        <f>($D136*Input!K$4 + 'Cálculo Emissões'!$E136*Input!K$6 + 'Cálculo Emissões'!$F136*Input!K$5) * (1/1000)</f>
        <v>4.3554808512674022E-3</v>
      </c>
      <c r="W136" s="1">
        <f>($D136*Input!L$4 + 'Cálculo Emissões'!$E136*Input!L$6 + 'Cálculo Emissões'!$F136*Input!L$5) * (1/1000)</f>
        <v>2.3340481882404337E-3</v>
      </c>
      <c r="X136" s="1">
        <f>($D136*Input!M$4 + 'Cálculo Emissões'!$E136*Input!M$6 + 'Cálculo Emissões'!$F136*Input!M$5) * (1/1000)</f>
        <v>4.9175312014125578E-3</v>
      </c>
      <c r="Y136" s="1">
        <f>($D136*Input!N$4 + 'Cálculo Emissões'!$E136*Input!N$6 + 'Cálculo Emissões'!$F136*Input!N$5) * (1/1000)</f>
        <v>2.4587656007062789E-3</v>
      </c>
      <c r="Z136" s="1">
        <f>($D136*Input!O$4 + 'Cálculo Emissões'!$E136*Input!O$6 + 'Cálculo Emissões'!$F136*Input!O$5) * (1/1000)</f>
        <v>1.3361584247684672E-3</v>
      </c>
    </row>
    <row r="137" spans="1:26" ht="15" customHeight="1" x14ac:dyDescent="0.25">
      <c r="A137" s="1" t="str">
        <f>'Dados Vias'!B138</f>
        <v>Cariacica</v>
      </c>
      <c r="B137" s="1" t="str">
        <f>'Dados Vias'!C138</f>
        <v>Av. Leopoldina</v>
      </c>
      <c r="C137" s="29">
        <f>Input!$R$17</f>
        <v>0.95383561643835613</v>
      </c>
      <c r="D137" s="5">
        <f>'Dados Vias'!S138</f>
        <v>177.37338541930478</v>
      </c>
      <c r="E137" s="5">
        <f>'Dados Vias'!T138</f>
        <v>85.461722065665029</v>
      </c>
      <c r="F137" s="5">
        <f>'Dados Vias'!U138</f>
        <v>14.512367897943115</v>
      </c>
      <c r="G137" s="12">
        <f>($D137*Input!$E$12 + $E137*Input!$E$14 + $F137*Input!$E$13) / ($D137+$E137+$F137)</f>
        <v>1.807848837209302</v>
      </c>
      <c r="H137" s="14" t="str">
        <f>'Dados Vias'!W138</f>
        <v>Highway</v>
      </c>
      <c r="I137" s="29">
        <f>VLOOKUP($H137,Input!$A$12:$B$15,2,FALSE)</f>
        <v>0.61049702380952386</v>
      </c>
      <c r="J137" s="34">
        <f t="shared" si="6"/>
        <v>0.99764874915289681</v>
      </c>
      <c r="K137" s="34">
        <f t="shared" si="7"/>
        <v>0.19149914070427118</v>
      </c>
      <c r="L137" s="34">
        <f t="shared" si="8"/>
        <v>4.6330437267162385E-2</v>
      </c>
      <c r="M137" s="28">
        <f>($D137*Input!B$4 + 'Cálculo Emissões'!$E137*Input!B$6 + 'Cálculo Emissões'!$F137*Input!B$5) * (1/1000)</f>
        <v>3.6806642414908275E-3</v>
      </c>
      <c r="N137" s="28">
        <f>($D137*Input!C$4 + 'Cálculo Emissões'!$E137*Input!C$6 + 'Cálculo Emissões'!$F137*Input!C$5) * (1/1000)</f>
        <v>3.6806642414908275E-3</v>
      </c>
      <c r="O137" s="28">
        <f>($D137*Input!D$4 + 'Cálculo Emissões'!$E137*Input!D$6 + 'Cálculo Emissões'!$F137*Input!D$5) * (1/1000)</f>
        <v>3.6806642414908275E-3</v>
      </c>
      <c r="P137" s="28">
        <f>($D137*Input!E$4 + 'Cálculo Emissões'!$E137*Input!E$6 + 'Cálculo Emissões'!$F137*Input!E$5) * (1/1000)</f>
        <v>0.22375704705934119</v>
      </c>
      <c r="Q137" s="28">
        <f>($D137*Input!F$4 + 'Cálculo Emissões'!$E137*Input!F$6 + 'Cálculo Emissões'!$F137*Input!F$5) * (1/1000)</f>
        <v>0.50313116247990286</v>
      </c>
      <c r="R137" s="28">
        <f>($D137*Input!G$4 + 'Cálculo Emissões'!$E137*Input!G$6 + 'Cálculo Emissões'!$F137*Input!G$5) * (1/1000)</f>
        <v>5.408943275336398E-3</v>
      </c>
      <c r="S137" s="28">
        <f>($D137*Input!H$4 + 'Cálculo Emissões'!$E137*Input!H$6 + 'Cálculo Emissões'!$F137*Input!H$5) * (1/1000)</f>
        <v>0.16455264530943173</v>
      </c>
      <c r="T137" s="28">
        <f>($D137*Input!I$4) * (1/1000)</f>
        <v>1.3049259347873952E-2</v>
      </c>
      <c r="U137" s="1">
        <f>($D137*Input!J$4 + 'Cálculo Emissões'!$E137*Input!J$6 + 'Cálculo Emissões'!$F137*Input!J$5) * (1/1000)</f>
        <v>4.9190622366475749E-3</v>
      </c>
      <c r="V137" s="1">
        <f>($D137*Input!K$4 + 'Cálculo Emissões'!$E137*Input!K$6 + 'Cálculo Emissões'!$F137*Input!K$5) * (1/1000)</f>
        <v>3.7396692530893812E-3</v>
      </c>
      <c r="W137" s="1">
        <f>($D137*Input!L$4 + 'Cálculo Emissões'!$E137*Input!L$6 + 'Cálculo Emissões'!$F137*Input!L$5) * (1/1000)</f>
        <v>2.0025195579299808E-3</v>
      </c>
      <c r="X137" s="1">
        <f>($D137*Input!M$4 + 'Cálculo Emissões'!$E137*Input!M$6 + 'Cálculo Emissões'!$F137*Input!M$5) * (1/1000)</f>
        <v>4.0948277010060931E-3</v>
      </c>
      <c r="Y137" s="1">
        <f>($D137*Input!N$4 + 'Cálculo Emissões'!$E137*Input!N$6 + 'Cálculo Emissões'!$F137*Input!N$5) * (1/1000)</f>
        <v>2.0474138505030466E-3</v>
      </c>
      <c r="Z137" s="1">
        <f>($D137*Input!O$4 + 'Cálculo Emissões'!$E137*Input!O$6 + 'Cálculo Emissões'!$F137*Input!O$5) * (1/1000)</f>
        <v>1.1126809546875376E-3</v>
      </c>
    </row>
    <row r="138" spans="1:26" ht="15" customHeight="1" x14ac:dyDescent="0.25">
      <c r="A138" s="1" t="str">
        <f>'Dados Vias'!B139</f>
        <v>Cariacica</v>
      </c>
      <c r="B138" s="1" t="str">
        <f>'Dados Vias'!C139</f>
        <v>Rua das Caiúnas</v>
      </c>
      <c r="C138" s="29">
        <f>Input!$R$17</f>
        <v>0.95383561643835613</v>
      </c>
      <c r="D138" s="5">
        <f>'Dados Vias'!S139</f>
        <v>669.79340800701152</v>
      </c>
      <c r="E138" s="5">
        <f>'Dados Vias'!T139</f>
        <v>186.58530651623894</v>
      </c>
      <c r="F138" s="5">
        <f>'Dados Vias'!U139</f>
        <v>208.11438034503576</v>
      </c>
      <c r="G138" s="12">
        <f>($D138*Input!$E$12 + $E138*Input!$E$14 + $F138*Input!$E$13) / ($D138+$E138+$F138)</f>
        <v>4.0070786516853936</v>
      </c>
      <c r="H138" s="14" t="str">
        <f>'Dados Vias'!W139</f>
        <v>Highway</v>
      </c>
      <c r="I138" s="29">
        <f>VLOOKUP($H138,Input!$A$12:$B$15,2,FALSE)</f>
        <v>0.61049702380952386</v>
      </c>
      <c r="J138" s="34">
        <f t="shared" si="6"/>
        <v>8.6233370614560645</v>
      </c>
      <c r="K138" s="34">
        <f t="shared" si="7"/>
        <v>1.6552535535921853</v>
      </c>
      <c r="L138" s="34">
        <f t="shared" si="8"/>
        <v>0.40046456941746428</v>
      </c>
      <c r="M138" s="28">
        <f>($D138*Input!B$4 + 'Cálculo Emissões'!$E138*Input!B$6 + 'Cálculo Emissões'!$F138*Input!B$5) * (1/1000)</f>
        <v>4.0116626271222845E-2</v>
      </c>
      <c r="N138" s="28">
        <f>($D138*Input!C$4 + 'Cálculo Emissões'!$E138*Input!C$6 + 'Cálculo Emissões'!$F138*Input!C$5) * (1/1000)</f>
        <v>4.0116626271222845E-2</v>
      </c>
      <c r="O138" s="28">
        <f>($D138*Input!D$4 + 'Cálculo Emissões'!$E138*Input!D$6 + 'Cálculo Emissões'!$F138*Input!D$5) * (1/1000)</f>
        <v>4.0116626271222845E-2</v>
      </c>
      <c r="P138" s="28">
        <f>($D138*Input!E$4 + 'Cálculo Emissões'!$E138*Input!E$6 + 'Cálculo Emissões'!$F138*Input!E$5) * (1/1000)</f>
        <v>1.6645533139254822</v>
      </c>
      <c r="Q138" s="28">
        <f>($D138*Input!F$4 + 'Cálculo Emissões'!$E138*Input!F$6 + 'Cálculo Emissões'!$F138*Input!F$5) * (1/1000)</f>
        <v>1.5355867302397996</v>
      </c>
      <c r="R138" s="28">
        <f>($D138*Input!G$4 + 'Cálculo Emissões'!$E138*Input!G$6 + 'Cálculo Emissões'!$F138*Input!G$5) * (1/1000)</f>
        <v>5.2330920810574853E-2</v>
      </c>
      <c r="S138" s="28">
        <f>($D138*Input!H$4 + 'Cálculo Emissões'!$E138*Input!H$6 + 'Cálculo Emissões'!$F138*Input!H$5) * (1/1000)</f>
        <v>0.61478385096810473</v>
      </c>
      <c r="T138" s="28">
        <f>($D138*Input!I$4) * (1/1000)</f>
        <v>4.9276321077810235E-2</v>
      </c>
      <c r="U138" s="1">
        <f>($D138*Input!J$4 + 'Cálculo Emissões'!$E138*Input!J$6 + 'Cálculo Emissões'!$F138*Input!J$5) * (1/1000)</f>
        <v>2.7814494397965638E-2</v>
      </c>
      <c r="V138" s="1">
        <f>($D138*Input!K$4 + 'Cálculo Emissões'!$E138*Input!K$6 + 'Cálculo Emissões'!$F138*Input!K$5) * (1/1000)</f>
        <v>2.1120342225689089E-2</v>
      </c>
      <c r="W138" s="1">
        <f>($D138*Input!L$4 + 'Cálculo Emissões'!$E138*Input!L$6 + 'Cálculo Emissões'!$F138*Input!L$5) * (1/1000)</f>
        <v>1.1318226198763067E-2</v>
      </c>
      <c r="X138" s="1">
        <f>($D138*Input!M$4 + 'Cálculo Emissões'!$E138*Input!M$6 + 'Cálculo Emissões'!$F138*Input!M$5) * (1/1000)</f>
        <v>2.4380479644966469E-2</v>
      </c>
      <c r="Y138" s="1">
        <f>($D138*Input!N$4 + 'Cálculo Emissões'!$E138*Input!N$6 + 'Cálculo Emissões'!$F138*Input!N$5) * (1/1000)</f>
        <v>1.2190239822483235E-2</v>
      </c>
      <c r="Z138" s="1">
        <f>($D138*Input!O$4 + 'Cálculo Emissões'!$E138*Input!O$6 + 'Cálculo Emissões'!$F138*Input!O$5) * (1/1000)</f>
        <v>6.6113119080585588E-3</v>
      </c>
    </row>
    <row r="139" spans="1:26" ht="15" customHeight="1" x14ac:dyDescent="0.25">
      <c r="A139" s="1" t="str">
        <f>'Dados Vias'!B140</f>
        <v>Cariacica</v>
      </c>
      <c r="B139" s="1" t="str">
        <f>'Dados Vias'!C140</f>
        <v>Av. Gov. Gérson Camata</v>
      </c>
      <c r="C139" s="29">
        <f>Input!$R$17</f>
        <v>0.95383561643835613</v>
      </c>
      <c r="D139" s="5">
        <f>'Dados Vias'!S140</f>
        <v>792.57941237464956</v>
      </c>
      <c r="E139" s="5">
        <f>'Dados Vias'!T140</f>
        <v>343.76938368057091</v>
      </c>
      <c r="F139" s="5">
        <f>'Dados Vias'!U140</f>
        <v>109.81521978684904</v>
      </c>
      <c r="G139" s="12">
        <f>($D139*Input!$E$12 + $E139*Input!$E$14 + $F139*Input!$E$13) / ($D139+$E139+$F139)</f>
        <v>2.3565134099616865</v>
      </c>
      <c r="H139" s="14" t="str">
        <f>'Dados Vias'!W140</f>
        <v>Highway</v>
      </c>
      <c r="I139" s="29">
        <f>VLOOKUP($H139,Input!$A$12:$B$15,2,FALSE)</f>
        <v>0.61049702380952386</v>
      </c>
      <c r="J139" s="34">
        <f t="shared" si="6"/>
        <v>5.8740631224181241</v>
      </c>
      <c r="K139" s="34">
        <f t="shared" si="7"/>
        <v>1.1275291442412498</v>
      </c>
      <c r="L139" s="34">
        <f t="shared" si="8"/>
        <v>0.27278930909062499</v>
      </c>
      <c r="M139" s="28">
        <f>($D139*Input!B$4 + 'Cálculo Emissões'!$E139*Input!B$6 + 'Cálculo Emissões'!$F139*Input!B$5) * (1/1000)</f>
        <v>2.4144597275107385E-2</v>
      </c>
      <c r="N139" s="28">
        <f>($D139*Input!C$4 + 'Cálculo Emissões'!$E139*Input!C$6 + 'Cálculo Emissões'!$F139*Input!C$5) * (1/1000)</f>
        <v>2.4144597275107385E-2</v>
      </c>
      <c r="O139" s="28">
        <f>($D139*Input!D$4 + 'Cálculo Emissões'!$E139*Input!D$6 + 'Cálculo Emissões'!$F139*Input!D$5) * (1/1000)</f>
        <v>2.4144597275107385E-2</v>
      </c>
      <c r="P139" s="28">
        <f>($D139*Input!E$4 + 'Cálculo Emissões'!$E139*Input!E$6 + 'Cálculo Emissões'!$F139*Input!E$5) * (1/1000)</f>
        <v>1.2404191560503719</v>
      </c>
      <c r="Q139" s="28">
        <f>($D139*Input!F$4 + 'Cálculo Emissões'!$E139*Input!F$6 + 'Cálculo Emissões'!$F139*Input!F$5) * (1/1000)</f>
        <v>2.1483393329840612</v>
      </c>
      <c r="R139" s="28">
        <f>($D139*Input!G$4 + 'Cálculo Emissões'!$E139*Input!G$6 + 'Cálculo Emissões'!$F139*Input!G$5) * (1/1000)</f>
        <v>3.3532175623413346E-2</v>
      </c>
      <c r="S139" s="28">
        <f>($D139*Input!H$4 + 'Cálculo Emissões'!$E139*Input!H$6 + 'Cálculo Emissões'!$F139*Input!H$5) * (1/1000)</f>
        <v>0.73395172874912307</v>
      </c>
      <c r="T139" s="28">
        <f>($D139*Input!I$4) * (1/1000)</f>
        <v>5.830961776713478E-2</v>
      </c>
      <c r="U139" s="1">
        <f>($D139*Input!J$4 + 'Cálculo Emissões'!$E139*Input!J$6 + 'Cálculo Emissões'!$F139*Input!J$5) * (1/1000)</f>
        <v>2.4705486602636287E-2</v>
      </c>
      <c r="V139" s="1">
        <f>($D139*Input!K$4 + 'Cálculo Emissões'!$E139*Input!K$6 + 'Cálculo Emissões'!$F139*Input!K$5) * (1/1000)</f>
        <v>1.8774832459682502E-2</v>
      </c>
      <c r="W139" s="1">
        <f>($D139*Input!L$4 + 'Cálculo Emissões'!$E139*Input!L$6 + 'Cálculo Emissões'!$F139*Input!L$5) * (1/1000)</f>
        <v>1.0056056306041103E-2</v>
      </c>
      <c r="X139" s="1">
        <f>($D139*Input!M$4 + 'Cálculo Emissões'!$E139*Input!M$6 + 'Cálculo Emissões'!$F139*Input!M$5) * (1/1000)</f>
        <v>2.0923958264424277E-2</v>
      </c>
      <c r="Y139" s="1">
        <f>($D139*Input!N$4 + 'Cálculo Emissões'!$E139*Input!N$6 + 'Cálculo Emissões'!$F139*Input!N$5) * (1/1000)</f>
        <v>1.0461979132212139E-2</v>
      </c>
      <c r="Z139" s="1">
        <f>($D139*Input!O$4 + 'Cálculo Emissões'!$E139*Input!O$6 + 'Cálculo Emissões'!$F139*Input!O$5) * (1/1000)</f>
        <v>5.6816020613952266E-3</v>
      </c>
    </row>
    <row r="140" spans="1:26" ht="15" customHeight="1" x14ac:dyDescent="0.25">
      <c r="A140" s="1" t="str">
        <f>'Dados Vias'!B141</f>
        <v>Cariacica</v>
      </c>
      <c r="B140" s="1" t="str">
        <f>'Dados Vias'!C141</f>
        <v>Rua Principal</v>
      </c>
      <c r="C140" s="29">
        <f>Input!$R$17</f>
        <v>0.95383561643835613</v>
      </c>
      <c r="D140" s="5">
        <f>'Dados Vias'!S141</f>
        <v>244.19016257786234</v>
      </c>
      <c r="E140" s="5">
        <f>'Dados Vias'!T141</f>
        <v>105.91380545545836</v>
      </c>
      <c r="F140" s="5">
        <f>'Dados Vias'!U141</f>
        <v>33.83357674271587</v>
      </c>
      <c r="G140" s="12">
        <f>($D140*Input!$E$12 + $E140*Input!$E$14 + $F140*Input!$E$13) / ($D140+$E140+$F140)</f>
        <v>2.3565134099616856</v>
      </c>
      <c r="H140" s="14" t="str">
        <f>'Dados Vias'!W141</f>
        <v>Highway</v>
      </c>
      <c r="I140" s="29">
        <f>VLOOKUP($H140,Input!$A$12:$B$15,2,FALSE)</f>
        <v>0.61049702380952386</v>
      </c>
      <c r="J140" s="34">
        <f t="shared" si="6"/>
        <v>1.8097725053926541</v>
      </c>
      <c r="K140" s="34">
        <f t="shared" si="7"/>
        <v>0.34738667286174785</v>
      </c>
      <c r="L140" s="34">
        <f t="shared" si="8"/>
        <v>8.4045162789132544E-2</v>
      </c>
      <c r="M140" s="28">
        <f>($D140*Input!B$4 + 'Cálculo Emissões'!$E140*Input!B$6 + 'Cálculo Emissões'!$F140*Input!B$5) * (1/1000)</f>
        <v>7.4388421424180593E-3</v>
      </c>
      <c r="N140" s="28">
        <f>($D140*Input!C$4 + 'Cálculo Emissões'!$E140*Input!C$6 + 'Cálculo Emissões'!$F140*Input!C$5) * (1/1000)</f>
        <v>7.4388421424180593E-3</v>
      </c>
      <c r="O140" s="28">
        <f>($D140*Input!D$4 + 'Cálculo Emissões'!$E140*Input!D$6 + 'Cálculo Emissões'!$F140*Input!D$5) * (1/1000)</f>
        <v>7.4388421424180593E-3</v>
      </c>
      <c r="P140" s="28">
        <f>($D140*Input!E$4 + 'Cálculo Emissões'!$E140*Input!E$6 + 'Cálculo Emissões'!$F140*Input!E$5) * (1/1000)</f>
        <v>0.38216757923741795</v>
      </c>
      <c r="Q140" s="28">
        <f>($D140*Input!F$4 + 'Cálculo Emissões'!$E140*Input!F$6 + 'Cálculo Emissões'!$F140*Input!F$5) * (1/1000)</f>
        <v>0.6618937141226372</v>
      </c>
      <c r="R140" s="28">
        <f>($D140*Input!G$4 + 'Cálculo Emissões'!$E140*Input!G$6 + 'Cálculo Emissões'!$F140*Input!G$5) * (1/1000)</f>
        <v>1.0331112932315468E-2</v>
      </c>
      <c r="S140" s="28">
        <f>($D140*Input!H$4 + 'Cálculo Emissões'!$E140*Input!H$6 + 'Cálculo Emissões'!$F140*Input!H$5) * (1/1000)</f>
        <v>0.22612723617256031</v>
      </c>
      <c r="T140" s="28">
        <f>($D140*Input!I$4) * (1/1000)</f>
        <v>1.7964931740718872E-2</v>
      </c>
      <c r="U140" s="1">
        <f>($D140*Input!J$4 + 'Cálculo Emissões'!$E140*Input!J$6 + 'Cálculo Emissões'!$F140*Input!J$5) * (1/1000)</f>
        <v>7.6116496288844478E-3</v>
      </c>
      <c r="V140" s="1">
        <f>($D140*Input!K$4 + 'Cálculo Emissões'!$E140*Input!K$6 + 'Cálculo Emissões'!$F140*Input!K$5) * (1/1000)</f>
        <v>5.7844416838509286E-3</v>
      </c>
      <c r="W140" s="1">
        <f>($D140*Input!L$4 + 'Cálculo Emissões'!$E140*Input!L$6 + 'Cálculo Emissões'!$F140*Input!L$5) * (1/1000)</f>
        <v>3.0982258508420175E-3</v>
      </c>
      <c r="X140" s="1">
        <f>($D140*Input!M$4 + 'Cálculo Emissões'!$E140*Input!M$6 + 'Cálculo Emissões'!$F140*Input!M$5) * (1/1000)</f>
        <v>6.4465777063951327E-3</v>
      </c>
      <c r="Y140" s="1">
        <f>($D140*Input!N$4 + 'Cálculo Emissões'!$E140*Input!N$6 + 'Cálculo Emissões'!$F140*Input!N$5) * (1/1000)</f>
        <v>3.2232888531975664E-3</v>
      </c>
      <c r="Z140" s="1">
        <f>($D140*Input!O$4 + 'Cálculo Emissões'!$E140*Input!O$6 + 'Cálculo Emissões'!$F140*Input!O$5) * (1/1000)</f>
        <v>1.7504761155958501E-3</v>
      </c>
    </row>
    <row r="141" spans="1:26" ht="15" customHeight="1" x14ac:dyDescent="0.25">
      <c r="A141" s="1" t="str">
        <f>'Dados Vias'!B142</f>
        <v>Cariacica</v>
      </c>
      <c r="B141" s="1" t="str">
        <f>'Dados Vias'!C142</f>
        <v>Rua São Luís</v>
      </c>
      <c r="C141" s="29">
        <f>Input!$R$17</f>
        <v>0.95383561643835613</v>
      </c>
      <c r="D141" s="5">
        <f>'Dados Vias'!S142</f>
        <v>185.56605927467044</v>
      </c>
      <c r="E141" s="5">
        <f>'Dados Vias'!T142</f>
        <v>80.486483540820913</v>
      </c>
      <c r="F141" s="5">
        <f>'Dados Vias'!U142</f>
        <v>25.710960019984462</v>
      </c>
      <c r="G141" s="12">
        <f>($D141*Input!$E$12 + $E141*Input!$E$14 + $F141*Input!$E$13) / ($D141+$E141+$F141)</f>
        <v>2.3565134099616865</v>
      </c>
      <c r="H141" s="14" t="str">
        <f>'Dados Vias'!W142</f>
        <v>Highway</v>
      </c>
      <c r="I141" s="29">
        <f>VLOOKUP($H141,Input!$A$12:$B$15,2,FALSE)</f>
        <v>0.61049702380952386</v>
      </c>
      <c r="J141" s="34">
        <f t="shared" si="6"/>
        <v>1.3752902592964973</v>
      </c>
      <c r="K141" s="34">
        <f t="shared" si="7"/>
        <v>0.26398760395164966</v>
      </c>
      <c r="L141" s="34">
        <f t="shared" si="8"/>
        <v>6.3867968697979755E-2</v>
      </c>
      <c r="M141" s="28">
        <f>($D141*Input!B$4 + 'Cálculo Emissões'!$E141*Input!B$6 + 'Cálculo Emissões'!$F141*Input!B$5) * (1/1000)</f>
        <v>5.652957544899923E-3</v>
      </c>
      <c r="N141" s="28">
        <f>($D141*Input!C$4 + 'Cálculo Emissões'!$E141*Input!C$6 + 'Cálculo Emissões'!$F141*Input!C$5) * (1/1000)</f>
        <v>5.652957544899923E-3</v>
      </c>
      <c r="O141" s="28">
        <f>($D141*Input!D$4 + 'Cálculo Emissões'!$E141*Input!D$6 + 'Cálculo Emissões'!$F141*Input!D$5) * (1/1000)</f>
        <v>5.652957544899923E-3</v>
      </c>
      <c r="P141" s="28">
        <f>($D141*Input!E$4 + 'Cálculo Emissões'!$E141*Input!E$6 + 'Cálculo Emissões'!$F141*Input!E$5) * (1/1000)</f>
        <v>0.29041846286094902</v>
      </c>
      <c r="Q141" s="28">
        <f>($D141*Input!F$4 + 'Cálculo Emissões'!$E141*Input!F$6 + 'Cálculo Emissões'!$F141*Input!F$5) * (1/1000)</f>
        <v>0.50298917405916854</v>
      </c>
      <c r="R141" s="28">
        <f>($D141*Input!G$4 + 'Cálculo Emissões'!$E141*Input!G$6 + 'Cálculo Emissões'!$F141*Input!G$5) * (1/1000)</f>
        <v>7.8508646479977674E-3</v>
      </c>
      <c r="S141" s="28">
        <f>($D141*Input!H$4 + 'Cálculo Emissões'!$E141*Input!H$6 + 'Cálculo Emissões'!$F141*Input!H$5) * (1/1000)</f>
        <v>0.17183960102338233</v>
      </c>
      <c r="T141" s="28">
        <f>($D141*Input!I$4) * (1/1000)</f>
        <v>1.3651989716009427E-2</v>
      </c>
      <c r="U141" s="1">
        <f>($D141*Input!J$4 + 'Cálculo Emissões'!$E141*Input!J$6 + 'Cálculo Emissões'!$F141*Input!J$5) * (1/1000)</f>
        <v>5.7842781678857239E-3</v>
      </c>
      <c r="V141" s="1">
        <f>($D141*Input!K$4 + 'Cálculo Emissões'!$E141*Input!K$6 + 'Cálculo Emissões'!$F141*Input!K$5) * (1/1000)</f>
        <v>4.3957382928318973E-3</v>
      </c>
      <c r="W141" s="1">
        <f>($D141*Input!L$4 + 'Cálculo Emissões'!$E141*Input!L$6 + 'Cálculo Emissões'!$F141*Input!L$5) * (1/1000)</f>
        <v>2.3544173762542367E-3</v>
      </c>
      <c r="X141" s="1">
        <f>($D141*Input!M$4 + 'Cálculo Emissões'!$E141*Input!M$6 + 'Cálculo Emissões'!$F141*Input!M$5) * (1/1000)</f>
        <v>4.8989116029694579E-3</v>
      </c>
      <c r="Y141" s="1">
        <f>($D141*Input!N$4 + 'Cálculo Emissões'!$E141*Input!N$6 + 'Cálculo Emissões'!$F141*Input!N$5) * (1/1000)</f>
        <v>2.449455801484729E-3</v>
      </c>
      <c r="Z141" s="1">
        <f>($D141*Input!O$4 + 'Cálculo Emissões'!$E141*Input!O$6 + 'Cálculo Emissões'!$F141*Input!O$5) * (1/1000)</f>
        <v>1.3302294867098901E-3</v>
      </c>
    </row>
    <row r="142" spans="1:26" ht="15" customHeight="1" x14ac:dyDescent="0.25">
      <c r="A142" s="1" t="str">
        <f>'Dados Vias'!B143</f>
        <v>Cariacica</v>
      </c>
      <c r="B142" s="1" t="str">
        <f>'Dados Vias'!C143</f>
        <v>Rua Vasco da Gama</v>
      </c>
      <c r="C142" s="29">
        <f>Input!$R$17</f>
        <v>0.95383561643835613</v>
      </c>
      <c r="D142" s="5">
        <f>'Dados Vias'!S143</f>
        <v>414.24375400656106</v>
      </c>
      <c r="E142" s="5">
        <f>'Dados Vias'!T143</f>
        <v>115.39647433039917</v>
      </c>
      <c r="F142" s="5">
        <f>'Dados Vias'!U143</f>
        <v>128.71145213775293</v>
      </c>
      <c r="G142" s="12">
        <f>($D142*Input!$E$12 + $E142*Input!$E$14 + $F142*Input!$E$13) / ($D142+$E142+$F142)</f>
        <v>4.0070786516853927</v>
      </c>
      <c r="H142" s="14" t="str">
        <f>'Dados Vias'!W143</f>
        <v>Highway</v>
      </c>
      <c r="I142" s="29">
        <f>VLOOKUP($H142,Input!$A$12:$B$15,2,FALSE)</f>
        <v>0.61049702380952386</v>
      </c>
      <c r="J142" s="34">
        <f t="shared" si="6"/>
        <v>5.3332318199884003</v>
      </c>
      <c r="K142" s="34">
        <f t="shared" si="7"/>
        <v>1.0237163245798164</v>
      </c>
      <c r="L142" s="34">
        <f t="shared" si="8"/>
        <v>0.24767330433382662</v>
      </c>
      <c r="M142" s="28">
        <f>($D142*Input!B$4 + 'Cálculo Emissões'!$E142*Input!B$6 + 'Cálculo Emissões'!$F142*Input!B$5) * (1/1000)</f>
        <v>2.4810727705005451E-2</v>
      </c>
      <c r="N142" s="28">
        <f>($D142*Input!C$4 + 'Cálculo Emissões'!$E142*Input!C$6 + 'Cálculo Emissões'!$F142*Input!C$5) * (1/1000)</f>
        <v>2.4810727705005451E-2</v>
      </c>
      <c r="O142" s="28">
        <f>($D142*Input!D$4 + 'Cálculo Emissões'!$E142*Input!D$6 + 'Cálculo Emissões'!$F142*Input!D$5) * (1/1000)</f>
        <v>2.4810727705005451E-2</v>
      </c>
      <c r="P142" s="28">
        <f>($D142*Input!E$4 + 'Cálculo Emissões'!$E142*Input!E$6 + 'Cálculo Emissões'!$F142*Input!E$5) * (1/1000)</f>
        <v>1.0294679004922891</v>
      </c>
      <c r="Q142" s="28">
        <f>($D142*Input!F$4 + 'Cálculo Emissões'!$E142*Input!F$6 + 'Cálculo Emissões'!$F142*Input!F$5) * (1/1000)</f>
        <v>0.94970658733406965</v>
      </c>
      <c r="R142" s="28">
        <f>($D142*Input!G$4 + 'Cálculo Emissões'!$E142*Input!G$6 + 'Cálculo Emissões'!$F142*Input!G$5) * (1/1000)</f>
        <v>3.2364840901757085E-2</v>
      </c>
      <c r="S142" s="28">
        <f>($D142*Input!H$4 + 'Cálculo Emissões'!$E142*Input!H$6 + 'Cálculo Emissões'!$F142*Input!H$5) * (1/1000)</f>
        <v>0.3802222704541337</v>
      </c>
      <c r="T142" s="28">
        <f>($D142*Input!I$4) * (1/1000)</f>
        <v>3.0475677996954938E-2</v>
      </c>
      <c r="U142" s="1">
        <f>($D142*Input!J$4 + 'Cálculo Emissões'!$E142*Input!J$6 + 'Cálculo Emissões'!$F142*Input!J$5) * (1/1000)</f>
        <v>1.7202290194959842E-2</v>
      </c>
      <c r="V142" s="1">
        <f>($D142*Input!K$4 + 'Cálculo Emissões'!$E142*Input!K$6 + 'Cálculo Emissões'!$F142*Input!K$5) * (1/1000)</f>
        <v>1.3062191632350537E-2</v>
      </c>
      <c r="W142" s="1">
        <f>($D142*Input!L$4 + 'Cálculo Emissões'!$E142*Input!L$6 + 'Cálculo Emissões'!$F142*Input!L$5) * (1/1000)</f>
        <v>6.9999263253751557E-3</v>
      </c>
      <c r="X142" s="1">
        <f>($D142*Input!M$4 + 'Cálculo Emissões'!$E142*Input!M$6 + 'Cálculo Emissões'!$F142*Input!M$5) * (1/1000)</f>
        <v>1.5078472394439773E-2</v>
      </c>
      <c r="Y142" s="1">
        <f>($D142*Input!N$4 + 'Cálculo Emissões'!$E142*Input!N$6 + 'Cálculo Emissões'!$F142*Input!N$5) * (1/1000)</f>
        <v>7.5392361972198866E-3</v>
      </c>
      <c r="Z142" s="1">
        <f>($D142*Input!O$4 + 'Cálculo Emissões'!$E142*Input!O$6 + 'Cálculo Emissões'!$F142*Input!O$5) * (1/1000)</f>
        <v>4.0888647618248708E-3</v>
      </c>
    </row>
    <row r="143" spans="1:26" ht="15" customHeight="1" x14ac:dyDescent="0.25">
      <c r="A143" s="1" t="str">
        <f>'Dados Vias'!B144</f>
        <v>Cariacica</v>
      </c>
      <c r="B143" s="1" t="str">
        <f>'Dados Vias'!C144</f>
        <v>Rua Onório Fraga</v>
      </c>
      <c r="C143" s="29">
        <f>Input!$R$17</f>
        <v>0.95383561643835613</v>
      </c>
      <c r="D143" s="5">
        <f>'Dados Vias'!S144</f>
        <v>357.620507056024</v>
      </c>
      <c r="E143" s="5">
        <f>'Dados Vias'!T144</f>
        <v>99.62285553703525</v>
      </c>
      <c r="F143" s="5">
        <f>'Dados Vias'!U144</f>
        <v>111.11780040669316</v>
      </c>
      <c r="G143" s="12">
        <f>($D143*Input!$E$12 + $E143*Input!$E$14 + $F143*Input!$E$13) / ($D143+$E143+$F143)</f>
        <v>4.0070786516853936</v>
      </c>
      <c r="H143" s="14" t="str">
        <f>'Dados Vias'!W144</f>
        <v>Highway</v>
      </c>
      <c r="I143" s="29">
        <f>VLOOKUP($H143,Input!$A$12:$B$15,2,FALSE)</f>
        <v>0.61049702380952386</v>
      </c>
      <c r="J143" s="34">
        <f t="shared" si="6"/>
        <v>4.6042289093425053</v>
      </c>
      <c r="K143" s="34">
        <f t="shared" si="7"/>
        <v>0.88378387733509356</v>
      </c>
      <c r="L143" s="34">
        <f t="shared" si="8"/>
        <v>0.21381868000042589</v>
      </c>
      <c r="M143" s="28">
        <f>($D143*Input!B$4 + 'Cálculo Emissões'!$E143*Input!B$6 + 'Cálculo Emissões'!$F143*Input!B$5) * (1/1000)</f>
        <v>2.1419333270508299E-2</v>
      </c>
      <c r="N143" s="28">
        <f>($D143*Input!C$4 + 'Cálculo Emissões'!$E143*Input!C$6 + 'Cálculo Emissões'!$F143*Input!C$5) * (1/1000)</f>
        <v>2.1419333270508299E-2</v>
      </c>
      <c r="O143" s="28">
        <f>($D143*Input!D$4 + 'Cálculo Emissões'!$E143*Input!D$6 + 'Cálculo Emissões'!$F143*Input!D$5) * (1/1000)</f>
        <v>2.1419333270508299E-2</v>
      </c>
      <c r="P143" s="28">
        <f>($D143*Input!E$4 + 'Cálculo Emissões'!$E143*Input!E$6 + 'Cálculo Emissões'!$F143*Input!E$5) * (1/1000)</f>
        <v>0.88874926661204812</v>
      </c>
      <c r="Q143" s="28">
        <f>($D143*Input!F$4 + 'Cálculo Emissões'!$E143*Input!F$6 + 'Cálculo Emissões'!$F143*Input!F$5) * (1/1000)</f>
        <v>0.81989057899344142</v>
      </c>
      <c r="R143" s="28">
        <f>($D143*Input!G$4 + 'Cálculo Emissões'!$E143*Input!G$6 + 'Cálculo Emissões'!$F143*Input!G$5) * (1/1000)</f>
        <v>2.7940869843243527E-2</v>
      </c>
      <c r="S143" s="28">
        <f>($D143*Input!H$4 + 'Cálculo Emissões'!$E143*Input!H$6 + 'Cálculo Emissões'!$F143*Input!H$5) * (1/1000)</f>
        <v>0.32824944211867668</v>
      </c>
      <c r="T143" s="28">
        <f>($D143*Input!I$4) * (1/1000)</f>
        <v>2.6309937839097797E-2</v>
      </c>
      <c r="U143" s="1">
        <f>($D143*Input!J$4 + 'Cálculo Emissões'!$E143*Input!J$6 + 'Cálculo Emissões'!$F143*Input!J$5) * (1/1000)</f>
        <v>1.4850898010037271E-2</v>
      </c>
      <c r="V143" s="1">
        <f>($D143*Input!K$4 + 'Cálculo Emissões'!$E143*Input!K$6 + 'Cálculo Emissões'!$F143*Input!K$5) * (1/1000)</f>
        <v>1.1276712200590393E-2</v>
      </c>
      <c r="W143" s="1">
        <f>($D143*Input!L$4 + 'Cálculo Emissões'!$E143*Input!L$6 + 'Cálculo Emissões'!$F143*Input!L$5) * (1/1000)</f>
        <v>6.0431018636332295E-3</v>
      </c>
      <c r="X143" s="1">
        <f>($D143*Input!M$4 + 'Cálculo Emissões'!$E143*Input!M$6 + 'Cálculo Emissões'!$F143*Input!M$5) * (1/1000)</f>
        <v>1.3017386239804122E-2</v>
      </c>
      <c r="Y143" s="1">
        <f>($D143*Input!N$4 + 'Cálculo Emissões'!$E143*Input!N$6 + 'Cálculo Emissões'!$F143*Input!N$5) * (1/1000)</f>
        <v>6.5086931199020608E-3</v>
      </c>
      <c r="Z143" s="1">
        <f>($D143*Input!O$4 + 'Cálculo Emissões'!$E143*Input!O$6 + 'Cálculo Emissões'!$F143*Input!O$5) * (1/1000)</f>
        <v>3.5299551900646368E-3</v>
      </c>
    </row>
    <row r="144" spans="1:26" ht="15" customHeight="1" x14ac:dyDescent="0.25">
      <c r="A144" s="1" t="str">
        <f>'Dados Vias'!B145</f>
        <v>Cariacica</v>
      </c>
      <c r="B144" s="1" t="str">
        <f>'Dados Vias'!C145</f>
        <v>Rua Sabino Vieira</v>
      </c>
      <c r="C144" s="29">
        <f>Input!$R$17</f>
        <v>0.95383561643835613</v>
      </c>
      <c r="D144" s="5">
        <f>'Dados Vias'!S145</f>
        <v>121.44196385444148</v>
      </c>
      <c r="E144" s="5">
        <f>'Dados Vias'!T145</f>
        <v>33.830261359451555</v>
      </c>
      <c r="F144" s="5">
        <f>'Dados Vias'!U145</f>
        <v>37.73375305477289</v>
      </c>
      <c r="G144" s="12">
        <f>($D144*Input!$E$12 + $E144*Input!$E$14 + $F144*Input!$E$13) / ($D144+$E144+$F144)</f>
        <v>4.0070786516853936</v>
      </c>
      <c r="H144" s="14" t="str">
        <f>'Dados Vias'!W145</f>
        <v>Highway</v>
      </c>
      <c r="I144" s="29">
        <f>VLOOKUP($H144,Input!$A$12:$B$15,2,FALSE)</f>
        <v>0.61049702380952386</v>
      </c>
      <c r="J144" s="34">
        <f t="shared" si="6"/>
        <v>1.5635194004642254</v>
      </c>
      <c r="K144" s="34">
        <f t="shared" si="7"/>
        <v>0.30011827501170879</v>
      </c>
      <c r="L144" s="34">
        <f t="shared" si="8"/>
        <v>7.2609260083477956E-2</v>
      </c>
      <c r="M144" s="28">
        <f>($D144*Input!B$4 + 'Cálculo Emissões'!$E144*Input!B$6 + 'Cálculo Emissões'!$F144*Input!B$5) * (1/1000)</f>
        <v>7.2736485897767775E-3</v>
      </c>
      <c r="N144" s="28">
        <f>($D144*Input!C$4 + 'Cálculo Emissões'!$E144*Input!C$6 + 'Cálculo Emissões'!$F144*Input!C$5) * (1/1000)</f>
        <v>7.2736485897767775E-3</v>
      </c>
      <c r="O144" s="28">
        <f>($D144*Input!D$4 + 'Cálculo Emissões'!$E144*Input!D$6 + 'Cálculo Emissões'!$F144*Input!D$5) * (1/1000)</f>
        <v>7.2736485897767775E-3</v>
      </c>
      <c r="P144" s="28">
        <f>($D144*Input!E$4 + 'Cálculo Emissões'!$E144*Input!E$6 + 'Cálculo Emissões'!$F144*Input!E$5) * (1/1000)</f>
        <v>0.30180443845367472</v>
      </c>
      <c r="Q144" s="28">
        <f>($D144*Input!F$4 + 'Cálculo Emissões'!$E144*Input!F$6 + 'Cálculo Emissões'!$F144*Input!F$5) * (1/1000)</f>
        <v>0.27842117578318948</v>
      </c>
      <c r="R144" s="28">
        <f>($D144*Input!G$4 + 'Cálculo Emissões'!$E144*Input!G$6 + 'Cálculo Emissões'!$F144*Input!G$5) * (1/1000)</f>
        <v>9.4882537176014473E-3</v>
      </c>
      <c r="S144" s="28">
        <f>($D144*Input!H$4 + 'Cálculo Emissões'!$E144*Input!H$6 + 'Cálculo Emissões'!$F144*Input!H$5) * (1/1000)</f>
        <v>0.11146803971946727</v>
      </c>
      <c r="T144" s="28">
        <f>($D144*Input!I$4) * (1/1000)</f>
        <v>8.9344163911936249E-3</v>
      </c>
      <c r="U144" s="1">
        <f>($D144*Input!J$4 + 'Cálculo Emissões'!$E144*Input!J$6 + 'Cálculo Emissões'!$F144*Input!J$5) * (1/1000)</f>
        <v>5.0431174492418232E-3</v>
      </c>
      <c r="V144" s="1">
        <f>($D144*Input!K$4 + 'Cálculo Emissões'!$E144*Input!K$6 + 'Cálculo Emissões'!$F144*Input!K$5) * (1/1000)</f>
        <v>3.8293835181171547E-3</v>
      </c>
      <c r="W144" s="1">
        <f>($D144*Input!L$4 + 'Cálculo Emissões'!$E144*Input!L$6 + 'Cálculo Emissões'!$F144*Input!L$5) * (1/1000)</f>
        <v>2.0521366745254507E-3</v>
      </c>
      <c r="X144" s="1">
        <f>($D144*Input!M$4 + 'Cálculo Emissões'!$E144*Input!M$6 + 'Cálculo Emissões'!$F144*Input!M$5) * (1/1000)</f>
        <v>4.4204874106001492E-3</v>
      </c>
      <c r="Y144" s="1">
        <f>($D144*Input!N$4 + 'Cálculo Emissões'!$E144*Input!N$6 + 'Cálculo Emissões'!$F144*Input!N$5) * (1/1000)</f>
        <v>2.2102437053000746E-3</v>
      </c>
      <c r="Z144" s="1">
        <f>($D144*Input!O$4 + 'Cálculo Emissões'!$E144*Input!O$6 + 'Cálculo Emissões'!$F144*Input!O$5) * (1/1000)</f>
        <v>1.1987139499594498E-3</v>
      </c>
    </row>
    <row r="145" spans="1:26" ht="15" customHeight="1" x14ac:dyDescent="0.25">
      <c r="A145" s="1" t="str">
        <f>'Dados Vias'!B146</f>
        <v>Cariacica</v>
      </c>
      <c r="B145" s="1" t="str">
        <f>'Dados Vias'!C146</f>
        <v>Av. Bahia</v>
      </c>
      <c r="C145" s="29">
        <f>Input!$R$17</f>
        <v>0.95383561643835613</v>
      </c>
      <c r="D145" s="5">
        <f>'Dados Vias'!S146</f>
        <v>127.61927520750923</v>
      </c>
      <c r="E145" s="5">
        <f>'Dados Vias'!T146</f>
        <v>44.666746322628228</v>
      </c>
      <c r="F145" s="5">
        <f>'Dados Vias'!U146</f>
        <v>23.39686712137669</v>
      </c>
      <c r="G145" s="12">
        <f>($D145*Input!$E$12 + $E145*Input!$E$14 + $F145*Input!$E$13) / ($D145+$E145+$F145)</f>
        <v>2.8624999999999998</v>
      </c>
      <c r="H145" s="14" t="str">
        <f>'Dados Vias'!W146</f>
        <v>Collector</v>
      </c>
      <c r="I145" s="29">
        <f>VLOOKUP($H145,Input!$A$12:$B$15,2,FALSE)</f>
        <v>1.9366892857142866</v>
      </c>
      <c r="J145" s="34">
        <f t="shared" si="6"/>
        <v>3.2161320192273561</v>
      </c>
      <c r="K145" s="34">
        <f t="shared" si="7"/>
        <v>0.61733803465045223</v>
      </c>
      <c r="L145" s="34">
        <f t="shared" si="8"/>
        <v>0.1493559761251094</v>
      </c>
      <c r="M145" s="28">
        <f>($D145*Input!B$4 + 'Cálculo Emissões'!$E145*Input!B$6 + 'Cálculo Emissões'!$F145*Input!B$5) * (1/1000)</f>
        <v>4.8403765331207433E-3</v>
      </c>
      <c r="N145" s="28">
        <f>($D145*Input!C$4 + 'Cálculo Emissões'!$E145*Input!C$6 + 'Cálculo Emissões'!$F145*Input!C$5) * (1/1000)</f>
        <v>4.8403765331207433E-3</v>
      </c>
      <c r="O145" s="28">
        <f>($D145*Input!D$4 + 'Cálculo Emissões'!$E145*Input!D$6 + 'Cálculo Emissões'!$F145*Input!D$5) * (1/1000)</f>
        <v>4.8403765331207433E-3</v>
      </c>
      <c r="P145" s="28">
        <f>($D145*Input!E$4 + 'Cálculo Emissões'!$E145*Input!E$6 + 'Cálculo Emissões'!$F145*Input!E$5) * (1/1000)</f>
        <v>0.22972024948789324</v>
      </c>
      <c r="Q145" s="28">
        <f>($D145*Input!F$4 + 'Cálculo Emissões'!$E145*Input!F$6 + 'Cálculo Emissões'!$F145*Input!F$5) * (1/1000)</f>
        <v>0.31075909230624693</v>
      </c>
      <c r="R145" s="28">
        <f>($D145*Input!G$4 + 'Cálculo Emissões'!$E145*Input!G$6 + 'Cálculo Emissões'!$F145*Input!G$5) * (1/1000)</f>
        <v>6.5745622785329484E-3</v>
      </c>
      <c r="S145" s="28">
        <f>($D145*Input!H$4 + 'Cálculo Emissões'!$E145*Input!H$6 + 'Cálculo Emissões'!$F145*Input!H$5) * (1/1000)</f>
        <v>0.11609614239432128</v>
      </c>
      <c r="T145" s="28">
        <f>($D145*Input!I$4) * (1/1000)</f>
        <v>9.3888776832763681E-3</v>
      </c>
      <c r="U145" s="1">
        <f>($D145*Input!J$4 + 'Cálculo Emissões'!$E145*Input!J$6 + 'Cálculo Emissões'!$F145*Input!J$5) * (1/1000)</f>
        <v>4.2758294651429919E-3</v>
      </c>
      <c r="V145" s="1">
        <f>($D145*Input!K$4 + 'Cálculo Emissões'!$E145*Input!K$6 + 'Cálculo Emissões'!$F145*Input!K$5) * (1/1000)</f>
        <v>3.2480363486839278E-3</v>
      </c>
      <c r="W145" s="1">
        <f>($D145*Input!L$4 + 'Cálculo Emissões'!$E145*Input!L$6 + 'Cálculo Emissões'!$F145*Input!L$5) * (1/1000)</f>
        <v>1.740138706928589E-3</v>
      </c>
      <c r="X145" s="1">
        <f>($D145*Input!M$4 + 'Cálculo Emissões'!$E145*Input!M$6 + 'Cálculo Emissões'!$F145*Input!M$5) * (1/1000)</f>
        <v>3.6678580230910208E-3</v>
      </c>
      <c r="Y145" s="1">
        <f>($D145*Input!N$4 + 'Cálculo Emissões'!$E145*Input!N$6 + 'Cálculo Emissões'!$F145*Input!N$5) * (1/1000)</f>
        <v>1.8339290115455104E-3</v>
      </c>
      <c r="Z145" s="1">
        <f>($D145*Input!O$4 + 'Cálculo Emissões'!$E145*Input!O$6 + 'Cálculo Emissões'!$F145*Input!O$5) * (1/1000)</f>
        <v>9.9567714112826743E-4</v>
      </c>
    </row>
    <row r="146" spans="1:26" ht="15" customHeight="1" x14ac:dyDescent="0.25">
      <c r="A146" s="1" t="str">
        <f>'Dados Vias'!B147</f>
        <v>Serra</v>
      </c>
      <c r="B146" s="1" t="str">
        <f>'Dados Vias'!C147</f>
        <v>Acesso a BR-101 (19)</v>
      </c>
      <c r="C146" s="29">
        <f>Input!$R$17</f>
        <v>0.95383561643835613</v>
      </c>
      <c r="D146" s="5">
        <f>'Dados Vias'!S147</f>
        <v>61.832963481809465</v>
      </c>
      <c r="E146" s="5">
        <f>'Dados Vias'!T147</f>
        <v>12.683684816781428</v>
      </c>
      <c r="F146" s="5">
        <f>'Dados Vias'!U147</f>
        <v>9.5127636125860722</v>
      </c>
      <c r="G146" s="12">
        <f>($D146*Input!$E$12 + $E146*Input!$E$14 + $F146*Input!$E$13) / ($D146+$E146+$F146)</f>
        <v>2.8688679245283022</v>
      </c>
      <c r="H146" s="14" t="str">
        <f>'Dados Vias'!W147</f>
        <v>Collector</v>
      </c>
      <c r="I146" s="29">
        <f>VLOOKUP($H146,Input!$A$12:$B$15,2,FALSE)</f>
        <v>1.9366892857142866</v>
      </c>
      <c r="J146" s="34">
        <f t="shared" si="6"/>
        <v>1.3841931697324399</v>
      </c>
      <c r="K146" s="34">
        <f t="shared" si="7"/>
        <v>0.26569652174430736</v>
      </c>
      <c r="L146" s="34">
        <f t="shared" si="8"/>
        <v>6.4281416551042109E-2</v>
      </c>
      <c r="M146" s="28">
        <f>($D146*Input!B$4 + 'Cálculo Emissões'!$E146*Input!B$6 + 'Cálculo Emissões'!$F146*Input!B$5) * (1/1000)</f>
        <v>1.9870828050138705E-3</v>
      </c>
      <c r="N146" s="28">
        <f>($D146*Input!C$4 + 'Cálculo Emissões'!$E146*Input!C$6 + 'Cálculo Emissões'!$F146*Input!C$5) * (1/1000)</f>
        <v>1.9870828050138705E-3</v>
      </c>
      <c r="O146" s="28">
        <f>($D146*Input!D$4 + 'Cálculo Emissões'!$E146*Input!D$6 + 'Cálculo Emissões'!$F146*Input!D$5) * (1/1000)</f>
        <v>1.9870828050138705E-3</v>
      </c>
      <c r="P146" s="28">
        <f>($D146*Input!E$4 + 'Cálculo Emissões'!$E146*Input!E$6 + 'Cálculo Emissões'!$F146*Input!E$5) * (1/1000)</f>
        <v>0.10050010729552651</v>
      </c>
      <c r="Q146" s="28">
        <f>($D146*Input!F$4 + 'Cálculo Emissões'!$E146*Input!F$6 + 'Cálculo Emissões'!$F146*Input!F$5) * (1/1000)</f>
        <v>0.11422417867075743</v>
      </c>
      <c r="R146" s="28">
        <f>($D146*Input!G$4 + 'Cálculo Emissões'!$E146*Input!G$6 + 'Cálculo Emissões'!$F146*Input!G$5) * (1/1000)</f>
        <v>2.7796522289905675E-3</v>
      </c>
      <c r="S146" s="28">
        <f>($D146*Input!H$4 + 'Cálculo Emissões'!$E146*Input!H$6 + 'Cálculo Emissões'!$F146*Input!H$5) * (1/1000)</f>
        <v>5.2865769398124311E-2</v>
      </c>
      <c r="T146" s="28">
        <f>($D146*Input!I$4) * (1/1000)</f>
        <v>4.5490160477815013E-3</v>
      </c>
      <c r="U146" s="1">
        <f>($D146*Input!J$4 + 'Cálculo Emissões'!$E146*Input!J$6 + 'Cálculo Emissões'!$F146*Input!J$5) * (1/1000)</f>
        <v>1.8740215903903824E-3</v>
      </c>
      <c r="V146" s="1">
        <f>($D146*Input!K$4 + 'Cálculo Emissões'!$E146*Input!K$6 + 'Cálculo Emissões'!$F146*Input!K$5) * (1/1000)</f>
        <v>1.4227861633525833E-3</v>
      </c>
      <c r="W146" s="1">
        <f>($D146*Input!L$4 + 'Cálculo Emissões'!$E146*Input!L$6 + 'Cálculo Emissões'!$F146*Input!L$5) * (1/1000)</f>
        <v>7.6248287594843454E-4</v>
      </c>
      <c r="X146" s="1">
        <f>($D146*Input!M$4 + 'Cálculo Emissões'!$E146*Input!M$6 + 'Cálculo Emissões'!$F146*Input!M$5) * (1/1000)</f>
        <v>1.6076034738521079E-3</v>
      </c>
      <c r="Y146" s="1">
        <f>($D146*Input!N$4 + 'Cálculo Emissões'!$E146*Input!N$6 + 'Cálculo Emissões'!$F146*Input!N$5) * (1/1000)</f>
        <v>8.0380173692605396E-4</v>
      </c>
      <c r="Z146" s="1">
        <f>($D146*Input!O$4 + 'Cálculo Emissões'!$E146*Input!O$6 + 'Cálculo Emissões'!$F146*Input!O$5) * (1/1000)</f>
        <v>4.3683718208141367E-4</v>
      </c>
    </row>
    <row r="147" spans="1:26" ht="15" customHeight="1" x14ac:dyDescent="0.25">
      <c r="A147" s="1" t="str">
        <f>'Dados Vias'!B148</f>
        <v>Serra</v>
      </c>
      <c r="B147" s="1" t="str">
        <f>'Dados Vias'!C148</f>
        <v>Acesso a Norte-Sul</v>
      </c>
      <c r="C147" s="29">
        <f>Input!$R$17</f>
        <v>0.95383561643835613</v>
      </c>
      <c r="D147" s="5">
        <f>'Dados Vias'!S148</f>
        <v>74.024403920960808</v>
      </c>
      <c r="E147" s="5">
        <f>'Dados Vias'!T148</f>
        <v>7.6139386890131098</v>
      </c>
      <c r="F147" s="5">
        <f>'Dados Vias'!U148</f>
        <v>4.6529625321746781</v>
      </c>
      <c r="G147" s="12">
        <f>($D147*Input!$E$12 + $E147*Input!$E$14 + $F147*Input!$E$13) / ($D147+$E147+$F147)</f>
        <v>2.1053921568627447</v>
      </c>
      <c r="H147" s="14" t="str">
        <f>'Dados Vias'!W148</f>
        <v>Highway</v>
      </c>
      <c r="I147" s="29">
        <f>VLOOKUP($H147,Input!$A$12:$B$15,2,FALSE)</f>
        <v>0.61049702380952386</v>
      </c>
      <c r="J147" s="34">
        <f t="shared" si="6"/>
        <v>0.36258913583929137</v>
      </c>
      <c r="K147" s="34">
        <f t="shared" si="7"/>
        <v>6.9599153009399575E-2</v>
      </c>
      <c r="L147" s="34">
        <f t="shared" si="8"/>
        <v>1.6838504760338609E-2</v>
      </c>
      <c r="M147" s="28">
        <f>($D147*Input!B$4 + 'Cálculo Emissões'!$E147*Input!B$6 + 'Cálculo Emissões'!$F147*Input!B$5) * (1/1000)</f>
        <v>1.1676921914706567E-3</v>
      </c>
      <c r="N147" s="28">
        <f>($D147*Input!C$4 + 'Cálculo Emissões'!$E147*Input!C$6 + 'Cálculo Emissões'!$F147*Input!C$5) * (1/1000)</f>
        <v>1.1676921914706567E-3</v>
      </c>
      <c r="O147" s="28">
        <f>($D147*Input!D$4 + 'Cálculo Emissões'!$E147*Input!D$6 + 'Cálculo Emissões'!$F147*Input!D$5) * (1/1000)</f>
        <v>1.1676921914706567E-3</v>
      </c>
      <c r="P147" s="28">
        <f>($D147*Input!E$4 + 'Cálculo Emissões'!$E147*Input!E$6 + 'Cálculo Emissões'!$F147*Input!E$5) * (1/1000)</f>
        <v>8.2956842412248086E-2</v>
      </c>
      <c r="Q147" s="28">
        <f>($D147*Input!F$4 + 'Cálculo Emissões'!$E147*Input!F$6 + 'Cálculo Emissões'!$F147*Input!F$5) * (1/1000)</f>
        <v>0.10063783582004905</v>
      </c>
      <c r="R147" s="28">
        <f>($D147*Input!G$4 + 'Cálculo Emissões'!$E147*Input!G$6 + 'Cálculo Emissões'!$F147*Input!G$5) * (1/1000)</f>
        <v>1.8922439183893134E-3</v>
      </c>
      <c r="S147" s="28">
        <f>($D147*Input!H$4 + 'Cálculo Emissões'!$E147*Input!H$6 + 'Cálculo Emissões'!$F147*Input!H$5) * (1/1000)</f>
        <v>5.9142672433699382E-2</v>
      </c>
      <c r="T147" s="28">
        <f>($D147*Input!I$4) * (1/1000)</f>
        <v>5.4459334051322819E-3</v>
      </c>
      <c r="U147" s="1">
        <f>($D147*Input!J$4 + 'Cálculo Emissões'!$E147*Input!J$6 + 'Cálculo Emissões'!$F147*Input!J$5) * (1/1000)</f>
        <v>1.7251406037762655E-3</v>
      </c>
      <c r="V147" s="1">
        <f>($D147*Input!K$4 + 'Cálculo Emissões'!$E147*Input!K$6 + 'Cálculo Emissões'!$F147*Input!K$5) * (1/1000)</f>
        <v>1.3091164710724353E-3</v>
      </c>
      <c r="W147" s="1">
        <f>($D147*Input!L$4 + 'Cálculo Emissões'!$E147*Input!L$6 + 'Cálculo Emissões'!$F147*Input!L$5) * (1/1000)</f>
        <v>7.0171982667138375E-4</v>
      </c>
      <c r="X147" s="1">
        <f>($D147*Input!M$4 + 'Cálculo Emissões'!$E147*Input!M$6 + 'Cálculo Emissões'!$F147*Input!M$5) * (1/1000)</f>
        <v>1.4514881667282741E-3</v>
      </c>
      <c r="Y147" s="1">
        <f>($D147*Input!N$4 + 'Cálculo Emissões'!$E147*Input!N$6 + 'Cálculo Emissões'!$F147*Input!N$5) * (1/1000)</f>
        <v>7.2574408336413705E-4</v>
      </c>
      <c r="Z147" s="1">
        <f>($D147*Input!O$4 + 'Cálculo Emissões'!$E147*Input!O$6 + 'Cálculo Emissões'!$F147*Input!O$5) * (1/1000)</f>
        <v>3.9542447061005192E-4</v>
      </c>
    </row>
    <row r="148" spans="1:26" ht="15" customHeight="1" x14ac:dyDescent="0.25">
      <c r="A148" s="1" t="str">
        <f>'Dados Vias'!B149</f>
        <v>Serra</v>
      </c>
      <c r="B148" s="1" t="str">
        <f>'Dados Vias'!C149</f>
        <v>Acesso a Rod Norte-Sul (Cesan) (1)</v>
      </c>
      <c r="C148" s="29">
        <f>Input!$R$17</f>
        <v>0.95383561643835613</v>
      </c>
      <c r="D148" s="5">
        <f>'Dados Vias'!S149</f>
        <v>101.00778322493566</v>
      </c>
      <c r="E148" s="5">
        <f>'Dados Vias'!T149</f>
        <v>19.603484244313172</v>
      </c>
      <c r="F148" s="5">
        <f>'Dados Vias'!U149</f>
        <v>9.9678733445660175</v>
      </c>
      <c r="G148" s="12">
        <f>($D148*Input!$E$12 + $E148*Input!$E$14 + $F148*Input!$E$13) / ($D148+$E148+$F148)</f>
        <v>2.3463104325699744</v>
      </c>
      <c r="H148" s="14" t="str">
        <f>'Dados Vias'!W149</f>
        <v>Highway</v>
      </c>
      <c r="I148" s="29">
        <f>VLOOKUP($H148,Input!$A$12:$B$15,2,FALSE)</f>
        <v>0.61049702380952386</v>
      </c>
      <c r="J148" s="34">
        <f t="shared" si="6"/>
        <v>0.61279480750043414</v>
      </c>
      <c r="K148" s="34">
        <f t="shared" si="7"/>
        <v>0.1176262478793403</v>
      </c>
      <c r="L148" s="34">
        <f t="shared" si="8"/>
        <v>2.8457963196614592E-2</v>
      </c>
      <c r="M148" s="28">
        <f>($D148*Input!B$4 + 'Cálculo Emissões'!$E148*Input!B$6 + 'Cálculo Emissões'!$F148*Input!B$5) * (1/1000)</f>
        <v>2.2666313884150556E-3</v>
      </c>
      <c r="N148" s="28">
        <f>($D148*Input!C$4 + 'Cálculo Emissões'!$E148*Input!C$6 + 'Cálculo Emissões'!$F148*Input!C$5) * (1/1000)</f>
        <v>2.2666313884150556E-3</v>
      </c>
      <c r="O148" s="28">
        <f>($D148*Input!D$4 + 'Cálculo Emissões'!$E148*Input!D$6 + 'Cálculo Emissões'!$F148*Input!D$5) * (1/1000)</f>
        <v>2.2666313884150556E-3</v>
      </c>
      <c r="P148" s="28">
        <f>($D148*Input!E$4 + 'Cálculo Emissões'!$E148*Input!E$6 + 'Cálculo Emissões'!$F148*Input!E$5) * (1/1000)</f>
        <v>0.13378159620133523</v>
      </c>
      <c r="Q148" s="28">
        <f>($D148*Input!F$4 + 'Cálculo Emissões'!$E148*Input!F$6 + 'Cálculo Emissões'!$F148*Input!F$5) * (1/1000)</f>
        <v>0.1765143356851494</v>
      </c>
      <c r="R148" s="28">
        <f>($D148*Input!G$4 + 'Cálculo Emissões'!$E148*Input!G$6 + 'Cálculo Emissões'!$F148*Input!G$5) * (1/1000)</f>
        <v>3.366078849208992E-3</v>
      </c>
      <c r="S148" s="28">
        <f>($D148*Input!H$4 + 'Cálculo Emissões'!$E148*Input!H$6 + 'Cálculo Emissões'!$F148*Input!H$5) * (1/1000)</f>
        <v>8.461404991266154E-2</v>
      </c>
      <c r="T148" s="28">
        <f>($D148*Input!I$4) * (1/1000)</f>
        <v>7.431085313843044E-3</v>
      </c>
      <c r="U148" s="1">
        <f>($D148*Input!J$4 + 'Cálculo Emissões'!$E148*Input!J$6 + 'Cálculo Emissões'!$F148*Input!J$5) * (1/1000)</f>
        <v>2.6752201423148585E-3</v>
      </c>
      <c r="V148" s="1">
        <f>($D148*Input!K$4 + 'Cálculo Emissões'!$E148*Input!K$6 + 'Cálculo Emissões'!$F148*Input!K$5) * (1/1000)</f>
        <v>2.0310485839141667E-3</v>
      </c>
      <c r="W148" s="1">
        <f>($D148*Input!L$4 + 'Cálculo Emissões'!$E148*Input!L$6 + 'Cálculo Emissões'!$F148*Input!L$5) * (1/1000)</f>
        <v>1.0884292682512104E-3</v>
      </c>
      <c r="X148" s="1">
        <f>($D148*Input!M$4 + 'Cálculo Emissões'!$E148*Input!M$6 + 'Cálculo Emissões'!$F148*Input!M$5) * (1/1000)</f>
        <v>2.2656427625305023E-3</v>
      </c>
      <c r="Y148" s="1">
        <f>($D148*Input!N$4 + 'Cálculo Emissões'!$E148*Input!N$6 + 'Cálculo Emissões'!$F148*Input!N$5) * (1/1000)</f>
        <v>1.1328213812652511E-3</v>
      </c>
      <c r="Z148" s="1">
        <f>($D148*Input!O$4 + 'Cálculo Emissões'!$E148*Input!O$6 + 'Cálculo Emissões'!$F148*Input!O$5) * (1/1000)</f>
        <v>6.1632556875989804E-4</v>
      </c>
    </row>
    <row r="149" spans="1:26" ht="15" customHeight="1" x14ac:dyDescent="0.25">
      <c r="A149" s="1" t="str">
        <f>'Dados Vias'!B150</f>
        <v>Serra</v>
      </c>
      <c r="B149" s="1" t="str">
        <f>'Dados Vias'!C150</f>
        <v>Acesso a Rod Norte-Sul (Cesan) (2)</v>
      </c>
      <c r="C149" s="29">
        <f>Input!$R$17</f>
        <v>0.95383561643835613</v>
      </c>
      <c r="D149" s="5">
        <f>'Dados Vias'!S150</f>
        <v>163.45466382617056</v>
      </c>
      <c r="E149" s="5">
        <f>'Dados Vias'!T150</f>
        <v>40.029713590082579</v>
      </c>
      <c r="F149" s="5">
        <f>'Dados Vias'!U150</f>
        <v>90.734017470853871</v>
      </c>
      <c r="G149" s="12">
        <f>($D149*Input!$E$12 + $E149*Input!$E$14 + $F149*Input!$E$13) / ($D149+$E149+$F149)</f>
        <v>5.6590702947845815</v>
      </c>
      <c r="H149" s="14" t="str">
        <f>'Dados Vias'!W150</f>
        <v>Highway</v>
      </c>
      <c r="I149" s="29">
        <f>VLOOKUP($H149,Input!$A$12:$B$15,2,FALSE)</f>
        <v>0.61049702380952386</v>
      </c>
      <c r="J149" s="34">
        <f t="shared" si="6"/>
        <v>3.3893615713483563</v>
      </c>
      <c r="K149" s="34">
        <f t="shared" si="7"/>
        <v>0.65058952762723865</v>
      </c>
      <c r="L149" s="34">
        <f t="shared" si="8"/>
        <v>0.1574006921678803</v>
      </c>
      <c r="M149" s="28">
        <f>($D149*Input!B$4 + 'Cálculo Emissões'!$E149*Input!B$6 + 'Cálculo Emissões'!$F149*Input!B$5) * (1/1000)</f>
        <v>1.6752386793022978E-2</v>
      </c>
      <c r="N149" s="28">
        <f>($D149*Input!C$4 + 'Cálculo Emissões'!$E149*Input!C$6 + 'Cálculo Emissões'!$F149*Input!C$5) * (1/1000)</f>
        <v>1.6752386793022978E-2</v>
      </c>
      <c r="O149" s="28">
        <f>($D149*Input!D$4 + 'Cálculo Emissões'!$E149*Input!D$6 + 'Cálculo Emissões'!$F149*Input!D$5) * (1/1000)</f>
        <v>1.6752386793022978E-2</v>
      </c>
      <c r="P149" s="28">
        <f>($D149*Input!E$4 + 'Cálculo Emissões'!$E149*Input!E$6 + 'Cálculo Emissões'!$F149*Input!E$5) * (1/1000)</f>
        <v>0.62275327761959764</v>
      </c>
      <c r="Q149" s="28">
        <f>($D149*Input!F$4 + 'Cálculo Emissões'!$E149*Input!F$6 + 'Cálculo Emissões'!$F149*Input!F$5) * (1/1000)</f>
        <v>0.39505299787042958</v>
      </c>
      <c r="R149" s="28">
        <f>($D149*Input!G$4 + 'Cálculo Emissões'!$E149*Input!G$6 + 'Cálculo Emissões'!$F149*Input!G$5) * (1/1000)</f>
        <v>2.115855173325441E-2</v>
      </c>
      <c r="S149" s="28">
        <f>($D149*Input!H$4 + 'Cálculo Emissões'!$E149*Input!H$6 + 'Cálculo Emissões'!$F149*Input!H$5) * (1/1000)</f>
        <v>0.15812163180540775</v>
      </c>
      <c r="T149" s="28">
        <f>($D149*Input!I$4) * (1/1000)</f>
        <v>1.2025266895847981E-2</v>
      </c>
      <c r="U149" s="1">
        <f>($D149*Input!J$4 + 'Cálculo Emissões'!$E149*Input!J$6 + 'Cálculo Emissões'!$F149*Input!J$5) * (1/1000)</f>
        <v>9.4438153918654857E-3</v>
      </c>
      <c r="V149" s="1">
        <f>($D149*Input!K$4 + 'Cálculo Emissões'!$E149*Input!K$6 + 'Cálculo Emissões'!$F149*Input!K$5) * (1/1000)</f>
        <v>7.1694711531737933E-3</v>
      </c>
      <c r="W149" s="1">
        <f>($D149*Input!L$4 + 'Cálculo Emissões'!$E149*Input!L$6 + 'Cálculo Emissões'!$F149*Input!L$5) * (1/1000)</f>
        <v>3.8426883719958642E-3</v>
      </c>
      <c r="X149" s="1">
        <f>($D149*Input!M$4 + 'Cálculo Emissões'!$E149*Input!M$6 + 'Cálculo Emissões'!$F149*Input!M$5) * (1/1000)</f>
        <v>8.4530821276922984E-3</v>
      </c>
      <c r="Y149" s="1">
        <f>($D149*Input!N$4 + 'Cálculo Emissões'!$E149*Input!N$6 + 'Cálculo Emissões'!$F149*Input!N$5) * (1/1000)</f>
        <v>4.2265410638461492E-3</v>
      </c>
      <c r="Z149" s="1">
        <f>($D149*Input!O$4 + 'Cálculo Emissões'!$E149*Input!O$6 + 'Cálculo Emissões'!$F149*Input!O$5) * (1/1000)</f>
        <v>2.2891917755648219E-3</v>
      </c>
    </row>
    <row r="150" spans="1:26" ht="15" customHeight="1" x14ac:dyDescent="0.25">
      <c r="A150" s="1" t="str">
        <f>'Dados Vias'!B151</f>
        <v>Serra</v>
      </c>
      <c r="B150" s="1" t="str">
        <f>'Dados Vias'!C151</f>
        <v>Acesso BR-101 e ES-264</v>
      </c>
      <c r="C150" s="29">
        <f>Input!$R$17</f>
        <v>0.95383561643835613</v>
      </c>
      <c r="D150" s="5">
        <f>'Dados Vias'!S151</f>
        <v>12.446686945686546</v>
      </c>
      <c r="E150" s="5">
        <f>'Dados Vias'!T151</f>
        <v>12.446686945686546</v>
      </c>
      <c r="F150" s="5">
        <f>'Dados Vias'!U151</f>
        <v>12.446686945686546</v>
      </c>
      <c r="G150" s="12">
        <f>($D150*Input!$E$12 + $E150*Input!$E$14 + $F150*Input!$E$13) / ($D150+$E150+$F150)</f>
        <v>5.7666666666666657</v>
      </c>
      <c r="H150" s="14" t="str">
        <f>'Dados Vias'!W151</f>
        <v>Local</v>
      </c>
      <c r="I150" s="29">
        <f>VLOOKUP($H150,Input!$A$12:$B$15,2,FALSE)</f>
        <v>1.9366892857142866</v>
      </c>
      <c r="J150" s="34">
        <f t="shared" si="6"/>
        <v>1.2537731885782724</v>
      </c>
      <c r="K150" s="34">
        <f t="shared" si="7"/>
        <v>0.24066234579521023</v>
      </c>
      <c r="L150" s="34">
        <f t="shared" si="8"/>
        <v>5.8224761079486341E-2</v>
      </c>
      <c r="M150" s="28">
        <f>($D150*Input!B$4 + 'Cálculo Emissões'!$E150*Input!B$6 + 'Cálculo Emissões'!$F150*Input!B$5) * (1/1000)</f>
        <v>2.2853306949631252E-3</v>
      </c>
      <c r="N150" s="28">
        <f>($D150*Input!C$4 + 'Cálculo Emissões'!$E150*Input!C$6 + 'Cálculo Emissões'!$F150*Input!C$5) * (1/1000)</f>
        <v>2.2853306949631252E-3</v>
      </c>
      <c r="O150" s="28">
        <f>($D150*Input!D$4 + 'Cálculo Emissões'!$E150*Input!D$6 + 'Cálculo Emissões'!$F150*Input!D$5) * (1/1000)</f>
        <v>2.2853306949631252E-3</v>
      </c>
      <c r="P150" s="28">
        <f>($D150*Input!E$4 + 'Cálculo Emissões'!$E150*Input!E$6 + 'Cálculo Emissões'!$F150*Input!E$5) * (1/1000)</f>
        <v>7.8452066931960676E-2</v>
      </c>
      <c r="Q150" s="28">
        <f>($D150*Input!F$4 + 'Cálculo Emissões'!$E150*Input!F$6 + 'Cálculo Emissões'!$F150*Input!F$5) * (1/1000)</f>
        <v>7.1975827565646452E-2</v>
      </c>
      <c r="R150" s="28">
        <f>($D150*Input!G$4 + 'Cálculo Emissões'!$E150*Input!G$6 + 'Cálculo Emissões'!$F150*Input!G$5) * (1/1000)</f>
        <v>2.7992494857964519E-3</v>
      </c>
      <c r="S150" s="28">
        <f>($D150*Input!H$4 + 'Cálculo Emissões'!$E150*Input!H$6 + 'Cálculo Emissões'!$F150*Input!H$5) * (1/1000)</f>
        <v>1.6488836295535422E-2</v>
      </c>
      <c r="T150" s="28">
        <f>($D150*Input!I$4) * (1/1000)</f>
        <v>9.1569569804458135E-4</v>
      </c>
      <c r="U150" s="1">
        <f>($D150*Input!J$4 + 'Cálculo Emissões'!$E150*Input!J$6 + 'Cálculo Emissões'!$F150*Input!J$5) * (1/1000)</f>
        <v>1.1716545364492683E-3</v>
      </c>
      <c r="V150" s="1">
        <f>($D150*Input!K$4 + 'Cálculo Emissões'!$E150*Input!K$6 + 'Cálculo Emissões'!$F150*Input!K$5) * (1/1000)</f>
        <v>8.9034267349547892E-4</v>
      </c>
      <c r="W150" s="1">
        <f>($D150*Input!L$4 + 'Cálculo Emissões'!$E150*Input!L$6 + 'Cálculo Emissões'!$F150*Input!L$5) * (1/1000)</f>
        <v>4.769599784893811E-4</v>
      </c>
      <c r="X150" s="1">
        <f>($D150*Input!M$4 + 'Cálculo Emissões'!$E150*Input!M$6 + 'Cálculo Emissões'!$F150*Input!M$5) * (1/1000)</f>
        <v>1.051672505501437E-3</v>
      </c>
      <c r="Y150" s="1">
        <f>($D150*Input!N$4 + 'Cálculo Emissões'!$E150*Input!N$6 + 'Cálculo Emissões'!$F150*Input!N$5) * (1/1000)</f>
        <v>5.2583625275071848E-4</v>
      </c>
      <c r="Z150" s="1">
        <f>($D150*Input!O$4 + 'Cálculo Emissões'!$E150*Input!O$6 + 'Cálculo Emissões'!$F150*Input!O$5) * (1/1000)</f>
        <v>2.84254667129734E-4</v>
      </c>
    </row>
    <row r="151" spans="1:26" ht="15" customHeight="1" x14ac:dyDescent="0.25">
      <c r="A151" s="1" t="str">
        <f>'Dados Vias'!B152</f>
        <v>Serra</v>
      </c>
      <c r="B151" s="1" t="str">
        <f>'Dados Vias'!C152</f>
        <v>Alameda Jorge Monteiro de Carvalho</v>
      </c>
      <c r="C151" s="29">
        <f>Input!$R$17</f>
        <v>0.95383561643835613</v>
      </c>
      <c r="D151" s="5">
        <f>'Dados Vias'!S152</f>
        <v>32.234455155292721</v>
      </c>
      <c r="E151" s="5">
        <f>'Dados Vias'!T152</f>
        <v>9.9182938939362213</v>
      </c>
      <c r="F151" s="5">
        <f>'Dados Vias'!U152</f>
        <v>9.9182938939362213</v>
      </c>
      <c r="G151" s="12">
        <f>($D151*Input!$E$12 + $E151*Input!$E$14 + $F151*Input!$E$13) / ($D151+$E151+$F151)</f>
        <v>3.9166666666666661</v>
      </c>
      <c r="H151" s="14" t="str">
        <f>'Dados Vias'!W152</f>
        <v>Collector</v>
      </c>
      <c r="I151" s="29">
        <f>VLOOKUP($H151,Input!$A$12:$B$15,2,FALSE)</f>
        <v>1.9366892857142866</v>
      </c>
      <c r="J151" s="34">
        <f t="shared" si="6"/>
        <v>1.1783432878321196</v>
      </c>
      <c r="K151" s="34">
        <f t="shared" si="7"/>
        <v>0.22618354131762045</v>
      </c>
      <c r="L151" s="34">
        <f t="shared" si="8"/>
        <v>5.472182451232753E-2</v>
      </c>
      <c r="M151" s="28">
        <f>($D151*Input!B$4 + 'Cálculo Emissões'!$E151*Input!B$6 + 'Cálculo Emissões'!$F151*Input!B$5) * (1/1000)</f>
        <v>1.9177267689315354E-3</v>
      </c>
      <c r="N151" s="28">
        <f>($D151*Input!C$4 + 'Cálculo Emissões'!$E151*Input!C$6 + 'Cálculo Emissões'!$F151*Input!C$5) * (1/1000)</f>
        <v>1.9177267689315354E-3</v>
      </c>
      <c r="O151" s="28">
        <f>($D151*Input!D$4 + 'Cálculo Emissões'!$E151*Input!D$6 + 'Cálculo Emissões'!$F151*Input!D$5) * (1/1000)</f>
        <v>1.9177267689315354E-3</v>
      </c>
      <c r="P151" s="28">
        <f>($D151*Input!E$4 + 'Cálculo Emissões'!$E151*Input!E$6 + 'Cálculo Emissões'!$F151*Input!E$5) * (1/1000)</f>
        <v>7.96724581693843E-2</v>
      </c>
      <c r="Q151" s="28">
        <f>($D151*Input!F$4 + 'Cálculo Emissões'!$E151*Input!F$6 + 'Cálculo Emissões'!$F151*Input!F$5) * (1/1000)</f>
        <v>7.7410347245192246E-2</v>
      </c>
      <c r="R151" s="28">
        <f>($D151*Input!G$4 + 'Cálculo Emissões'!$E151*Input!G$6 + 'Cálculo Emissões'!$F151*Input!G$5) * (1/1000)</f>
        <v>2.5003274818223699E-3</v>
      </c>
      <c r="S151" s="28">
        <f>($D151*Input!H$4 + 'Cálculo Emissões'!$E151*Input!H$6 + 'Cálculo Emissões'!$F151*Input!H$5) * (1/1000)</f>
        <v>2.9870244168725919E-2</v>
      </c>
      <c r="T151" s="28">
        <f>($D151*Input!I$4) * (1/1000)</f>
        <v>2.3714705803492353E-3</v>
      </c>
      <c r="U151" s="1">
        <f>($D151*Input!J$4 + 'Cálculo Emissões'!$E151*Input!J$6 + 'Cálculo Emissões'!$F151*Input!J$5) * (1/1000)</f>
        <v>1.3398022696623746E-3</v>
      </c>
      <c r="V151" s="1">
        <f>($D151*Input!K$4 + 'Cálculo Emissões'!$E151*Input!K$6 + 'Cálculo Emissões'!$F151*Input!K$5) * (1/1000)</f>
        <v>1.017444146863584E-3</v>
      </c>
      <c r="W151" s="1">
        <f>($D151*Input!L$4 + 'Cálculo Emissões'!$E151*Input!L$6 + 'Cálculo Emissões'!$F151*Input!L$5) * (1/1000)</f>
        <v>5.4521134643140633E-4</v>
      </c>
      <c r="X151" s="1">
        <f>($D151*Input!M$4 + 'Cálculo Emissões'!$E151*Input!M$6 + 'Cálculo Emissões'!$F151*Input!M$5) * (1/1000)</f>
        <v>1.1727812430738064E-3</v>
      </c>
      <c r="Y151" s="1">
        <f>($D151*Input!N$4 + 'Cálculo Emissões'!$E151*Input!N$6 + 'Cálculo Emissões'!$F151*Input!N$5) * (1/1000)</f>
        <v>5.8639062153690322E-4</v>
      </c>
      <c r="Z151" s="1">
        <f>($D151*Input!O$4 + 'Cálculo Emissões'!$E151*Input!O$6 + 'Cálculo Emissões'!$F151*Input!O$5) * (1/1000)</f>
        <v>3.180082678117985E-4</v>
      </c>
    </row>
    <row r="152" spans="1:26" ht="15" customHeight="1" x14ac:dyDescent="0.25">
      <c r="A152" s="1" t="str">
        <f>'Dados Vias'!B153</f>
        <v>Serra</v>
      </c>
      <c r="B152" s="1" t="str">
        <f>'Dados Vias'!C153</f>
        <v>Av. August Saint Hilare (1)</v>
      </c>
      <c r="C152" s="29">
        <f>Input!$R$17</f>
        <v>0.95383561643835613</v>
      </c>
      <c r="D152" s="5">
        <f>'Dados Vias'!S153</f>
        <v>31.409892922786923</v>
      </c>
      <c r="E152" s="5">
        <f>'Dados Vias'!T153</f>
        <v>11.884824349162619</v>
      </c>
      <c r="F152" s="5">
        <f>'Dados Vias'!U153</f>
        <v>7.6402442244616831</v>
      </c>
      <c r="G152" s="12">
        <f>($D152*Input!$E$12 + $E152*Input!$E$14 + $F152*Input!$E$13) / ($D152+$E152+$F152)</f>
        <v>3.2883333333333336</v>
      </c>
      <c r="H152" s="14" t="str">
        <f>'Dados Vias'!W153</f>
        <v>Collector</v>
      </c>
      <c r="I152" s="29">
        <f>VLOOKUP($H152,Input!$A$12:$B$15,2,FALSE)</f>
        <v>1.9366892857142866</v>
      </c>
      <c r="J152" s="34">
        <f t="shared" si="6"/>
        <v>0.96434391755187687</v>
      </c>
      <c r="K152" s="34">
        <f t="shared" si="7"/>
        <v>0.18510626281181536</v>
      </c>
      <c r="L152" s="34">
        <f t="shared" si="8"/>
        <v>4.4783773260923067E-2</v>
      </c>
      <c r="M152" s="28">
        <f>($D152*Input!B$4 + 'Cálculo Emissões'!$E152*Input!B$6 + 'Cálculo Emissões'!$F152*Input!B$5) * (1/1000)</f>
        <v>1.524344851153983E-3</v>
      </c>
      <c r="N152" s="28">
        <f>($D152*Input!C$4 + 'Cálculo Emissões'!$E152*Input!C$6 + 'Cálculo Emissões'!$F152*Input!C$5) * (1/1000)</f>
        <v>1.524344851153983E-3</v>
      </c>
      <c r="O152" s="28">
        <f>($D152*Input!D$4 + 'Cálculo Emissões'!$E152*Input!D$6 + 'Cálculo Emissões'!$F152*Input!D$5) * (1/1000)</f>
        <v>1.524344851153983E-3</v>
      </c>
      <c r="P152" s="28">
        <f>($D152*Input!E$4 + 'Cálculo Emissões'!$E152*Input!E$6 + 'Cálculo Emissões'!$F152*Input!E$5) * (1/1000)</f>
        <v>6.6854533157644225E-2</v>
      </c>
      <c r="Q152" s="28">
        <f>($D152*Input!F$4 + 'Cálculo Emissões'!$E152*Input!F$6 + 'Cálculo Emissões'!$F152*Input!F$5) * (1/1000)</f>
        <v>8.1866449165184638E-2</v>
      </c>
      <c r="R152" s="28">
        <f>($D152*Input!G$4 + 'Cálculo Emissões'!$E152*Input!G$6 + 'Cálculo Emissões'!$F152*Input!G$5) * (1/1000)</f>
        <v>2.016139763251473E-3</v>
      </c>
      <c r="S152" s="28">
        <f>($D152*Input!H$4 + 'Cálculo Emissões'!$E152*Input!H$6 + 'Cálculo Emissões'!$F152*Input!H$5) * (1/1000)</f>
        <v>2.933164882334114E-2</v>
      </c>
      <c r="T152" s="28">
        <f>($D152*Input!I$4) * (1/1000)</f>
        <v>2.3108080046477342E-3</v>
      </c>
      <c r="U152" s="1">
        <f>($D152*Input!J$4 + 'Cálculo Emissões'!$E152*Input!J$6 + 'Cálculo Emissões'!$F152*Input!J$5) * (1/1000)</f>
        <v>1.1870442377121427E-3</v>
      </c>
      <c r="V152" s="1">
        <f>($D152*Input!K$4 + 'Cálculo Emissões'!$E152*Input!K$6 + 'Cálculo Emissões'!$F152*Input!K$5) * (1/1000)</f>
        <v>9.0171303874536342E-4</v>
      </c>
      <c r="W152" s="1">
        <f>($D152*Input!L$4 + 'Cálculo Emissões'!$E152*Input!L$6 + 'Cálculo Emissões'!$F152*Input!L$5) * (1/1000)</f>
        <v>4.8310335099138046E-4</v>
      </c>
      <c r="X152" s="1">
        <f>($D152*Input!M$4 + 'Cálculo Emissões'!$E152*Input!M$6 + 'Cálculo Emissões'!$F152*Input!M$5) * (1/1000)</f>
        <v>1.0275691669869962E-3</v>
      </c>
      <c r="Y152" s="1">
        <f>($D152*Input!N$4 + 'Cálculo Emissões'!$E152*Input!N$6 + 'Cálculo Emissões'!$F152*Input!N$5) * (1/1000)</f>
        <v>5.1378458349349808E-4</v>
      </c>
      <c r="Z152" s="1">
        <f>($D152*Input!O$4 + 'Cálculo Emissões'!$E152*Input!O$6 + 'Cálculo Emissões'!$F152*Input!O$5) * (1/1000)</f>
        <v>2.7873331717210518E-4</v>
      </c>
    </row>
    <row r="153" spans="1:26" ht="15" customHeight="1" x14ac:dyDescent="0.25">
      <c r="A153" s="1" t="str">
        <f>'Dados Vias'!B154</f>
        <v>Serra</v>
      </c>
      <c r="B153" s="1" t="str">
        <f>'Dados Vias'!C154</f>
        <v>Av. August Saint Hilare (2)</v>
      </c>
      <c r="C153" s="29">
        <f>Input!$R$17</f>
        <v>0.95383561643835613</v>
      </c>
      <c r="D153" s="5">
        <f>'Dados Vias'!S154</f>
        <v>66.595418024486293</v>
      </c>
      <c r="E153" s="5">
        <f>'Dados Vias'!T154</f>
        <v>6.1949226069289569</v>
      </c>
      <c r="F153" s="5">
        <f>'Dados Vias'!U154</f>
        <v>3.0974613034644785</v>
      </c>
      <c r="G153" s="12">
        <f>($D153*Input!$E$12 + $E153*Input!$E$14 + $F153*Input!$E$13) / ($D153+$E153+$F153)</f>
        <v>1.9275510204081632</v>
      </c>
      <c r="H153" s="14" t="str">
        <f>'Dados Vias'!W154</f>
        <v>Collector</v>
      </c>
      <c r="I153" s="29">
        <f>VLOOKUP($H153,Input!$A$12:$B$15,2,FALSE)</f>
        <v>1.9366892857142866</v>
      </c>
      <c r="J153" s="34">
        <f t="shared" si="6"/>
        <v>0.83325626084336513</v>
      </c>
      <c r="K153" s="34">
        <f t="shared" si="7"/>
        <v>0.15994392622999581</v>
      </c>
      <c r="L153" s="34">
        <f t="shared" si="8"/>
        <v>3.8696111184676404E-2</v>
      </c>
      <c r="M153" s="28">
        <f>($D153*Input!B$4 + 'Cálculo Emissões'!$E153*Input!B$6 + 'Cálculo Emissões'!$F153*Input!B$5) * (1/1000)</f>
        <v>8.572519504242333E-4</v>
      </c>
      <c r="N153" s="28">
        <f>($D153*Input!C$4 + 'Cálculo Emissões'!$E153*Input!C$6 + 'Cálculo Emissões'!$F153*Input!C$5) * (1/1000)</f>
        <v>8.572519504242333E-4</v>
      </c>
      <c r="O153" s="28">
        <f>($D153*Input!D$4 + 'Cálculo Emissões'!$E153*Input!D$6 + 'Cálculo Emissões'!$F153*Input!D$5) * (1/1000)</f>
        <v>8.572519504242333E-4</v>
      </c>
      <c r="P153" s="28">
        <f>($D153*Input!E$4 + 'Cálculo Emissões'!$E153*Input!E$6 + 'Cálculo Emissões'!$F153*Input!E$5) * (1/1000)</f>
        <v>6.8650437132591072E-2</v>
      </c>
      <c r="Q153" s="28">
        <f>($D153*Input!F$4 + 'Cálculo Emissões'!$E153*Input!F$6 + 'Cálculo Emissões'!$F153*Input!F$5) * (1/1000)</f>
        <v>8.6889167023561323E-2</v>
      </c>
      <c r="R153" s="28">
        <f>($D153*Input!G$4 + 'Cálculo Emissões'!$E153*Input!G$6 + 'Cálculo Emissões'!$F153*Input!G$5) * (1/1000)</f>
        <v>1.4717665955977948E-3</v>
      </c>
      <c r="S153" s="28">
        <f>($D153*Input!H$4 + 'Cálculo Emissões'!$E153*Input!H$6 + 'Cálculo Emissões'!$F153*Input!H$5) * (1/1000)</f>
        <v>5.2723212623058027E-2</v>
      </c>
      <c r="T153" s="28">
        <f>($D153*Input!I$4) * (1/1000)</f>
        <v>4.8993871269202242E-3</v>
      </c>
      <c r="U153" s="1">
        <f>($D153*Input!J$4 + 'Cálculo Emissões'!$E153*Input!J$6 + 'Cálculo Emissões'!$F153*Input!J$5) * (1/1000)</f>
        <v>1.472950439312505E-3</v>
      </c>
      <c r="V153" s="1">
        <f>($D153*Input!K$4 + 'Cálculo Emissões'!$E153*Input!K$6 + 'Cálculo Emissões'!$F153*Input!K$5) * (1/1000)</f>
        <v>1.1176667983595068E-3</v>
      </c>
      <c r="W153" s="1">
        <f>($D153*Input!L$4 + 'Cálculo Emissões'!$E153*Input!L$6 + 'Cálculo Emissões'!$F153*Input!L$5) * (1/1000)</f>
        <v>5.9911281247656623E-4</v>
      </c>
      <c r="X153" s="1">
        <f>($D153*Input!M$4 + 'Cálculo Emissões'!$E153*Input!M$6 + 'Cálculo Emissões'!$F153*Input!M$5) * (1/1000)</f>
        <v>1.2327738100887501E-3</v>
      </c>
      <c r="Y153" s="1">
        <f>($D153*Input!N$4 + 'Cálculo Emissões'!$E153*Input!N$6 + 'Cálculo Emissões'!$F153*Input!N$5) * (1/1000)</f>
        <v>6.1638690504437507E-4</v>
      </c>
      <c r="Z153" s="1">
        <f>($D153*Input!O$4 + 'Cálculo Emissões'!$E153*Input!O$6 + 'Cálculo Emissões'!$F153*Input!O$5) * (1/1000)</f>
        <v>3.3603731150135116E-4</v>
      </c>
    </row>
    <row r="154" spans="1:26" ht="15" customHeight="1" x14ac:dyDescent="0.25">
      <c r="A154" s="1" t="str">
        <f>'Dados Vias'!B155</f>
        <v>Serra</v>
      </c>
      <c r="B154" s="1" t="str">
        <f>'Dados Vias'!C155</f>
        <v>Av. Colatinense</v>
      </c>
      <c r="C154" s="29">
        <f>Input!$R$17</f>
        <v>0.95383561643835613</v>
      </c>
      <c r="D154" s="5">
        <f>'Dados Vias'!S155</f>
        <v>132.11458108547481</v>
      </c>
      <c r="E154" s="5">
        <f>'Dados Vias'!T155</f>
        <v>58.979723698872697</v>
      </c>
      <c r="F154" s="5">
        <f>'Dados Vias'!U155</f>
        <v>18.87351158363926</v>
      </c>
      <c r="G154" s="12">
        <f>($D154*Input!$E$12 + $E154*Input!$E$14 + $F154*Input!$E$13) / ($D154+$E154+$F154)</f>
        <v>2.375280898876404</v>
      </c>
      <c r="H154" s="14" t="str">
        <f>'Dados Vias'!W155</f>
        <v>Collector</v>
      </c>
      <c r="I154" s="29">
        <f>VLOOKUP($H154,Input!$A$12:$B$15,2,FALSE)</f>
        <v>1.9366892857142866</v>
      </c>
      <c r="J154" s="34">
        <f t="shared" si="6"/>
        <v>2.8528741859037456</v>
      </c>
      <c r="K154" s="34">
        <f t="shared" si="7"/>
        <v>0.54761052484839701</v>
      </c>
      <c r="L154" s="34">
        <f t="shared" si="8"/>
        <v>0.13248641730203153</v>
      </c>
      <c r="M154" s="28">
        <f>($D154*Input!B$4 + 'Cálculo Emissões'!$E154*Input!B$6 + 'Cálculo Emissões'!$F154*Input!B$5) * (1/1000)</f>
        <v>4.1314214588785408E-3</v>
      </c>
      <c r="N154" s="28">
        <f>($D154*Input!C$4 + 'Cálculo Emissões'!$E154*Input!C$6 + 'Cálculo Emissões'!$F154*Input!C$5) * (1/1000)</f>
        <v>4.1314214588785408E-3</v>
      </c>
      <c r="O154" s="28">
        <f>($D154*Input!D$4 + 'Cálculo Emissões'!$E154*Input!D$6 + 'Cálculo Emissões'!$F154*Input!D$5) * (1/1000)</f>
        <v>4.1314214588785408E-3</v>
      </c>
      <c r="P154" s="28">
        <f>($D154*Input!E$4 + 'Cálculo Emissões'!$E154*Input!E$6 + 'Cálculo Emissões'!$F154*Input!E$5) * (1/1000)</f>
        <v>0.21002135680032158</v>
      </c>
      <c r="Q154" s="28">
        <f>($D154*Input!F$4 + 'Cálculo Emissões'!$E154*Input!F$6 + 'Cálculo Emissões'!$F154*Input!F$5) * (1/1000)</f>
        <v>0.36514489239341225</v>
      </c>
      <c r="R154" s="28">
        <f>($D154*Input!G$4 + 'Cálculo Emissões'!$E154*Input!G$6 + 'Cálculo Emissões'!$F154*Input!G$5) * (1/1000)</f>
        <v>5.7132002510945365E-3</v>
      </c>
      <c r="S154" s="28">
        <f>($D154*Input!H$4 + 'Cálculo Emissões'!$E154*Input!H$6 + 'Cálculo Emissões'!$F154*Input!H$5) * (1/1000)</f>
        <v>0.12303176658070802</v>
      </c>
      <c r="T154" s="28">
        <f>($D154*Input!I$4) * (1/1000)</f>
        <v>9.7195947866959339E-3</v>
      </c>
      <c r="U154" s="1">
        <f>($D154*Input!J$4 + 'Cálculo Emissões'!$E154*Input!J$6 + 'Cálculo Emissões'!$F154*Input!J$5) * (1/1000)</f>
        <v>4.1705101938025891E-3</v>
      </c>
      <c r="V154" s="1">
        <f>($D154*Input!K$4 + 'Cálculo Emissões'!$E154*Input!K$6 + 'Cálculo Emissões'!$F154*Input!K$5) * (1/1000)</f>
        <v>3.1694797583048076E-3</v>
      </c>
      <c r="W154" s="1">
        <f>($D154*Input!L$4 + 'Cálculo Emissões'!$E154*Input!L$6 + 'Cálculo Emissões'!$F154*Input!L$5) * (1/1000)</f>
        <v>1.6975844411949487E-3</v>
      </c>
      <c r="X154" s="1">
        <f>($D154*Input!M$4 + 'Cálculo Emissões'!$E154*Input!M$6 + 'Cálculo Emissões'!$F154*Input!M$5) * (1/1000)</f>
        <v>3.533959083292325E-3</v>
      </c>
      <c r="Y154" s="1">
        <f>($D154*Input!N$4 + 'Cálculo Emissões'!$E154*Input!N$6 + 'Cálculo Emissões'!$F154*Input!N$5) * (1/1000)</f>
        <v>1.7669795416461625E-3</v>
      </c>
      <c r="Z154" s="1">
        <f>($D154*Input!O$4 + 'Cálculo Emissões'!$E154*Input!O$6 + 'Cálculo Emissões'!$F154*Input!O$5) * (1/1000)</f>
        <v>9.5948848613813266E-4</v>
      </c>
    </row>
    <row r="155" spans="1:26" ht="15" customHeight="1" x14ac:dyDescent="0.25">
      <c r="A155" s="1" t="str">
        <f>'Dados Vias'!B156</f>
        <v>Serra</v>
      </c>
      <c r="B155" s="1" t="str">
        <f>'Dados Vias'!C156</f>
        <v>Av. Belo Horizonte</v>
      </c>
      <c r="C155" s="29">
        <f>Input!$R$17</f>
        <v>0.95383561643835613</v>
      </c>
      <c r="D155" s="5">
        <f>'Dados Vias'!S156</f>
        <v>117.45901337848224</v>
      </c>
      <c r="E155" s="5">
        <f>'Dados Vias'!T156</f>
        <v>50.204255718222235</v>
      </c>
      <c r="F155" s="5">
        <f>'Dados Vias'!U156</f>
        <v>17.997752049928728</v>
      </c>
      <c r="G155" s="12">
        <f>($D155*Input!$E$12 + $E155*Input!$E$14 + $F155*Input!$E$13) / ($D155+$E155+$F155)</f>
        <v>2.4885204081632653</v>
      </c>
      <c r="H155" s="14" t="str">
        <f>'Dados Vias'!W156</f>
        <v>Collector</v>
      </c>
      <c r="I155" s="29">
        <f>VLOOKUP($H155,Input!$A$12:$B$15,2,FALSE)</f>
        <v>1.9366892857142866</v>
      </c>
      <c r="J155" s="34">
        <f t="shared" si="6"/>
        <v>2.6453392600285355</v>
      </c>
      <c r="K155" s="34">
        <f t="shared" si="7"/>
        <v>0.50777409944820184</v>
      </c>
      <c r="L155" s="34">
        <f t="shared" si="8"/>
        <v>0.12284857244714563</v>
      </c>
      <c r="M155" s="28">
        <f>($D155*Input!B$4 + 'Cálculo Emissões'!$E155*Input!B$6 + 'Cálculo Emissões'!$F155*Input!B$5) * (1/1000)</f>
        <v>3.8763451001482111E-3</v>
      </c>
      <c r="N155" s="28">
        <f>($D155*Input!C$4 + 'Cálculo Emissões'!$E155*Input!C$6 + 'Cálculo Emissões'!$F155*Input!C$5) * (1/1000)</f>
        <v>3.8763451001482111E-3</v>
      </c>
      <c r="O155" s="28">
        <f>($D155*Input!D$4 + 'Cálculo Emissões'!$E155*Input!D$6 + 'Cálculo Emissões'!$F155*Input!D$5) * (1/1000)</f>
        <v>3.8763451001482111E-3</v>
      </c>
      <c r="P155" s="28">
        <f>($D155*Input!E$4 + 'Cálculo Emissões'!$E155*Input!E$6 + 'Cálculo Emissões'!$F155*Input!E$5) * (1/1000)</f>
        <v>0.19311953407804749</v>
      </c>
      <c r="Q155" s="28">
        <f>($D155*Input!F$4 + 'Cálculo Emissões'!$E155*Input!F$6 + 'Cálculo Emissões'!$F155*Input!F$5) * (1/1000)</f>
        <v>0.31731713070450318</v>
      </c>
      <c r="R155" s="28">
        <f>($D155*Input!G$4 + 'Cálculo Emissões'!$E155*Input!G$6 + 'Cálculo Emissões'!$F155*Input!G$5) * (1/1000)</f>
        <v>5.3300157547922743E-3</v>
      </c>
      <c r="S155" s="28">
        <f>($D155*Input!H$4 + 'Cálculo Emissões'!$E155*Input!H$6 + 'Cálculo Emissões'!$F155*Input!H$5) * (1/1000)</f>
        <v>0.10895443277240366</v>
      </c>
      <c r="T155" s="28">
        <f>($D155*Input!I$4) * (1/1000)</f>
        <v>8.6413929840592121E-3</v>
      </c>
      <c r="U155" s="1">
        <f>($D155*Input!J$4 + 'Cálculo Emissões'!$E155*Input!J$6 + 'Cálculo Emissões'!$F155*Input!J$5) * (1/1000)</f>
        <v>3.7717108940637412E-3</v>
      </c>
      <c r="V155" s="1">
        <f>($D155*Input!K$4 + 'Cálculo Emissões'!$E155*Input!K$6 + 'Cálculo Emissões'!$F155*Input!K$5) * (1/1000)</f>
        <v>2.866114547847022E-3</v>
      </c>
      <c r="W155" s="1">
        <f>($D155*Input!L$4 + 'Cálculo Emissões'!$E155*Input!L$6 + 'Cálculo Emissões'!$F155*Input!L$5) * (1/1000)</f>
        <v>1.5351952978061392E-3</v>
      </c>
      <c r="X155" s="1">
        <f>($D155*Input!M$4 + 'Cálculo Emissões'!$E155*Input!M$6 + 'Cálculo Emissões'!$F155*Input!M$5) * (1/1000)</f>
        <v>3.2058666422081056E-3</v>
      </c>
      <c r="Y155" s="1">
        <f>($D155*Input!N$4 + 'Cálculo Emissões'!$E155*Input!N$6 + 'Cálculo Emissões'!$F155*Input!N$5) * (1/1000)</f>
        <v>1.6029333211040528E-3</v>
      </c>
      <c r="Z155" s="1">
        <f>($D155*Input!O$4 + 'Cálculo Emissões'!$E155*Input!O$6 + 'Cálculo Emissões'!$F155*Input!O$5) * (1/1000)</f>
        <v>8.7035120345122972E-4</v>
      </c>
    </row>
    <row r="156" spans="1:26" ht="15" customHeight="1" x14ac:dyDescent="0.25">
      <c r="A156" s="1" t="str">
        <f>'Dados Vias'!B157</f>
        <v>Serra</v>
      </c>
      <c r="B156" s="1" t="str">
        <f>'Dados Vias'!C157</f>
        <v>Av. Bicanga</v>
      </c>
      <c r="C156" s="29">
        <f>Input!$R$17</f>
        <v>0.95383561643835613</v>
      </c>
      <c r="D156" s="5">
        <f>'Dados Vias'!S157</f>
        <v>176.77046031681883</v>
      </c>
      <c r="E156" s="5">
        <f>'Dados Vias'!T157</f>
        <v>40.404676643844304</v>
      </c>
      <c r="F156" s="5">
        <f>'Dados Vias'!U157</f>
        <v>50.505845804805382</v>
      </c>
      <c r="G156" s="12">
        <f>($D156*Input!$E$12 + $E156*Input!$E$14 + $F156*Input!$E$13) / ($D156+$E156+$F156)</f>
        <v>3.9405660377358491</v>
      </c>
      <c r="H156" s="14" t="str">
        <f>'Dados Vias'!W157</f>
        <v>Collector</v>
      </c>
      <c r="I156" s="29">
        <f>VLOOKUP($H156,Input!$A$12:$B$15,2,FALSE)</f>
        <v>1.9366892857142866</v>
      </c>
      <c r="J156" s="34">
        <f t="shared" si="6"/>
        <v>6.0951993199880015</v>
      </c>
      <c r="K156" s="34">
        <f t="shared" si="7"/>
        <v>1.1699763400596164</v>
      </c>
      <c r="L156" s="34">
        <f t="shared" si="8"/>
        <v>0.28305879194990718</v>
      </c>
      <c r="M156" s="28">
        <f>($D156*Input!B$4 + 'Cálculo Emissões'!$E156*Input!B$6 + 'Cálculo Emissões'!$F156*Input!B$5) * (1/1000)</f>
        <v>9.7758515895028462E-3</v>
      </c>
      <c r="N156" s="28">
        <f>($D156*Input!C$4 + 'Cálculo Emissões'!$E156*Input!C$6 + 'Cálculo Emissões'!$F156*Input!C$5) * (1/1000)</f>
        <v>9.7758515895028462E-3</v>
      </c>
      <c r="O156" s="28">
        <f>($D156*Input!D$4 + 'Cálculo Emissões'!$E156*Input!D$6 + 'Cálculo Emissões'!$F156*Input!D$5) * (1/1000)</f>
        <v>9.7758515895028462E-3</v>
      </c>
      <c r="P156" s="28">
        <f>($D156*Input!E$4 + 'Cálculo Emissões'!$E156*Input!E$6 + 'Cálculo Emissões'!$F156*Input!E$5) * (1/1000)</f>
        <v>0.41440747367376707</v>
      </c>
      <c r="Q156" s="28">
        <f>($D156*Input!F$4 + 'Cálculo Emissões'!$E156*Input!F$6 + 'Cálculo Emissões'!$F156*Input!F$5) * (1/1000)</f>
        <v>0.36669003545219664</v>
      </c>
      <c r="R156" s="28">
        <f>($D156*Input!G$4 + 'Cálculo Emissões'!$E156*Input!G$6 + 'Cálculo Emissões'!$F156*Input!G$5) * (1/1000)</f>
        <v>1.285957635419251E-2</v>
      </c>
      <c r="S156" s="28">
        <f>($D156*Input!H$4 + 'Cálculo Emissões'!$E156*Input!H$6 + 'Cálculo Emissões'!$F156*Input!H$5) * (1/1000)</f>
        <v>0.15826448208358429</v>
      </c>
      <c r="T156" s="28">
        <f>($D156*Input!I$4) * (1/1000)</f>
        <v>1.3004902490101387E-2</v>
      </c>
      <c r="U156" s="1">
        <f>($D156*Input!J$4 + 'Cálculo Emissões'!$E156*Input!J$6 + 'Cálculo Emissões'!$F156*Input!J$5) * (1/1000)</f>
        <v>6.9684913517045078E-3</v>
      </c>
      <c r="V156" s="1">
        <f>($D156*Input!K$4 + 'Cálculo Emissões'!$E156*Input!K$6 + 'Cálculo Emissões'!$F156*Input!K$5) * (1/1000)</f>
        <v>5.2906179146470951E-3</v>
      </c>
      <c r="W156" s="1">
        <f>($D156*Input!L$4 + 'Cálculo Emissões'!$E156*Input!L$6 + 'Cálculo Emissões'!$F156*Input!L$5) * (1/1000)</f>
        <v>2.8354123127507292E-3</v>
      </c>
      <c r="X156" s="1">
        <f>($D156*Input!M$4 + 'Cálculo Emissões'!$E156*Input!M$6 + 'Cálculo Emissões'!$F156*Input!M$5) * (1/1000)</f>
        <v>6.1008163181688344E-3</v>
      </c>
      <c r="Y156" s="1">
        <f>($D156*Input!N$4 + 'Cálculo Emissões'!$E156*Input!N$6 + 'Cálculo Emissões'!$F156*Input!N$5) * (1/1000)</f>
        <v>3.0504081590844172E-3</v>
      </c>
      <c r="Z156" s="1">
        <f>($D156*Input!O$4 + 'Cálculo Emissões'!$E156*Input!O$6 + 'Cálculo Emissões'!$F156*Input!O$5) * (1/1000)</f>
        <v>1.6549655484322735E-3</v>
      </c>
    </row>
    <row r="157" spans="1:26" ht="15" customHeight="1" x14ac:dyDescent="0.25">
      <c r="A157" s="1" t="str">
        <f>'Dados Vias'!B158</f>
        <v>Serra</v>
      </c>
      <c r="B157" s="1" t="str">
        <f>'Dados Vias'!C158</f>
        <v>Av. BNH</v>
      </c>
      <c r="C157" s="29">
        <f>Input!$R$17</f>
        <v>0.95383561643835613</v>
      </c>
      <c r="D157" s="5">
        <f>'Dados Vias'!S158</f>
        <v>91.181736671104503</v>
      </c>
      <c r="E157" s="5">
        <f>'Dados Vias'!T158</f>
        <v>11.73523490186197</v>
      </c>
      <c r="F157" s="5">
        <f>'Dados Vias'!U158</f>
        <v>46.733236334848542</v>
      </c>
      <c r="G157" s="12">
        <f>($D157*Input!$E$12 + $E157*Input!$E$14 + $F157*Input!$E$13) / ($D157+$E157+$F157)</f>
        <v>5.7863983344899381</v>
      </c>
      <c r="H157" s="14" t="str">
        <f>'Dados Vias'!W158</f>
        <v>Highway</v>
      </c>
      <c r="I157" s="29">
        <f>VLOOKUP($H157,Input!$A$12:$B$15,2,FALSE)</f>
        <v>0.61049702380952386</v>
      </c>
      <c r="J157" s="34">
        <f t="shared" si="6"/>
        <v>1.763526162851804</v>
      </c>
      <c r="K157" s="34">
        <f t="shared" si="7"/>
        <v>0.33850966593440196</v>
      </c>
      <c r="L157" s="34">
        <f t="shared" si="8"/>
        <v>8.1897499822839198E-2</v>
      </c>
      <c r="M157" s="28">
        <f>($D157*Input!B$4 + 'Cálculo Emissões'!$E157*Input!B$6 + 'Cálculo Emissões'!$F157*Input!B$5) * (1/1000)</f>
        <v>8.6198098183866839E-3</v>
      </c>
      <c r="N157" s="28">
        <f>($D157*Input!C$4 + 'Cálculo Emissões'!$E157*Input!C$6 + 'Cálculo Emissões'!$F157*Input!C$5) * (1/1000)</f>
        <v>8.6198098183866839E-3</v>
      </c>
      <c r="O157" s="28">
        <f>($D157*Input!D$4 + 'Cálculo Emissões'!$E157*Input!D$6 + 'Cálculo Emissões'!$F157*Input!D$5) * (1/1000)</f>
        <v>8.6198098183866839E-3</v>
      </c>
      <c r="P157" s="28">
        <f>($D157*Input!E$4 + 'Cálculo Emissões'!$E157*Input!E$6 + 'Cálculo Emissões'!$F157*Input!E$5) * (1/1000)</f>
        <v>0.32524445383352557</v>
      </c>
      <c r="Q157" s="28">
        <f>($D157*Input!F$4 + 'Cálculo Emissões'!$E157*Input!F$6 + 'Cálculo Emissões'!$F157*Input!F$5) * (1/1000)</f>
        <v>0.17560124167635019</v>
      </c>
      <c r="R157" s="28">
        <f>($D157*Input!G$4 + 'Cálculo Emissões'!$E157*Input!G$6 + 'Cálculo Emissões'!$F157*Input!G$5) * (1/1000)</f>
        <v>1.096025607704742E-2</v>
      </c>
      <c r="S157" s="28">
        <f>($D157*Input!H$4 + 'Cálculo Emissões'!$E157*Input!H$6 + 'Cálculo Emissões'!$F157*Input!H$5) * (1/1000)</f>
        <v>8.3776840179646386E-2</v>
      </c>
      <c r="T157" s="28">
        <f>($D157*Input!I$4) * (1/1000)</f>
        <v>6.7081886428339626E-3</v>
      </c>
      <c r="U157" s="1">
        <f>($D157*Input!J$4 + 'Cálculo Emissões'!$E157*Input!J$6 + 'Cálculo Emissões'!$F157*Input!J$5) * (1/1000)</f>
        <v>4.9176605804204859E-3</v>
      </c>
      <c r="V157" s="1">
        <f>($D157*Input!K$4 + 'Cálculo Emissões'!$E157*Input!K$6 + 'Cálculo Emissões'!$F157*Input!K$5) * (1/1000)</f>
        <v>3.7323489300124741E-3</v>
      </c>
      <c r="W157" s="1">
        <f>($D157*Input!L$4 + 'Cálculo Emissões'!$E157*Input!L$6 + 'Cálculo Emissões'!$F157*Input!L$5) * (1/1000)</f>
        <v>2.0007551146994837E-3</v>
      </c>
      <c r="X157" s="1">
        <f>($D157*Input!M$4 + 'Cálculo Emissões'!$E157*Input!M$6 + 'Cálculo Emissões'!$F157*Input!M$5) * (1/1000)</f>
        <v>4.4054271821749912E-3</v>
      </c>
      <c r="Y157" s="1">
        <f>($D157*Input!N$4 + 'Cálculo Emissões'!$E157*Input!N$6 + 'Cálculo Emissões'!$F157*Input!N$5) * (1/1000)</f>
        <v>2.2027135910874956E-3</v>
      </c>
      <c r="Z157" s="1">
        <f>($D157*Input!O$4 + 'Cálculo Emissões'!$E157*Input!O$6 + 'Cálculo Emissões'!$F157*Input!O$5) * (1/1000)</f>
        <v>1.1935257356988963E-3</v>
      </c>
    </row>
    <row r="158" spans="1:26" ht="15" customHeight="1" x14ac:dyDescent="0.25">
      <c r="A158" s="1" t="str">
        <f>'Dados Vias'!B159</f>
        <v>Serra</v>
      </c>
      <c r="B158" s="1" t="str">
        <f>'Dados Vias'!C159</f>
        <v>Av. Brasil</v>
      </c>
      <c r="C158" s="29">
        <f>Input!$R$17</f>
        <v>0.95383561643835613</v>
      </c>
      <c r="D158" s="5">
        <f>'Dados Vias'!S159</f>
        <v>1232.7718821771157</v>
      </c>
      <c r="E158" s="5">
        <f>'Dados Vias'!T159</f>
        <v>444.37125985454173</v>
      </c>
      <c r="F158" s="5">
        <f>'Dados Vias'!U159</f>
        <v>215.01835154252018</v>
      </c>
      <c r="G158" s="12">
        <f>($D158*Input!$E$12 + $E158*Input!$E$14 + $F158*Input!$E$13) / ($D158+$E158+$F158)</f>
        <v>2.7700757575757575</v>
      </c>
      <c r="H158" s="14" t="str">
        <f>'Dados Vias'!W159</f>
        <v>Highway</v>
      </c>
      <c r="I158" s="29">
        <f>VLOOKUP($H158,Input!$A$12:$B$15,2,FALSE)</f>
        <v>0.61049702380952386</v>
      </c>
      <c r="J158" s="34">
        <f t="shared" si="6"/>
        <v>10.518353646113468</v>
      </c>
      <c r="K158" s="34">
        <f t="shared" si="7"/>
        <v>2.0190028670558355</v>
      </c>
      <c r="L158" s="34">
        <f t="shared" si="8"/>
        <v>0.48846843557802477</v>
      </c>
      <c r="M158" s="28">
        <f>($D158*Input!B$4 + 'Cálculo Emissões'!$E158*Input!B$6 + 'Cálculo Emissões'!$F158*Input!B$5) * (1/1000)</f>
        <v>4.4891306617109508E-2</v>
      </c>
      <c r="N158" s="28">
        <f>($D158*Input!C$4 + 'Cálculo Emissões'!$E158*Input!C$6 + 'Cálculo Emissões'!$F158*Input!C$5) * (1/1000)</f>
        <v>4.4891306617109508E-2</v>
      </c>
      <c r="O158" s="28">
        <f>($D158*Input!D$4 + 'Cálculo Emissões'!$E158*Input!D$6 + 'Cálculo Emissões'!$F158*Input!D$5) * (1/1000)</f>
        <v>4.4891306617109508E-2</v>
      </c>
      <c r="P158" s="28">
        <f>($D158*Input!E$4 + 'Cálculo Emissões'!$E158*Input!E$6 + 'Cálculo Emissões'!$F158*Input!E$5) * (1/1000)</f>
        <v>2.1606051712659053</v>
      </c>
      <c r="Q158" s="28">
        <f>($D158*Input!F$4 + 'Cálculo Emissões'!$E158*Input!F$6 + 'Cálculo Emissões'!$F158*Input!F$5) * (1/1000)</f>
        <v>3.0400606778364447</v>
      </c>
      <c r="R158" s="28">
        <f>($D158*Input!G$4 + 'Cálculo Emissões'!$E158*Input!G$6 + 'Cálculo Emissões'!$F158*Input!G$5) * (1/1000)</f>
        <v>6.122946261399758E-2</v>
      </c>
      <c r="S158" s="28">
        <f>($D158*Input!H$4 + 'Cálculo Emissões'!$E158*Input!H$6 + 'Cálculo Emissões'!$F158*Input!H$5) * (1/1000)</f>
        <v>1.1229628348195126</v>
      </c>
      <c r="T158" s="28">
        <f>($D158*Input!I$4) * (1/1000)</f>
        <v>9.0694328065438506E-2</v>
      </c>
      <c r="U158" s="1">
        <f>($D158*Input!J$4 + 'Cálculo Emissões'!$E158*Input!J$6 + 'Cálculo Emissões'!$F158*Input!J$5) * (1/1000)</f>
        <v>4.0667292233470764E-2</v>
      </c>
      <c r="V158" s="1">
        <f>($D158*Input!K$4 + 'Cálculo Emissões'!$E158*Input!K$6 + 'Cálculo Emissões'!$F158*Input!K$5) * (1/1000)</f>
        <v>3.0893691633288898E-2</v>
      </c>
      <c r="W158" s="1">
        <f>($D158*Input!L$4 + 'Cálculo Emissões'!$E158*Input!L$6 + 'Cálculo Emissões'!$F158*Input!L$5) * (1/1000)</f>
        <v>1.6550747844642295E-2</v>
      </c>
      <c r="X158" s="1">
        <f>($D158*Input!M$4 + 'Cálculo Emissões'!$E158*Input!M$6 + 'Cálculo Emissões'!$F158*Input!M$5) * (1/1000)</f>
        <v>3.4810254236344262E-2</v>
      </c>
      <c r="Y158" s="1">
        <f>($D158*Input!N$4 + 'Cálculo Emissões'!$E158*Input!N$6 + 'Cálculo Emissões'!$F158*Input!N$5) * (1/1000)</f>
        <v>1.7405127118172131E-2</v>
      </c>
      <c r="Z158" s="1">
        <f>($D158*Input!O$4 + 'Cálculo Emissões'!$E158*Input!O$6 + 'Cálculo Emissões'!$F158*Input!O$5) * (1/1000)</f>
        <v>9.4503053186834711E-3</v>
      </c>
    </row>
    <row r="159" spans="1:26" ht="15" customHeight="1" x14ac:dyDescent="0.25">
      <c r="A159" s="1" t="str">
        <f>'Dados Vias'!B160</f>
        <v>Serra</v>
      </c>
      <c r="B159" s="1" t="str">
        <f>'Dados Vias'!C160</f>
        <v>Av. Brasilia (2)</v>
      </c>
      <c r="C159" s="29">
        <f>Input!$R$17</f>
        <v>0.95383561643835613</v>
      </c>
      <c r="D159" s="5">
        <f>'Dados Vias'!S160</f>
        <v>1124.4025690297417</v>
      </c>
      <c r="E159" s="5">
        <f>'Dados Vias'!T160</f>
        <v>219.54034329340601</v>
      </c>
      <c r="F159" s="5">
        <f>'Dados Vias'!U160</f>
        <v>136.47102420941454</v>
      </c>
      <c r="G159" s="12">
        <f>($D159*Input!$E$12 + $E159*Input!$E$14 + $F159*Input!$E$13) / ($D159+$E159+$F159)</f>
        <v>2.5736472945891777</v>
      </c>
      <c r="H159" s="14" t="str">
        <f>'Dados Vias'!W160</f>
        <v>Highway</v>
      </c>
      <c r="I159" s="29">
        <f>VLOOKUP($H159,Input!$A$12:$B$15,2,FALSE)</f>
        <v>0.61049702380952386</v>
      </c>
      <c r="J159" s="34">
        <f t="shared" si="6"/>
        <v>7.634687459634617</v>
      </c>
      <c r="K159" s="34">
        <f t="shared" si="7"/>
        <v>1.4654818033973565</v>
      </c>
      <c r="L159" s="34">
        <f t="shared" si="8"/>
        <v>0.35455204920903799</v>
      </c>
      <c r="M159" s="28">
        <f>($D159*Input!B$4 + 'Cálculo Emissões'!$E159*Input!B$6 + 'Cálculo Emissões'!$F159*Input!B$5) * (1/1000)</f>
        <v>2.9699249664574445E-2</v>
      </c>
      <c r="N159" s="28">
        <f>($D159*Input!C$4 + 'Cálculo Emissões'!$E159*Input!C$6 + 'Cálculo Emissões'!$F159*Input!C$5) * (1/1000)</f>
        <v>2.9699249664574445E-2</v>
      </c>
      <c r="O159" s="28">
        <f>($D159*Input!D$4 + 'Cálculo Emissões'!$E159*Input!D$6 + 'Cálculo Emissões'!$F159*Input!D$5) * (1/1000)</f>
        <v>2.9699249664574445E-2</v>
      </c>
      <c r="P159" s="28">
        <f>($D159*Input!E$4 + 'Cálculo Emissões'!$E159*Input!E$6 + 'Cálculo Emissões'!$F159*Input!E$5) * (1/1000)</f>
        <v>1.6280026002665973</v>
      </c>
      <c r="Q159" s="28">
        <f>($D159*Input!F$4 + 'Cálculo Emissões'!$E159*Input!F$6 + 'Cálculo Emissões'!$F159*Input!F$5) * (1/1000)</f>
        <v>1.9964852061206018</v>
      </c>
      <c r="R159" s="28">
        <f>($D159*Input!G$4 + 'Cálculo Emissões'!$E159*Input!G$6 + 'Cálculo Emissões'!$F159*Input!G$5) * (1/1000)</f>
        <v>4.283928619081806E-2</v>
      </c>
      <c r="S159" s="28">
        <f>($D159*Input!H$4 + 'Cálculo Emissões'!$E159*Input!H$6 + 'Cálculo Emissões'!$F159*Input!H$5) * (1/1000)</f>
        <v>0.94865939716003</v>
      </c>
      <c r="T159" s="28">
        <f>($D159*Input!I$4) * (1/1000)</f>
        <v>8.2721659171127934E-2</v>
      </c>
      <c r="U159" s="1">
        <f>($D159*Input!J$4 + 'Cálculo Emissões'!$E159*Input!J$6 + 'Cálculo Emissões'!$F159*Input!J$5) * (1/1000)</f>
        <v>3.1516414842822096E-2</v>
      </c>
      <c r="V159" s="1">
        <f>($D159*Input!K$4 + 'Cálculo Emissões'!$E159*Input!K$6 + 'Cálculo Emissões'!$F159*Input!K$5) * (1/1000)</f>
        <v>2.3927245337767428E-2</v>
      </c>
      <c r="W159" s="1">
        <f>($D159*Input!L$4 + 'Cálculo Emissões'!$E159*Input!L$6 + 'Cálculo Emissões'!$F159*Input!L$5) * (1/1000)</f>
        <v>1.2822748318105771E-2</v>
      </c>
      <c r="X159" s="1">
        <f>($D159*Input!M$4 + 'Cálculo Emissões'!$E159*Input!M$6 + 'Cálculo Emissões'!$F159*Input!M$5) * (1/1000)</f>
        <v>2.6848430478082434E-2</v>
      </c>
      <c r="Y159" s="1">
        <f>($D159*Input!N$4 + 'Cálculo Emissões'!$E159*Input!N$6 + 'Cálculo Emissões'!$F159*Input!N$5) * (1/1000)</f>
        <v>1.3424215239041217E-2</v>
      </c>
      <c r="Z159" s="1">
        <f>($D159*Input!O$4 + 'Cálculo Emissões'!$E159*Input!O$6 + 'Cálculo Emissões'!$F159*Input!O$5) * (1/1000)</f>
        <v>7.3001347582856563E-3</v>
      </c>
    </row>
    <row r="160" spans="1:26" ht="15" customHeight="1" x14ac:dyDescent="0.25">
      <c r="A160" s="1" t="str">
        <f>'Dados Vias'!B161</f>
        <v>Serra</v>
      </c>
      <c r="B160" s="1" t="str">
        <f>'Dados Vias'!C161</f>
        <v>Av. Brasília (1)</v>
      </c>
      <c r="C160" s="29">
        <f>Input!$R$17</f>
        <v>0.95383561643835613</v>
      </c>
      <c r="D160" s="5">
        <f>'Dados Vias'!S161</f>
        <v>1417.5359896326204</v>
      </c>
      <c r="E160" s="5">
        <f>'Dados Vias'!T161</f>
        <v>289.29305910869806</v>
      </c>
      <c r="F160" s="5">
        <f>'Dados Vias'!U161</f>
        <v>159.11118250978393</v>
      </c>
      <c r="G160" s="12">
        <f>($D160*Input!$E$12 + $E160*Input!$E$14 + $F160*Input!$E$13) / ($D160+$E160+$F160)</f>
        <v>2.4670542635658914</v>
      </c>
      <c r="H160" s="14" t="str">
        <f>'Dados Vias'!W161</f>
        <v>Highway</v>
      </c>
      <c r="I160" s="29">
        <f>VLOOKUP($H160,Input!$A$12:$B$15,2,FALSE)</f>
        <v>0.61049702380952386</v>
      </c>
      <c r="J160" s="34">
        <f t="shared" si="6"/>
        <v>9.2165438459091114</v>
      </c>
      <c r="K160" s="34">
        <f t="shared" si="7"/>
        <v>1.7691198713509748</v>
      </c>
      <c r="L160" s="34">
        <f t="shared" si="8"/>
        <v>0.42801287210104233</v>
      </c>
      <c r="M160" s="28">
        <f>($D160*Input!B$4 + 'Cálculo Emissões'!$E160*Input!B$6 + 'Cálculo Emissões'!$F160*Input!B$5) * (1/1000)</f>
        <v>3.5233890700401338E-2</v>
      </c>
      <c r="N160" s="28">
        <f>($D160*Input!C$4 + 'Cálculo Emissões'!$E160*Input!C$6 + 'Cálculo Emissões'!$F160*Input!C$5) * (1/1000)</f>
        <v>3.5233890700401338E-2</v>
      </c>
      <c r="O160" s="28">
        <f>($D160*Input!D$4 + 'Cálculo Emissões'!$E160*Input!D$6 + 'Cálculo Emissões'!$F160*Input!D$5) * (1/1000)</f>
        <v>3.5233890700401338E-2</v>
      </c>
      <c r="P160" s="28">
        <f>($D160*Input!E$4 + 'Cálculo Emissões'!$E160*Input!E$6 + 'Cálculo Emissões'!$F160*Input!E$5) * (1/1000)</f>
        <v>1.9833616540433543</v>
      </c>
      <c r="Q160" s="28">
        <f>($D160*Input!F$4 + 'Cálculo Emissões'!$E160*Input!F$6 + 'Cálculo Emissões'!$F160*Input!F$5) * (1/1000)</f>
        <v>2.5516781402587339</v>
      </c>
      <c r="R160" s="28">
        <f>($D160*Input!G$4 + 'Cálculo Emissões'!$E160*Input!G$6 + 'Cálculo Emissões'!$F160*Input!G$5) * (1/1000)</f>
        <v>5.131759954894894E-2</v>
      </c>
      <c r="S160" s="28">
        <f>($D160*Input!H$4 + 'Cálculo Emissões'!$E160*Input!H$6 + 'Cálculo Emissões'!$F160*Input!H$5) * (1/1000)</f>
        <v>1.1968701449615753</v>
      </c>
      <c r="T160" s="28">
        <f>($D160*Input!I$4) * (1/1000)</f>
        <v>0.1042873186410298</v>
      </c>
      <c r="U160" s="1">
        <f>($D160*Input!J$4 + 'Cálculo Emissões'!$E160*Input!J$6 + 'Cálculo Emissões'!$F160*Input!J$5) * (1/1000)</f>
        <v>3.8961643364149527E-2</v>
      </c>
      <c r="V160" s="1">
        <f>($D160*Input!K$4 + 'Cálculo Emissões'!$E160*Input!K$6 + 'Cálculo Emissões'!$F160*Input!K$5) * (1/1000)</f>
        <v>2.9581088793388239E-2</v>
      </c>
      <c r="W160" s="1">
        <f>($D160*Input!L$4 + 'Cálculo Emissões'!$E160*Input!L$6 + 'Cálculo Emissões'!$F160*Input!L$5) * (1/1000)</f>
        <v>1.5852162116501863E-2</v>
      </c>
      <c r="X160" s="1">
        <f>($D160*Input!M$4 + 'Cálculo Emissões'!$E160*Input!M$6 + 'Cálculo Emissões'!$F160*Input!M$5) * (1/1000)</f>
        <v>3.3101475827074164E-2</v>
      </c>
      <c r="Y160" s="1">
        <f>($D160*Input!N$4 + 'Cálculo Emissões'!$E160*Input!N$6 + 'Cálculo Emissões'!$F160*Input!N$5) * (1/1000)</f>
        <v>1.6550737913537082E-2</v>
      </c>
      <c r="Z160" s="1">
        <f>($D160*Input!O$4 + 'Cálculo Emissões'!$E160*Input!O$6 + 'Cálculo Emissões'!$F160*Input!O$5) * (1/1000)</f>
        <v>9.0015907596115718E-3</v>
      </c>
    </row>
    <row r="161" spans="1:26" ht="15" customHeight="1" x14ac:dyDescent="0.25">
      <c r="A161" s="1" t="str">
        <f>'Dados Vias'!B162</f>
        <v>Serra</v>
      </c>
      <c r="B161" s="1" t="str">
        <f>'Dados Vias'!C162</f>
        <v>Av. Braúna</v>
      </c>
      <c r="C161" s="29">
        <f>Input!$R$17</f>
        <v>0.95383561643835613</v>
      </c>
      <c r="D161" s="5">
        <f>'Dados Vias'!S162</f>
        <v>203.7884831134495</v>
      </c>
      <c r="E161" s="5">
        <f>'Dados Vias'!T162</f>
        <v>44.154171341247391</v>
      </c>
      <c r="F161" s="5">
        <f>'Dados Vias'!U162</f>
        <v>23.775323029902445</v>
      </c>
      <c r="G161" s="12">
        <f>($D161*Input!$E$12 + $E161*Input!$E$14 + $F161*Input!$E$13) / ($D161+$E161+$F161)</f>
        <v>2.4893750000000003</v>
      </c>
      <c r="H161" s="14" t="str">
        <f>'Dados Vias'!W162</f>
        <v>Collector</v>
      </c>
      <c r="I161" s="29">
        <f>VLOOKUP($H161,Input!$A$12:$B$15,2,FALSE)</f>
        <v>1.9366892857142866</v>
      </c>
      <c r="J161" s="34">
        <f t="shared" si="6"/>
        <v>3.8728539126400836</v>
      </c>
      <c r="K161" s="34">
        <f t="shared" si="7"/>
        <v>0.74339610707023285</v>
      </c>
      <c r="L161" s="34">
        <f t="shared" si="8"/>
        <v>0.17985389687183054</v>
      </c>
      <c r="M161" s="28">
        <f>($D161*Input!B$4 + 'Cálculo Emissões'!$E161*Input!B$6 + 'Cálculo Emissões'!$F161*Input!B$5) * (1/1000)</f>
        <v>5.2341492804645106E-3</v>
      </c>
      <c r="N161" s="28">
        <f>($D161*Input!C$4 + 'Cálculo Emissões'!$E161*Input!C$6 + 'Cálculo Emissões'!$F161*Input!C$5) * (1/1000)</f>
        <v>5.2341492804645106E-3</v>
      </c>
      <c r="O161" s="28">
        <f>($D161*Input!D$4 + 'Cálculo Emissões'!$E161*Input!D$6 + 'Cálculo Emissões'!$F161*Input!D$5) * (1/1000)</f>
        <v>5.2341492804645106E-3</v>
      </c>
      <c r="P161" s="28">
        <f>($D161*Input!E$4 + 'Cálculo Emissões'!$E161*Input!E$6 + 'Cálculo Emissões'!$F161*Input!E$5) * (1/1000)</f>
        <v>0.29028580300940854</v>
      </c>
      <c r="Q161" s="28">
        <f>($D161*Input!F$4 + 'Cálculo Emissões'!$E161*Input!F$6 + 'Cálculo Emissões'!$F161*Input!F$5) * (1/1000)</f>
        <v>0.37763414836742326</v>
      </c>
      <c r="R161" s="28">
        <f>($D161*Input!G$4 + 'Cálculo Emissões'!$E161*Input!G$6 + 'Cálculo Emissões'!$F161*Input!G$5) * (1/1000)</f>
        <v>7.5734577880511248E-3</v>
      </c>
      <c r="S161" s="28">
        <f>($D161*Input!H$4 + 'Cálculo Emissões'!$E161*Input!H$6 + 'Cálculo Emissões'!$F161*Input!H$5) * (1/1000)</f>
        <v>0.17312779132076297</v>
      </c>
      <c r="T161" s="28">
        <f>($D161*Input!I$4) * (1/1000)</f>
        <v>1.4992603100914853E-2</v>
      </c>
      <c r="U161" s="1">
        <f>($D161*Input!J$4 + 'Cálculo Emissões'!$E161*Input!J$6 + 'Cálculo Emissões'!$F161*Input!J$5) * (1/1000)</f>
        <v>5.6834543846151497E-3</v>
      </c>
      <c r="V161" s="1">
        <f>($D161*Input!K$4 + 'Cálculo Emissões'!$E161*Input!K$6 + 'Cálculo Emissões'!$F161*Input!K$5) * (1/1000)</f>
        <v>4.3153205129700415E-3</v>
      </c>
      <c r="W161" s="1">
        <f>($D161*Input!L$4 + 'Cálculo Emissões'!$E161*Input!L$6 + 'Cálculo Emissões'!$F161*Input!L$5) * (1/1000)</f>
        <v>2.3124646193715334E-3</v>
      </c>
      <c r="X161" s="1">
        <f>($D161*Input!M$4 + 'Cálculo Emissões'!$E161*Input!M$6 + 'Cálculo Emissões'!$F161*Input!M$5) * (1/1000)</f>
        <v>4.8313531383842355E-3</v>
      </c>
      <c r="Y161" s="1">
        <f>($D161*Input!N$4 + 'Cálculo Emissões'!$E161*Input!N$6 + 'Cálculo Emissões'!$F161*Input!N$5) * (1/1000)</f>
        <v>2.4156765691921178E-3</v>
      </c>
      <c r="Z161" s="1">
        <f>($D161*Input!O$4 + 'Cálculo Emissões'!$E161*Input!O$6 + 'Cálculo Emissões'!$F161*Input!O$5) * (1/1000)</f>
        <v>1.3136374053036271E-3</v>
      </c>
    </row>
    <row r="162" spans="1:26" ht="15" customHeight="1" x14ac:dyDescent="0.25">
      <c r="A162" s="1" t="str">
        <f>'Dados Vias'!B163</f>
        <v>Serra</v>
      </c>
      <c r="B162" s="1" t="str">
        <f>'Dados Vias'!C163</f>
        <v>Av. Brigadeiro Eduardo Gomes (1)</v>
      </c>
      <c r="C162" s="29">
        <f>Input!$R$17</f>
        <v>0.95383561643835613</v>
      </c>
      <c r="D162" s="5">
        <f>'Dados Vias'!S163</f>
        <v>117.20389186220363</v>
      </c>
      <c r="E162" s="5">
        <f>'Dados Vias'!T163</f>
        <v>22.148766966085727</v>
      </c>
      <c r="F162" s="5">
        <f>'Dados Vias'!U163</f>
        <v>26.763093417353588</v>
      </c>
      <c r="G162" s="12">
        <f>($D162*Input!$E$12 + $E162*Input!$E$14 + $F162*Input!$E$13) / ($D162+$E162+$F162)</f>
        <v>3.5711111111111116</v>
      </c>
      <c r="H162" s="14" t="str">
        <f>'Dados Vias'!W163</f>
        <v>Highway</v>
      </c>
      <c r="I162" s="29">
        <f>VLOOKUP($H162,Input!$A$12:$B$15,2,FALSE)</f>
        <v>0.61049702380952386</v>
      </c>
      <c r="J162" s="34">
        <f t="shared" si="6"/>
        <v>1.1965155203276214</v>
      </c>
      <c r="K162" s="34">
        <f t="shared" si="7"/>
        <v>0.22967170978424928</v>
      </c>
      <c r="L162" s="34">
        <f t="shared" si="8"/>
        <v>5.5565736238124816E-2</v>
      </c>
      <c r="M162" s="28">
        <f>($D162*Input!B$4 + 'Cálculo Emissões'!$E162*Input!B$6 + 'Cálculo Emissões'!$F162*Input!B$5) * (1/1000)</f>
        <v>5.2853697639979645E-3</v>
      </c>
      <c r="N162" s="28">
        <f>($D162*Input!C$4 + 'Cálculo Emissões'!$E162*Input!C$6 + 'Cálculo Emissões'!$F162*Input!C$5) * (1/1000)</f>
        <v>5.2853697639979645E-3</v>
      </c>
      <c r="O162" s="28">
        <f>($D162*Input!D$4 + 'Cálculo Emissões'!$E162*Input!D$6 + 'Cálculo Emissões'!$F162*Input!D$5) * (1/1000)</f>
        <v>5.2853697639979645E-3</v>
      </c>
      <c r="P162" s="28">
        <f>($D162*Input!E$4 + 'Cálculo Emissões'!$E162*Input!E$6 + 'Cálculo Emissões'!$F162*Input!E$5) * (1/1000)</f>
        <v>0.23776106488061829</v>
      </c>
      <c r="Q162" s="28">
        <f>($D162*Input!F$4 + 'Cálculo Emissões'!$E162*Input!F$6 + 'Cálculo Emissões'!$F162*Input!F$5) * (1/1000)</f>
        <v>0.2182977651347896</v>
      </c>
      <c r="R162" s="28">
        <f>($D162*Input!G$4 + 'Cálculo Emissões'!$E162*Input!G$6 + 'Cálculo Emissões'!$F162*Input!G$5) * (1/1000)</f>
        <v>7.1005597784436344E-3</v>
      </c>
      <c r="S162" s="28">
        <f>($D162*Input!H$4 + 'Cálculo Emissões'!$E162*Input!H$6 + 'Cálculo Emissões'!$F162*Input!H$5) * (1/1000)</f>
        <v>0.1017494420536009</v>
      </c>
      <c r="T162" s="28">
        <f>($D162*Input!I$4) * (1/1000)</f>
        <v>8.6226238388276873E-3</v>
      </c>
      <c r="U162" s="1">
        <f>($D162*Input!J$4 + 'Cálculo Emissões'!$E162*Input!J$6 + 'Cálculo Emissões'!$F162*Input!J$5) * (1/1000)</f>
        <v>4.1270405009079057E-3</v>
      </c>
      <c r="V162" s="1">
        <f>($D162*Input!K$4 + 'Cálculo Emissões'!$E162*Input!K$6 + 'Cálculo Emissões'!$F162*Input!K$5) * (1/1000)</f>
        <v>3.1329853606352626E-3</v>
      </c>
      <c r="W162" s="1">
        <f>($D162*Input!L$4 + 'Cálculo Emissões'!$E162*Input!L$6 + 'Cálculo Emissões'!$F162*Input!L$5) * (1/1000)</f>
        <v>1.6791428393322838E-3</v>
      </c>
      <c r="X162" s="1">
        <f>($D162*Input!M$4 + 'Cálculo Emissões'!$E162*Input!M$6 + 'Cálculo Emissões'!$F162*Input!M$5) * (1/1000)</f>
        <v>3.5902546562825745E-3</v>
      </c>
      <c r="Y162" s="1">
        <f>($D162*Input!N$4 + 'Cálculo Emissões'!$E162*Input!N$6 + 'Cálculo Emissões'!$F162*Input!N$5) * (1/1000)</f>
        <v>1.7951273281412872E-3</v>
      </c>
      <c r="Z162" s="1">
        <f>($D162*Input!O$4 + 'Cálculo Emissões'!$E162*Input!O$6 + 'Cálculo Emissões'!$F162*Input!O$5) * (1/1000)</f>
        <v>9.7463480543035354E-4</v>
      </c>
    </row>
    <row r="163" spans="1:26" ht="15" customHeight="1" x14ac:dyDescent="0.25">
      <c r="A163" s="1" t="str">
        <f>'Dados Vias'!B164</f>
        <v>Serra</v>
      </c>
      <c r="B163" s="1" t="str">
        <f>'Dados Vias'!C164</f>
        <v>Av. Brigadeiro Eduardo Gomes (2)</v>
      </c>
      <c r="C163" s="29">
        <f>Input!$R$17</f>
        <v>0.95383561643835613</v>
      </c>
      <c r="D163" s="5">
        <f>'Dados Vias'!S164</f>
        <v>396.89459919245064</v>
      </c>
      <c r="E163" s="5">
        <f>'Dados Vias'!T164</f>
        <v>65.835597022444418</v>
      </c>
      <c r="F163" s="5">
        <f>'Dados Vias'!U164</f>
        <v>80.883733484717425</v>
      </c>
      <c r="G163" s="12">
        <f>($D163*Input!$E$12 + $E163*Input!$E$14 + $F163*Input!$E$13) / ($D163+$E163+$F163)</f>
        <v>3.4114186851211072</v>
      </c>
      <c r="H163" s="14" t="str">
        <f>'Dados Vias'!W164</f>
        <v>Highway</v>
      </c>
      <c r="I163" s="29">
        <f>VLOOKUP($H163,Input!$A$12:$B$15,2,FALSE)</f>
        <v>0.61049702380952386</v>
      </c>
      <c r="J163" s="34">
        <f t="shared" si="6"/>
        <v>3.737079956590974</v>
      </c>
      <c r="K163" s="34">
        <f t="shared" si="7"/>
        <v>0.71733423315368539</v>
      </c>
      <c r="L163" s="34">
        <f t="shared" si="8"/>
        <v>0.17354860479524645</v>
      </c>
      <c r="M163" s="28">
        <f>($D163*Input!B$4 + 'Cálculo Emissões'!$E163*Input!B$6 + 'Cálculo Emissões'!$F163*Input!B$5) * (1/1000)</f>
        <v>1.6153486224896114E-2</v>
      </c>
      <c r="N163" s="28">
        <f>($D163*Input!C$4 + 'Cálculo Emissões'!$E163*Input!C$6 + 'Cálculo Emissões'!$F163*Input!C$5) * (1/1000)</f>
        <v>1.6153486224896114E-2</v>
      </c>
      <c r="O163" s="28">
        <f>($D163*Input!D$4 + 'Cálculo Emissões'!$E163*Input!D$6 + 'Cálculo Emissões'!$F163*Input!D$5) * (1/1000)</f>
        <v>1.6153486224896114E-2</v>
      </c>
      <c r="P163" s="28">
        <f>($D163*Input!E$4 + 'Cálculo Emissões'!$E163*Input!E$6 + 'Cálculo Emissões'!$F163*Input!E$5) * (1/1000)</f>
        <v>0.75126699940281583</v>
      </c>
      <c r="Q163" s="28">
        <f>($D163*Input!F$4 + 'Cálculo Emissões'!$E163*Input!F$6 + 'Cálculo Emissões'!$F163*Input!F$5) * (1/1000)</f>
        <v>0.69385776431845403</v>
      </c>
      <c r="R163" s="28">
        <f>($D163*Input!G$4 + 'Cálculo Emissões'!$E163*Input!G$6 + 'Cálculo Emissões'!$F163*Input!G$5) * (1/1000)</f>
        <v>2.1972469814317504E-2</v>
      </c>
      <c r="S163" s="28">
        <f>($D163*Input!H$4 + 'Cálculo Emissões'!$E163*Input!H$6 + 'Cálculo Emissões'!$F163*Input!H$5) * (1/1000)</f>
        <v>0.33914522192964502</v>
      </c>
      <c r="T163" s="28">
        <f>($D163*Input!I$4) * (1/1000)</f>
        <v>2.919931051882086E-2</v>
      </c>
      <c r="U163" s="1">
        <f>($D163*Input!J$4 + 'Cálculo Emissões'!$E163*Input!J$6 + 'Cálculo Emissões'!$F163*Input!J$5) * (1/1000)</f>
        <v>1.3240408962866258E-2</v>
      </c>
      <c r="V163" s="1">
        <f>($D163*Input!K$4 + 'Cálculo Emissões'!$E163*Input!K$6 + 'Cálculo Emissões'!$F163*Input!K$5) * (1/1000)</f>
        <v>1.0050468161098145E-2</v>
      </c>
      <c r="W163" s="1">
        <f>($D163*Input!L$4 + 'Cálculo Emissões'!$E163*Input!L$6 + 'Cálculo Emissões'!$F163*Input!L$5) * (1/1000)</f>
        <v>5.3868060386269723E-3</v>
      </c>
      <c r="X163" s="1">
        <f>($D163*Input!M$4 + 'Cálculo Emissões'!$E163*Input!M$6 + 'Cálculo Emissões'!$F163*Input!M$5) * (1/1000)</f>
        <v>1.1484089508621486E-2</v>
      </c>
      <c r="Y163" s="1">
        <f>($D163*Input!N$4 + 'Cálculo Emissões'!$E163*Input!N$6 + 'Cálculo Emissões'!$F163*Input!N$5) * (1/1000)</f>
        <v>5.7420447543107432E-3</v>
      </c>
      <c r="Z163" s="1">
        <f>($D163*Input!O$4 + 'Cálculo Emissões'!$E163*Input!O$6 + 'Cálculo Emissões'!$F163*Input!O$5) * (1/1000)</f>
        <v>3.118775319597737E-3</v>
      </c>
    </row>
    <row r="164" spans="1:26" ht="15" customHeight="1" x14ac:dyDescent="0.25">
      <c r="A164" s="1" t="str">
        <f>'Dados Vias'!B165</f>
        <v>Serra</v>
      </c>
      <c r="B164" s="1" t="str">
        <f>'Dados Vias'!C165</f>
        <v>Av. Carapebus (1)</v>
      </c>
      <c r="C164" s="29">
        <f>Input!$R$17</f>
        <v>0.95383561643835613</v>
      </c>
      <c r="D164" s="5">
        <f>'Dados Vias'!S165</f>
        <v>442.17532856993256</v>
      </c>
      <c r="E164" s="5">
        <f>'Dados Vias'!T165</f>
        <v>75.493348780232395</v>
      </c>
      <c r="F164" s="5">
        <f>'Dados Vias'!U165</f>
        <v>88.435065713986518</v>
      </c>
      <c r="G164" s="12">
        <f>($D164*Input!$E$12 + $E164*Input!$E$14 + $F164*Input!$E$13) / ($D164+$E164+$F164)</f>
        <v>3.3661921708185054</v>
      </c>
      <c r="H164" s="14" t="str">
        <f>'Dados Vias'!W165</f>
        <v>Highway</v>
      </c>
      <c r="I164" s="29">
        <f>VLOOKUP($H164,Input!$A$12:$B$15,2,FALSE)</f>
        <v>0.61049702380952386</v>
      </c>
      <c r="J164" s="34">
        <f t="shared" si="6"/>
        <v>4.1103304520979336</v>
      </c>
      <c r="K164" s="34">
        <f t="shared" si="7"/>
        <v>0.78897983910238956</v>
      </c>
      <c r="L164" s="34">
        <f t="shared" si="8"/>
        <v>0.19088221913767489</v>
      </c>
      <c r="M164" s="28">
        <f>($D164*Input!B$4 + 'Cálculo Emissões'!$E164*Input!B$6 + 'Cálculo Emissões'!$F164*Input!B$5) * (1/1000)</f>
        <v>1.7712586858797827E-2</v>
      </c>
      <c r="N164" s="28">
        <f>($D164*Input!C$4 + 'Cálculo Emissões'!$E164*Input!C$6 + 'Cálculo Emissões'!$F164*Input!C$5) * (1/1000)</f>
        <v>1.7712586858797827E-2</v>
      </c>
      <c r="O164" s="28">
        <f>($D164*Input!D$4 + 'Cálculo Emissões'!$E164*Input!D$6 + 'Cálculo Emissões'!$F164*Input!D$5) * (1/1000)</f>
        <v>1.7712586858797827E-2</v>
      </c>
      <c r="P164" s="28">
        <f>($D164*Input!E$4 + 'Cálculo Emissões'!$E164*Input!E$6 + 'Cálculo Emissões'!$F164*Input!E$5) * (1/1000)</f>
        <v>0.82808034641695838</v>
      </c>
      <c r="Q164" s="28">
        <f>($D164*Input!F$4 + 'Cálculo Emissões'!$E164*Input!F$6 + 'Cálculo Emissões'!$F164*Input!F$5) * (1/1000)</f>
        <v>0.77953305311698406</v>
      </c>
      <c r="R164" s="28">
        <f>($D164*Input!G$4 + 'Cálculo Emissões'!$E164*Input!G$6 + 'Cálculo Emissões'!$F164*Input!G$5) * (1/1000)</f>
        <v>2.4132001784222284E-2</v>
      </c>
      <c r="S164" s="28">
        <f>($D164*Input!H$4 + 'Cálculo Emissões'!$E164*Input!H$6 + 'Cálculo Emissões'!$F164*Input!H$5) * (1/1000)</f>
        <v>0.37812503942034975</v>
      </c>
      <c r="T164" s="28">
        <f>($D164*Input!I$4) * (1/1000)</f>
        <v>3.2530588093023075E-2</v>
      </c>
      <c r="U164" s="1">
        <f>($D164*Input!J$4 + 'Cálculo Emissões'!$E164*Input!J$6 + 'Cálculo Emissões'!$F164*Input!J$5) * (1/1000)</f>
        <v>1.4655404865052188E-2</v>
      </c>
      <c r="V164" s="1">
        <f>($D164*Input!K$4 + 'Cálculo Emissões'!$E164*Input!K$6 + 'Cálculo Emissões'!$F164*Input!K$5) * (1/1000)</f>
        <v>1.1124781860937714E-2</v>
      </c>
      <c r="W164" s="1">
        <f>($D164*Input!L$4 + 'Cálculo Emissões'!$E164*Input!L$6 + 'Cálculo Emissões'!$F164*Input!L$5) * (1/1000)</f>
        <v>5.9625348990305317E-3</v>
      </c>
      <c r="X164" s="1">
        <f>($D164*Input!M$4 + 'Cálculo Emissões'!$E164*Input!M$6 + 'Cálculo Emissões'!$F164*Input!M$5) * (1/1000)</f>
        <v>1.2700713891075795E-2</v>
      </c>
      <c r="Y164" s="1">
        <f>($D164*Input!N$4 + 'Cálculo Emissões'!$E164*Input!N$6 + 'Cálculo Emissões'!$F164*Input!N$5) * (1/1000)</f>
        <v>6.3503569455378977E-3</v>
      </c>
      <c r="Z164" s="1">
        <f>($D164*Input!O$4 + 'Cálculo Emissões'!$E164*Input!O$6 + 'Cálculo Emissões'!$F164*Input!O$5) * (1/1000)</f>
        <v>3.4492921321336344E-3</v>
      </c>
    </row>
    <row r="165" spans="1:26" ht="15" customHeight="1" x14ac:dyDescent="0.25">
      <c r="A165" s="1" t="str">
        <f>'Dados Vias'!B166</f>
        <v>Serra</v>
      </c>
      <c r="B165" s="1" t="str">
        <f>'Dados Vias'!C166</f>
        <v>Av. Carapebus (2)</v>
      </c>
      <c r="C165" s="29">
        <f>Input!$R$17</f>
        <v>0.95383561643835613</v>
      </c>
      <c r="D165" s="5">
        <f>'Dados Vias'!S166</f>
        <v>215.75903452940167</v>
      </c>
      <c r="E165" s="5">
        <f>'Dados Vias'!T166</f>
        <v>33.427456053850968</v>
      </c>
      <c r="F165" s="5">
        <f>'Dados Vias'!U166</f>
        <v>56.218903363294807</v>
      </c>
      <c r="G165" s="12">
        <f>($D165*Input!$E$12 + $E165*Input!$E$14 + $F165*Input!$E$13) / ($D165+$E165+$F165)</f>
        <v>3.9271144278606962</v>
      </c>
      <c r="H165" s="14" t="str">
        <f>'Dados Vias'!W166</f>
        <v>Highway</v>
      </c>
      <c r="I165" s="29">
        <f>VLOOKUP($H165,Input!$A$12:$B$15,2,FALSE)</f>
        <v>0.61049702380952386</v>
      </c>
      <c r="J165" s="34">
        <f t="shared" si="6"/>
        <v>2.4237053360532159</v>
      </c>
      <c r="K165" s="34">
        <f t="shared" si="7"/>
        <v>0.46523136481516825</v>
      </c>
      <c r="L165" s="34">
        <f t="shared" si="8"/>
        <v>0.11255597535850846</v>
      </c>
      <c r="M165" s="28">
        <f>($D165*Input!B$4 + 'Cálculo Emissões'!$E165*Input!B$6 + 'Cálculo Emissões'!$F165*Input!B$5) * (1/1000)</f>
        <v>1.0913315567560049E-2</v>
      </c>
      <c r="N165" s="28">
        <f>($D165*Input!C$4 + 'Cálculo Emissões'!$E165*Input!C$6 + 'Cálculo Emissões'!$F165*Input!C$5) * (1/1000)</f>
        <v>1.0913315567560049E-2</v>
      </c>
      <c r="O165" s="28">
        <f>($D165*Input!D$4 + 'Cálculo Emissões'!$E165*Input!D$6 + 'Cálculo Emissões'!$F165*Input!D$5) * (1/1000)</f>
        <v>1.0913315567560049E-2</v>
      </c>
      <c r="P165" s="28">
        <f>($D165*Input!E$4 + 'Cálculo Emissões'!$E165*Input!E$6 + 'Cálculo Emissões'!$F165*Input!E$5) * (1/1000)</f>
        <v>0.47473435210976778</v>
      </c>
      <c r="Q165" s="28">
        <f>($D165*Input!F$4 + 'Cálculo Emissões'!$E165*Input!F$6 + 'Cálculo Emissões'!$F165*Input!F$5) * (1/1000)</f>
        <v>0.38082935485887309</v>
      </c>
      <c r="R165" s="28">
        <f>($D165*Input!G$4 + 'Cálculo Emissões'!$E165*Input!G$6 + 'Cálculo Emissões'!$F165*Input!G$5) * (1/1000)</f>
        <v>1.4514980949049672E-2</v>
      </c>
      <c r="S165" s="28">
        <f>($D165*Input!H$4 + 'Cálculo Emissões'!$E165*Input!H$6 + 'Cálculo Emissões'!$F165*Input!H$5) * (1/1000)</f>
        <v>0.18662583956336135</v>
      </c>
      <c r="T165" s="28">
        <f>($D165*Input!I$4) * (1/1000)</f>
        <v>1.5873269778131121E-2</v>
      </c>
      <c r="U165" s="1">
        <f>($D165*Input!J$4 + 'Cálculo Emissões'!$E165*Input!J$6 + 'Cálculo Emissões'!$F165*Input!J$5) * (1/1000)</f>
        <v>8.006569977159551E-3</v>
      </c>
      <c r="V165" s="1">
        <f>($D165*Input!K$4 + 'Cálculo Emissões'!$E165*Input!K$6 + 'Cálculo Emissões'!$F165*Input!K$5) * (1/1000)</f>
        <v>6.0772726637184239E-3</v>
      </c>
      <c r="W165" s="1">
        <f>($D165*Input!L$4 + 'Cálculo Emissões'!$E165*Input!L$6 + 'Cálculo Emissões'!$F165*Input!L$5) * (1/1000)</f>
        <v>3.2574304882391179E-3</v>
      </c>
      <c r="X165" s="1">
        <f>($D165*Input!M$4 + 'Cálculo Emissões'!$E165*Input!M$6 + 'Cálculo Emissões'!$F165*Input!M$5) * (1/1000)</f>
        <v>7.0065286524553854E-3</v>
      </c>
      <c r="Y165" s="1">
        <f>($D165*Input!N$4 + 'Cálculo Emissões'!$E165*Input!N$6 + 'Cálculo Emissões'!$F165*Input!N$5) * (1/1000)</f>
        <v>3.5032643262276927E-3</v>
      </c>
      <c r="Z165" s="1">
        <f>($D165*Input!O$4 + 'Cálculo Emissões'!$E165*Input!O$6 + 'Cálculo Emissões'!$F165*Input!O$5) * (1/1000)</f>
        <v>1.9015645833334843E-3</v>
      </c>
    </row>
    <row r="166" spans="1:26" ht="15" customHeight="1" x14ac:dyDescent="0.25">
      <c r="A166" s="1" t="str">
        <f>'Dados Vias'!B167</f>
        <v>Serra</v>
      </c>
      <c r="B166" s="1" t="str">
        <f>'Dados Vias'!C167</f>
        <v>Av. Carapebus (3)</v>
      </c>
      <c r="C166" s="29">
        <f>Input!$R$17</f>
        <v>0.95383561643835613</v>
      </c>
      <c r="D166" s="5">
        <f>'Dados Vias'!S167</f>
        <v>167.66236979905958</v>
      </c>
      <c r="E166" s="5">
        <f>'Dados Vias'!T167</f>
        <v>32.428524199818106</v>
      </c>
      <c r="F166" s="5">
        <f>'Dados Vias'!U167</f>
        <v>28.288712599841329</v>
      </c>
      <c r="G166" s="12">
        <f>($D166*Input!$E$12 + $E166*Input!$E$14 + $F166*Input!$E$13) / ($D166+$E166+$F166)</f>
        <v>3.0314199395770398</v>
      </c>
      <c r="H166" s="14" t="str">
        <f>'Dados Vias'!W167</f>
        <v>Highway</v>
      </c>
      <c r="I166" s="29">
        <f>VLOOKUP($H166,Input!$A$12:$B$15,2,FALSE)</f>
        <v>0.61049702380952386</v>
      </c>
      <c r="J166" s="34">
        <f t="shared" si="6"/>
        <v>1.3918243632928127</v>
      </c>
      <c r="K166" s="34">
        <f t="shared" si="7"/>
        <v>0.26716133289211885</v>
      </c>
      <c r="L166" s="34">
        <f t="shared" si="8"/>
        <v>6.4635806344867458E-2</v>
      </c>
      <c r="M166" s="28">
        <f>($D166*Input!B$4 + 'Cálculo Emissões'!$E166*Input!B$6 + 'Cálculo Emissões'!$F166*Input!B$5) * (1/1000)</f>
        <v>5.8157292700621111E-3</v>
      </c>
      <c r="N166" s="28">
        <f>($D166*Input!C$4 + 'Cálculo Emissões'!$E166*Input!C$6 + 'Cálculo Emissões'!$F166*Input!C$5) * (1/1000)</f>
        <v>5.8157292700621111E-3</v>
      </c>
      <c r="O166" s="28">
        <f>($D166*Input!D$4 + 'Cálculo Emissões'!$E166*Input!D$6 + 'Cálculo Emissões'!$F166*Input!D$5) * (1/1000)</f>
        <v>5.8157292700621111E-3</v>
      </c>
      <c r="P166" s="28">
        <f>($D166*Input!E$4 + 'Cálculo Emissões'!$E166*Input!E$6 + 'Cálculo Emissões'!$F166*Input!E$5) * (1/1000)</f>
        <v>0.28587034107181014</v>
      </c>
      <c r="Q166" s="28">
        <f>($D166*Input!F$4 + 'Cálculo Emissões'!$E166*Input!F$6 + 'Cálculo Emissões'!$F166*Input!F$5) * (1/1000)</f>
        <v>0.30476137825092198</v>
      </c>
      <c r="R166" s="28">
        <f>($D166*Input!G$4 + 'Cálculo Emissões'!$E166*Input!G$6 + 'Cálculo Emissões'!$F166*Input!G$5) * (1/1000)</f>
        <v>8.0568834831258266E-3</v>
      </c>
      <c r="S166" s="28">
        <f>($D166*Input!H$4 + 'Cálculo Emissões'!$E166*Input!H$6 + 'Cálculo Emissões'!$F166*Input!H$5) * (1/1000)</f>
        <v>0.14332240934376911</v>
      </c>
      <c r="T166" s="28">
        <f>($D166*Input!I$4) * (1/1000)</f>
        <v>1.2334825437395957E-2</v>
      </c>
      <c r="U166" s="1">
        <f>($D166*Input!J$4 + 'Cálculo Emissões'!$E166*Input!J$6 + 'Cálculo Emissões'!$F166*Input!J$5) * (1/1000)</f>
        <v>5.2338923969566823E-3</v>
      </c>
      <c r="V166" s="1">
        <f>($D166*Input!K$4 + 'Cálculo Emissões'!$E166*Input!K$6 + 'Cálculo Emissões'!$F166*Input!K$5) * (1/1000)</f>
        <v>3.9734182589915108E-3</v>
      </c>
      <c r="W166" s="1">
        <f>($D166*Input!L$4 + 'Cálculo Emissões'!$E166*Input!L$6 + 'Cálculo Emissões'!$F166*Input!L$5) * (1/1000)</f>
        <v>2.1294730109299013E-3</v>
      </c>
      <c r="X166" s="1">
        <f>($D166*Input!M$4 + 'Cálculo Emissões'!$E166*Input!M$6 + 'Cálculo Emissões'!$F166*Input!M$5) * (1/1000)</f>
        <v>4.5056800398212979E-3</v>
      </c>
      <c r="Y166" s="1">
        <f>($D166*Input!N$4 + 'Cálculo Emissões'!$E166*Input!N$6 + 'Cálculo Emissões'!$F166*Input!N$5) * (1/1000)</f>
        <v>2.252840019910649E-3</v>
      </c>
      <c r="Z166" s="1">
        <f>($D166*Input!O$4 + 'Cálculo Emissões'!$E166*Input!O$6 + 'Cálculo Emissões'!$F166*Input!O$5) * (1/1000)</f>
        <v>1.2241083754984171E-3</v>
      </c>
    </row>
    <row r="167" spans="1:26" ht="15" customHeight="1" x14ac:dyDescent="0.25">
      <c r="A167" s="1" t="str">
        <f>'Dados Vias'!B168</f>
        <v>Serra</v>
      </c>
      <c r="B167" s="1" t="str">
        <f>'Dados Vias'!C168</f>
        <v>Av. Central (1)</v>
      </c>
      <c r="C167" s="29">
        <f>Input!$R$17</f>
        <v>0.95383561643835613</v>
      </c>
      <c r="D167" s="5">
        <f>'Dados Vias'!S168</f>
        <v>240.46224701120155</v>
      </c>
      <c r="E167" s="5">
        <f>'Dados Vias'!T168</f>
        <v>49.1266956259444</v>
      </c>
      <c r="F167" s="5">
        <f>'Dados Vias'!U168</f>
        <v>14.220885575931272</v>
      </c>
      <c r="G167" s="12">
        <f>($D167*Input!$E$12 + $E167*Input!$E$14 + $F167*Input!$E$13) / ($D167+$E167+$F167)</f>
        <v>1.9125531914893614</v>
      </c>
      <c r="H167" s="14" t="str">
        <f>'Dados Vias'!W168</f>
        <v>Highway</v>
      </c>
      <c r="I167" s="29">
        <f>VLOOKUP($H167,Input!$A$12:$B$15,2,FALSE)</f>
        <v>0.61049702380952386</v>
      </c>
      <c r="J167" s="34">
        <f t="shared" si="6"/>
        <v>1.1574325746897585</v>
      </c>
      <c r="K167" s="34">
        <f t="shared" si="7"/>
        <v>0.22216972021908674</v>
      </c>
      <c r="L167" s="34">
        <f t="shared" si="8"/>
        <v>5.3750738762682278E-2</v>
      </c>
      <c r="M167" s="28">
        <f>($D167*Input!B$4 + 'Cálculo Emissões'!$E167*Input!B$6 + 'Cálculo Emissões'!$F167*Input!B$5) * (1/1000)</f>
        <v>3.7436840778786664E-3</v>
      </c>
      <c r="N167" s="28">
        <f>($D167*Input!C$4 + 'Cálculo Emissões'!$E167*Input!C$6 + 'Cálculo Emissões'!$F167*Input!C$5) * (1/1000)</f>
        <v>3.7436840778786664E-3</v>
      </c>
      <c r="O167" s="28">
        <f>($D167*Input!D$4 + 'Cálculo Emissões'!$E167*Input!D$6 + 'Cálculo Emissões'!$F167*Input!D$5) * (1/1000)</f>
        <v>3.7436840778786664E-3</v>
      </c>
      <c r="P167" s="28">
        <f>($D167*Input!E$4 + 'Cálculo Emissões'!$E167*Input!E$6 + 'Cálculo Emissões'!$F167*Input!E$5) * (1/1000)</f>
        <v>0.26705323792542163</v>
      </c>
      <c r="Q167" s="28">
        <f>($D167*Input!F$4 + 'Cálculo Emissões'!$E167*Input!F$6 + 'Cálculo Emissões'!$F167*Input!F$5) * (1/1000)</f>
        <v>0.41979441100467868</v>
      </c>
      <c r="R167" s="28">
        <f>($D167*Input!G$4 + 'Cálculo Emissões'!$E167*Input!G$6 + 'Cálculo Emissões'!$F167*Input!G$5) * (1/1000)</f>
        <v>6.0195829430171929E-3</v>
      </c>
      <c r="S167" s="28">
        <f>($D167*Input!H$4 + 'Cálculo Emissões'!$E167*Input!H$6 + 'Cálculo Emissões'!$F167*Input!H$5) * (1/1000)</f>
        <v>0.19988449409140208</v>
      </c>
      <c r="T167" s="28">
        <f>($D167*Input!I$4) * (1/1000)</f>
        <v>1.7690671107189585E-2</v>
      </c>
      <c r="U167" s="1">
        <f>($D167*Input!J$4 + 'Cálculo Emissões'!$E167*Input!J$6 + 'Cálculo Emissões'!$F167*Input!J$5) * (1/1000)</f>
        <v>5.7459874688292802E-3</v>
      </c>
      <c r="V167" s="1">
        <f>($D167*Input!K$4 + 'Cálculo Emissões'!$E167*Input!K$6 + 'Cálculo Emissões'!$F167*Input!K$5) * (1/1000)</f>
        <v>4.3627909354987254E-3</v>
      </c>
      <c r="W167" s="1">
        <f>($D167*Input!L$4 + 'Cálculo Emissões'!$E167*Input!L$6 + 'Cálculo Emissões'!$F167*Input!L$5) * (1/1000)</f>
        <v>2.3378174963460787E-3</v>
      </c>
      <c r="X167" s="1">
        <f>($D167*Input!M$4 + 'Cálculo Emissões'!$E167*Input!M$6 + 'Cálculo Emissões'!$F167*Input!M$5) * (1/1000)</f>
        <v>4.8046452972552124E-3</v>
      </c>
      <c r="Y167" s="1">
        <f>($D167*Input!N$4 + 'Cálculo Emissões'!$E167*Input!N$6 + 'Cálculo Emissões'!$F167*Input!N$5) * (1/1000)</f>
        <v>2.4023226486276062E-3</v>
      </c>
      <c r="Z167" s="1">
        <f>($D167*Input!O$4 + 'Cálculo Emissões'!$E167*Input!O$6 + 'Cálculo Emissões'!$F167*Input!O$5) * (1/1000)</f>
        <v>1.3082145033668914E-3</v>
      </c>
    </row>
    <row r="168" spans="1:26" ht="15" customHeight="1" x14ac:dyDescent="0.25">
      <c r="A168" s="1" t="str">
        <f>'Dados Vias'!B169</f>
        <v>Serra</v>
      </c>
      <c r="B168" s="1" t="str">
        <f>'Dados Vias'!C169</f>
        <v>Av. Central (2)</v>
      </c>
      <c r="C168" s="29">
        <f>Input!$R$17</f>
        <v>0.95383561643835613</v>
      </c>
      <c r="D168" s="5">
        <f>'Dados Vias'!S169</f>
        <v>140.56820973842056</v>
      </c>
      <c r="E168" s="5">
        <f>'Dados Vias'!T169</f>
        <v>28.493556028058222</v>
      </c>
      <c r="F168" s="5">
        <f>'Dados Vias'!U169</f>
        <v>6.6484964065469185</v>
      </c>
      <c r="G168" s="12">
        <f>($D168*Input!$E$12 + $E168*Input!$E$14 + $F168*Input!$E$13) / ($D168+$E168+$F168)</f>
        <v>1.7845945945945942</v>
      </c>
      <c r="H168" s="14" t="str">
        <f>'Dados Vias'!W169</f>
        <v>Highway</v>
      </c>
      <c r="I168" s="29">
        <f>VLOOKUP($H168,Input!$A$12:$B$15,2,FALSE)</f>
        <v>0.61049702380952386</v>
      </c>
      <c r="J168" s="34">
        <f t="shared" si="6"/>
        <v>0.62375721234274295</v>
      </c>
      <c r="K168" s="34">
        <f t="shared" si="7"/>
        <v>0.11973048657972155</v>
      </c>
      <c r="L168" s="34">
        <f t="shared" si="8"/>
        <v>2.8967053204771345E-2</v>
      </c>
      <c r="M168" s="28">
        <f>($D168*Input!B$4 + 'Cálculo Emissões'!$E168*Input!B$6 + 'Cálculo Emissões'!$F168*Input!B$5) * (1/1000)</f>
        <v>1.8963304570912729E-3</v>
      </c>
      <c r="N168" s="28">
        <f>($D168*Input!C$4 + 'Cálculo Emissões'!$E168*Input!C$6 + 'Cálculo Emissões'!$F168*Input!C$5) * (1/1000)</f>
        <v>1.8963304570912729E-3</v>
      </c>
      <c r="O168" s="28">
        <f>($D168*Input!D$4 + 'Cálculo Emissões'!$E168*Input!D$6 + 'Cálculo Emissões'!$F168*Input!D$5) * (1/1000)</f>
        <v>1.8963304570912729E-3</v>
      </c>
      <c r="P168" s="28">
        <f>($D168*Input!E$4 + 'Cálculo Emissões'!$E168*Input!E$6 + 'Cálculo Emissões'!$F168*Input!E$5) * (1/1000)</f>
        <v>0.14704352004090587</v>
      </c>
      <c r="Q168" s="28">
        <f>($D168*Input!F$4 + 'Cálculo Emissões'!$E168*Input!F$6 + 'Cálculo Emissões'!$F168*Input!F$5) * (1/1000)</f>
        <v>0.24280870374877192</v>
      </c>
      <c r="R168" s="28">
        <f>($D168*Input!G$4 + 'Cálculo Emissões'!$E168*Input!G$6 + 'Cálculo Emissões'!$F168*Input!G$5) * (1/1000)</f>
        <v>3.1682204344981929E-3</v>
      </c>
      <c r="S168" s="28">
        <f>($D168*Input!H$4 + 'Cálculo Emissões'!$E168*Input!H$6 + 'Cálculo Emissões'!$F168*Input!H$5) * (1/1000)</f>
        <v>0.11636163757058085</v>
      </c>
      <c r="T168" s="28">
        <f>($D168*Input!I$4) * (1/1000)</f>
        <v>1.0341523451259278E-2</v>
      </c>
      <c r="U168" s="1">
        <f>($D168*Input!J$4 + 'Cálculo Emissões'!$E168*Input!J$6 + 'Cálculo Emissões'!$F168*Input!J$5) * (1/1000)</f>
        <v>3.2445071204388063E-3</v>
      </c>
      <c r="V168" s="1">
        <f>($D168*Input!K$4 + 'Cálculo Emissões'!$E168*Input!K$6 + 'Cálculo Emissões'!$F168*Input!K$5) * (1/1000)</f>
        <v>2.4634884084552867E-3</v>
      </c>
      <c r="W168" s="1">
        <f>($D168*Input!L$4 + 'Cálculo Emissões'!$E168*Input!L$6 + 'Cálculo Emissões'!$F168*Input!L$5) * (1/1000)</f>
        <v>1.3200533867129612E-3</v>
      </c>
      <c r="X168" s="1">
        <f>($D168*Input!M$4 + 'Cálculo Emissões'!$E168*Input!M$6 + 'Cálculo Emissões'!$F168*Input!M$5) * (1/1000)</f>
        <v>2.701630030023534E-3</v>
      </c>
      <c r="Y168" s="1">
        <f>($D168*Input!N$4 + 'Cálculo Emissões'!$E168*Input!N$6 + 'Cálculo Emissões'!$F168*Input!N$5) * (1/1000)</f>
        <v>1.350815015011767E-3</v>
      </c>
      <c r="Z168" s="1">
        <f>($D168*Input!O$4 + 'Cálculo Emissões'!$E168*Input!O$6 + 'Cálculo Emissões'!$F168*Input!O$5) * (1/1000)</f>
        <v>7.3586110676369845E-4</v>
      </c>
    </row>
    <row r="169" spans="1:26" ht="15" customHeight="1" x14ac:dyDescent="0.25">
      <c r="A169" s="1" t="str">
        <f>'Dados Vias'!B170</f>
        <v>Serra</v>
      </c>
      <c r="B169" s="1" t="str">
        <f>'Dados Vias'!C170</f>
        <v>Av. Central (3)</v>
      </c>
      <c r="C169" s="29">
        <f>Input!$R$17</f>
        <v>0.95383561643835613</v>
      </c>
      <c r="D169" s="5">
        <f>'Dados Vias'!S170</f>
        <v>57.774949863486277</v>
      </c>
      <c r="E169" s="5">
        <f>'Dados Vias'!T170</f>
        <v>11.373021626670527</v>
      </c>
      <c r="F169" s="5">
        <f>'Dados Vias'!U170</f>
        <v>5.0041295157350314</v>
      </c>
      <c r="G169" s="12">
        <f>($D169*Input!$E$12 + $E169*Input!$E$14 + $F169*Input!$E$13) / ($D169+$E169+$F169)</f>
        <v>2.216564417177914</v>
      </c>
      <c r="H169" s="14" t="str">
        <f>'Dados Vias'!W170</f>
        <v>Highway</v>
      </c>
      <c r="I169" s="29">
        <f>VLOOKUP($H169,Input!$A$12:$B$15,2,FALSE)</f>
        <v>0.61049702380952386</v>
      </c>
      <c r="J169" s="34">
        <f t="shared" si="6"/>
        <v>0.32837154316204892</v>
      </c>
      <c r="K169" s="34">
        <f t="shared" si="7"/>
        <v>6.3031070204479969E-2</v>
      </c>
      <c r="L169" s="34">
        <f t="shared" si="8"/>
        <v>1.5249452468825798E-2</v>
      </c>
      <c r="M169" s="28">
        <f>($D169*Input!B$4 + 'Cálculo Emissões'!$E169*Input!B$6 + 'Cálculo Emissões'!$F169*Input!B$5) * (1/1000)</f>
        <v>1.1752163690638003E-3</v>
      </c>
      <c r="N169" s="28">
        <f>($D169*Input!C$4 + 'Cálculo Emissões'!$E169*Input!C$6 + 'Cálculo Emissões'!$F169*Input!C$5) * (1/1000)</f>
        <v>1.1752163690638003E-3</v>
      </c>
      <c r="O169" s="28">
        <f>($D169*Input!D$4 + 'Cálculo Emissões'!$E169*Input!D$6 + 'Cálculo Emissões'!$F169*Input!D$5) * (1/1000)</f>
        <v>1.1752163690638003E-3</v>
      </c>
      <c r="P169" s="28">
        <f>($D169*Input!E$4 + 'Cálculo Emissões'!$E169*Input!E$6 + 'Cálculo Emissões'!$F169*Input!E$5) * (1/1000)</f>
        <v>7.2747315154437026E-2</v>
      </c>
      <c r="Q169" s="28">
        <f>($D169*Input!F$4 + 'Cálculo Emissões'!$E169*Input!F$6 + 'Cálculo Emissões'!$F169*Input!F$5) * (1/1000)</f>
        <v>0.10085523715219832</v>
      </c>
      <c r="R169" s="28">
        <f>($D169*Input!G$4 + 'Cálculo Emissões'!$E169*Input!G$6 + 'Cálculo Emissões'!$F169*Input!G$5) * (1/1000)</f>
        <v>1.7790793321746468E-3</v>
      </c>
      <c r="S169" s="28">
        <f>($D169*Input!H$4 + 'Cálculo Emissões'!$E169*Input!H$6 + 'Cálculo Emissões'!$F169*Input!H$5) * (1/1000)</f>
        <v>4.8277689996103837E-2</v>
      </c>
      <c r="T169" s="28">
        <f>($D169*Input!I$4) * (1/1000)</f>
        <v>4.2504702878439441E-3</v>
      </c>
      <c r="U169" s="1">
        <f>($D169*Input!J$4 + 'Cálculo Emissões'!$E169*Input!J$6 + 'Cálculo Emissões'!$F169*Input!J$5) * (1/1000)</f>
        <v>1.4843509845750634E-3</v>
      </c>
      <c r="V169" s="1">
        <f>($D169*Input!K$4 + 'Cálculo Emissões'!$E169*Input!K$6 + 'Cálculo Emissões'!$F169*Input!K$5) * (1/1000)</f>
        <v>1.1269578716792022E-3</v>
      </c>
      <c r="W169" s="1">
        <f>($D169*Input!L$4 + 'Cálculo Emissões'!$E169*Input!L$6 + 'Cálculo Emissões'!$F169*Input!L$5) * (1/1000)</f>
        <v>6.0391865484266734E-4</v>
      </c>
      <c r="X169" s="1">
        <f>($D169*Input!M$4 + 'Cálculo Emissões'!$E169*Input!M$6 + 'Cálculo Emissões'!$F169*Input!M$5) * (1/1000)</f>
        <v>1.2525973184387325E-3</v>
      </c>
      <c r="Y169" s="1">
        <f>($D169*Input!N$4 + 'Cálculo Emissões'!$E169*Input!N$6 + 'Cálculo Emissões'!$F169*Input!N$5) * (1/1000)</f>
        <v>6.2629865921936623E-4</v>
      </c>
      <c r="Z169" s="1">
        <f>($D169*Input!O$4 + 'Cálculo Emissões'!$E169*Input!O$6 + 'Cálculo Emissões'!$F169*Input!O$5) * (1/1000)</f>
        <v>3.4083430153379802E-4</v>
      </c>
    </row>
    <row r="170" spans="1:26" ht="15" customHeight="1" x14ac:dyDescent="0.25">
      <c r="A170" s="1" t="str">
        <f>'Dados Vias'!B171</f>
        <v>Serra</v>
      </c>
      <c r="B170" s="1" t="str">
        <f>'Dados Vias'!C171</f>
        <v>Av. Central (4)</v>
      </c>
      <c r="C170" s="29">
        <f>Input!$R$17</f>
        <v>0.95383561643835613</v>
      </c>
      <c r="D170" s="5">
        <f>'Dados Vias'!S171</f>
        <v>151.01106958793412</v>
      </c>
      <c r="E170" s="5">
        <f>'Dados Vias'!T171</f>
        <v>45.915527915250237</v>
      </c>
      <c r="F170" s="5">
        <f>'Dados Vias'!U171</f>
        <v>6.1220703887000321</v>
      </c>
      <c r="G170" s="12">
        <f>($D170*Input!$E$12 + $E170*Input!$E$14 + $F170*Input!$E$13) / ($D170+$E170+$F170)</f>
        <v>1.5954773869346734</v>
      </c>
      <c r="H170" s="14" t="str">
        <f>'Dados Vias'!W171</f>
        <v>Highway</v>
      </c>
      <c r="I170" s="29">
        <f>VLOOKUP($H170,Input!$A$12:$B$15,2,FALSE)</f>
        <v>0.61049702380952386</v>
      </c>
      <c r="J170" s="34">
        <f t="shared" si="6"/>
        <v>0.64297886808367954</v>
      </c>
      <c r="K170" s="34">
        <f t="shared" si="7"/>
        <v>0.12342009232565984</v>
      </c>
      <c r="L170" s="34">
        <f t="shared" si="8"/>
        <v>2.985969975620803E-2</v>
      </c>
      <c r="M170" s="28">
        <f>($D170*Input!B$4 + 'Cálculo Emissões'!$E170*Input!B$6 + 'Cálculo Emissões'!$F170*Input!B$5) * (1/1000)</f>
        <v>1.9258062949222608E-3</v>
      </c>
      <c r="N170" s="28">
        <f>($D170*Input!C$4 + 'Cálculo Emissões'!$E170*Input!C$6 + 'Cálculo Emissões'!$F170*Input!C$5) * (1/1000)</f>
        <v>1.9258062949222608E-3</v>
      </c>
      <c r="O170" s="28">
        <f>($D170*Input!D$4 + 'Cálculo Emissões'!$E170*Input!D$6 + 'Cálculo Emissões'!$F170*Input!D$5) * (1/1000)</f>
        <v>1.9258062949222608E-3</v>
      </c>
      <c r="P170" s="28">
        <f>($D170*Input!E$4 + 'Cálculo Emissões'!$E170*Input!E$6 + 'Cálculo Emissões'!$F170*Input!E$5) * (1/1000)</f>
        <v>0.15394858858237517</v>
      </c>
      <c r="Q170" s="28">
        <f>($D170*Input!F$4 + 'Cálculo Emissões'!$E170*Input!F$6 + 'Cálculo Emissões'!$F170*Input!F$5) * (1/1000)</f>
        <v>0.31864600011387306</v>
      </c>
      <c r="R170" s="28">
        <f>($D170*Input!G$4 + 'Cálculo Emissões'!$E170*Input!G$6 + 'Cálculo Emissões'!$F170*Input!G$5) * (1/1000)</f>
        <v>3.2271269851343333E-3</v>
      </c>
      <c r="S170" s="28">
        <f>($D170*Input!H$4 + 'Cálculo Emissões'!$E170*Input!H$6 + 'Cálculo Emissões'!$F170*Input!H$5) * (1/1000)</f>
        <v>0.1297639633045635</v>
      </c>
      <c r="T170" s="28">
        <f>($D170*Input!I$4) * (1/1000)</f>
        <v>1.1109798726536124E-2</v>
      </c>
      <c r="U170" s="1">
        <f>($D170*Input!J$4 + 'Cálculo Emissões'!$E170*Input!J$6 + 'Cálculo Emissões'!$F170*Input!J$5) * (1/1000)</f>
        <v>3.5435657936239932E-3</v>
      </c>
      <c r="V170" s="1">
        <f>($D170*Input!K$4 + 'Cálculo Emissões'!$E170*Input!K$6 + 'Cálculo Emissões'!$F170*Input!K$5) * (1/1000)</f>
        <v>2.6920780890153555E-3</v>
      </c>
      <c r="W170" s="1">
        <f>($D170*Input!L$4 + 'Cálculo Emissões'!$E170*Input!L$6 + 'Cálculo Emissões'!$F170*Input!L$5) * (1/1000)</f>
        <v>1.4420780788141402E-3</v>
      </c>
      <c r="X170" s="1">
        <f>($D170*Input!M$4 + 'Cálculo Emissões'!$E170*Input!M$6 + 'Cálculo Emissões'!$F170*Input!M$5) * (1/1000)</f>
        <v>2.9293801661355893E-3</v>
      </c>
      <c r="Y170" s="1">
        <f>($D170*Input!N$4 + 'Cálculo Emissões'!$E170*Input!N$6 + 'Cálculo Emissões'!$F170*Input!N$5) * (1/1000)</f>
        <v>1.4646900830677947E-3</v>
      </c>
      <c r="Z170" s="1">
        <f>($D170*Input!O$4 + 'Cálculo Emissões'!$E170*Input!O$6 + 'Cálculo Emissões'!$F170*Input!O$5) * (1/1000)</f>
        <v>7.9753032209489109E-4</v>
      </c>
    </row>
    <row r="171" spans="1:26" ht="15" customHeight="1" x14ac:dyDescent="0.25">
      <c r="A171" s="1" t="str">
        <f>'Dados Vias'!B172</f>
        <v>Serra</v>
      </c>
      <c r="B171" s="1" t="str">
        <f>'Dados Vias'!C172</f>
        <v>Av. Central (5)</v>
      </c>
      <c r="C171" s="29">
        <f>Input!$R$17</f>
        <v>0.95383561643835613</v>
      </c>
      <c r="D171" s="5">
        <f>'Dados Vias'!S172</f>
        <v>152.91541735057913</v>
      </c>
      <c r="E171" s="5">
        <f>'Dados Vias'!T172</f>
        <v>45.370508444677327</v>
      </c>
      <c r="F171" s="5">
        <f>'Dados Vias'!U172</f>
        <v>4.200973004136789</v>
      </c>
      <c r="G171" s="12">
        <f>($D171*Input!$E$12 + $E171*Input!$E$14 + $F171*Input!$E$13) / ($D171+$E171+$F171)</f>
        <v>1.4645228215767636</v>
      </c>
      <c r="H171" s="14" t="str">
        <f>'Dados Vias'!W172</f>
        <v>Highway</v>
      </c>
      <c r="I171" s="29">
        <f>VLOOKUP($H171,Input!$A$12:$B$15,2,FALSE)</f>
        <v>0.61049702380952386</v>
      </c>
      <c r="J171" s="34">
        <f t="shared" si="6"/>
        <v>0.58756387232349827</v>
      </c>
      <c r="K171" s="34">
        <f t="shared" si="7"/>
        <v>0.11278315815497489</v>
      </c>
      <c r="L171" s="34">
        <f t="shared" si="8"/>
        <v>2.7286247940719734E-2</v>
      </c>
      <c r="M171" s="28">
        <f>($D171*Input!B$4 + 'Cálculo Emissões'!$E171*Input!B$6 + 'Cálculo Emissões'!$F171*Input!B$5) * (1/1000)</f>
        <v>1.5956680798272992E-3</v>
      </c>
      <c r="N171" s="28">
        <f>($D171*Input!C$4 + 'Cálculo Emissões'!$E171*Input!C$6 + 'Cálculo Emissões'!$F171*Input!C$5) * (1/1000)</f>
        <v>1.5956680798272992E-3</v>
      </c>
      <c r="O171" s="28">
        <f>($D171*Input!D$4 + 'Cálculo Emissões'!$E171*Input!D$6 + 'Cálculo Emissões'!$F171*Input!D$5) * (1/1000)</f>
        <v>1.5956680798272992E-3</v>
      </c>
      <c r="P171" s="28">
        <f>($D171*Input!E$4 + 'Cálculo Emissões'!$E171*Input!E$6 + 'Cálculo Emissões'!$F171*Input!E$5) * (1/1000)</f>
        <v>0.14491809736470709</v>
      </c>
      <c r="Q171" s="28">
        <f>($D171*Input!F$4 + 'Cálculo Emissões'!$E171*Input!F$6 + 'Cálculo Emissões'!$F171*Input!F$5) * (1/1000)</f>
        <v>0.31626666388323627</v>
      </c>
      <c r="R171" s="28">
        <f>($D171*Input!G$4 + 'Cálculo Emissões'!$E171*Input!G$6 + 'Cálculo Emissões'!$F171*Input!G$5) * (1/1000)</f>
        <v>2.8447368655119434E-3</v>
      </c>
      <c r="S171" s="28">
        <f>($D171*Input!H$4 + 'Cálculo Emissões'!$E171*Input!H$6 + 'Cálculo Emissões'!$F171*Input!H$5) * (1/1000)</f>
        <v>0.13053748498342777</v>
      </c>
      <c r="T171" s="28">
        <f>($D171*Input!I$4) * (1/1000)</f>
        <v>1.1249900511167189E-2</v>
      </c>
      <c r="U171" s="1">
        <f>($D171*Input!J$4 + 'Cálculo Emissões'!$E171*Input!J$6 + 'Cálculo Emissões'!$F171*Input!J$5) * (1/1000)</f>
        <v>3.44377021837125E-3</v>
      </c>
      <c r="V171" s="1">
        <f>($D171*Input!K$4 + 'Cálculo Emissões'!$E171*Input!K$6 + 'Cálculo Emissões'!$F171*Input!K$5) * (1/1000)</f>
        <v>2.6162553514048866E-3</v>
      </c>
      <c r="W171" s="1">
        <f>($D171*Input!L$4 + 'Cálculo Emissões'!$E171*Input!L$6 + 'Cálculo Emissões'!$F171*Input!L$5) * (1/1000)</f>
        <v>1.4014482003539145E-3</v>
      </c>
      <c r="X171" s="1">
        <f>($D171*Input!M$4 + 'Cálculo Emissões'!$E171*Input!M$6 + 'Cálculo Emissões'!$F171*Input!M$5) * (1/1000)</f>
        <v>2.8326969146999594E-3</v>
      </c>
      <c r="Y171" s="1">
        <f>($D171*Input!N$4 + 'Cálculo Emissões'!$E171*Input!N$6 + 'Cálculo Emissões'!$F171*Input!N$5) * (1/1000)</f>
        <v>1.4163484573499797E-3</v>
      </c>
      <c r="Z171" s="1">
        <f>($D171*Input!O$4 + 'Cálculo Emissões'!$E171*Input!O$6 + 'Cálculo Emissões'!$F171*Input!O$5) * (1/1000)</f>
        <v>7.7154281450702233E-4</v>
      </c>
    </row>
    <row r="172" spans="1:26" ht="15" customHeight="1" x14ac:dyDescent="0.25">
      <c r="A172" s="1" t="str">
        <f>'Dados Vias'!B173</f>
        <v>Serra</v>
      </c>
      <c r="B172" s="1" t="str">
        <f>'Dados Vias'!C173</f>
        <v>Av. Central B (1)</v>
      </c>
      <c r="C172" s="29">
        <f>Input!$R$17</f>
        <v>0.95383561643835613</v>
      </c>
      <c r="D172" s="5">
        <f>'Dados Vias'!S173</f>
        <v>581.39941065283665</v>
      </c>
      <c r="E172" s="5">
        <f>'Dados Vias'!T173</f>
        <v>93.023905704453853</v>
      </c>
      <c r="F172" s="5">
        <f>'Dados Vias'!U173</f>
        <v>102.32629627489925</v>
      </c>
      <c r="G172" s="12">
        <f>($D172*Input!$E$12 + $E172*Input!$E$14 + $F172*Input!$E$13) / ($D172+$E172+$F172)</f>
        <v>3.170958083832335</v>
      </c>
      <c r="H172" s="14" t="str">
        <f>'Dados Vias'!W173</f>
        <v>Highway</v>
      </c>
      <c r="I172" s="29">
        <f>VLOOKUP($H172,Input!$A$12:$B$15,2,FALSE)</f>
        <v>0.61049702380952386</v>
      </c>
      <c r="J172" s="34">
        <f t="shared" si="6"/>
        <v>4.9561386275225674</v>
      </c>
      <c r="K172" s="34">
        <f t="shared" si="7"/>
        <v>0.95133311116532215</v>
      </c>
      <c r="L172" s="34">
        <f t="shared" si="8"/>
        <v>0.23016123657225543</v>
      </c>
      <c r="M172" s="28">
        <f>($D172*Input!B$4 + 'Cálculo Emissões'!$E172*Input!B$6 + 'Cálculo Emissões'!$F172*Input!B$5) * (1/1000)</f>
        <v>2.0821808787183736E-2</v>
      </c>
      <c r="N172" s="28">
        <f>($D172*Input!C$4 + 'Cálculo Emissões'!$E172*Input!C$6 + 'Cálculo Emissões'!$F172*Input!C$5) * (1/1000)</f>
        <v>2.0821808787183736E-2</v>
      </c>
      <c r="O172" s="28">
        <f>($D172*Input!D$4 + 'Cálculo Emissões'!$E172*Input!D$6 + 'Cálculo Emissões'!$F172*Input!D$5) * (1/1000)</f>
        <v>2.0821808787183736E-2</v>
      </c>
      <c r="P172" s="28">
        <f>($D172*Input!E$4 + 'Cálculo Emissões'!$E172*Input!E$6 + 'Cálculo Emissões'!$F172*Input!E$5) * (1/1000)</f>
        <v>1.0123579905158295</v>
      </c>
      <c r="Q172" s="28">
        <f>($D172*Input!F$4 + 'Cálculo Emissões'!$E172*Input!F$6 + 'Cálculo Emissões'!$F172*Input!F$5) * (1/1000)</f>
        <v>0.98649451671745325</v>
      </c>
      <c r="R172" s="28">
        <f>($D172*Input!G$4 + 'Cálculo Emissões'!$E172*Input!G$6 + 'Cálculo Emissões'!$F172*Input!G$5) * (1/1000)</f>
        <v>2.8779960302968113E-2</v>
      </c>
      <c r="S172" s="28">
        <f>($D172*Input!H$4 + 'Cálculo Emissões'!$E172*Input!H$6 + 'Cálculo Emissões'!$F172*Input!H$5) * (1/1000)</f>
        <v>0.49168373893608597</v>
      </c>
      <c r="T172" s="28">
        <f>($D172*Input!I$4) * (1/1000)</f>
        <v>4.2773224835140393E-2</v>
      </c>
      <c r="U172" s="1">
        <f>($D172*Input!J$4 + 'Cálculo Emissões'!$E172*Input!J$6 + 'Cálculo Emissões'!$F172*Input!J$5) * (1/1000)</f>
        <v>1.8274309578700236E-2</v>
      </c>
      <c r="V172" s="1">
        <f>($D172*Input!K$4 + 'Cálculo Emissões'!$E172*Input!K$6 + 'Cálculo Emissões'!$F172*Input!K$5) * (1/1000)</f>
        <v>1.3871345505828097E-2</v>
      </c>
      <c r="W172" s="1">
        <f>($D172*Input!L$4 + 'Cálculo Emissões'!$E172*Input!L$6 + 'Cálculo Emissões'!$F172*Input!L$5) * (1/1000)</f>
        <v>7.4346891447599206E-3</v>
      </c>
      <c r="X172" s="1">
        <f>($D172*Input!M$4 + 'Cálculo Emissões'!$E172*Input!M$6 + 'Cálculo Emissões'!$F172*Input!M$5) * (1/1000)</f>
        <v>1.5776275112418487E-2</v>
      </c>
      <c r="Y172" s="1">
        <f>($D172*Input!N$4 + 'Cálculo Emissões'!$E172*Input!N$6 + 'Cálculo Emissões'!$F172*Input!N$5) * (1/1000)</f>
        <v>7.8881375562092435E-3</v>
      </c>
      <c r="Z172" s="1">
        <f>($D172*Input!O$4 + 'Cálculo Emissões'!$E172*Input!O$6 + 'Cálculo Emissões'!$F172*Input!O$5) * (1/1000)</f>
        <v>4.2862257997246132E-3</v>
      </c>
    </row>
    <row r="173" spans="1:26" ht="15" customHeight="1" x14ac:dyDescent="0.25">
      <c r="A173" s="1" t="str">
        <f>'Dados Vias'!B174</f>
        <v>Serra</v>
      </c>
      <c r="B173" s="1" t="str">
        <f>'Dados Vias'!C174</f>
        <v>Av. Central B (2)</v>
      </c>
      <c r="C173" s="29">
        <f>Input!$R$17</f>
        <v>0.95383561643835613</v>
      </c>
      <c r="D173" s="5">
        <f>'Dados Vias'!S174</f>
        <v>658.72553226966386</v>
      </c>
      <c r="E173" s="5">
        <f>'Dados Vias'!T174</f>
        <v>68.023731046381883</v>
      </c>
      <c r="F173" s="5">
        <f>'Dados Vias'!U174</f>
        <v>109.30308920273328</v>
      </c>
      <c r="G173" s="12">
        <f>($D173*Input!$E$12 + $E173*Input!$E$14 + $F173*Input!$E$13) / ($D173+$E173+$F173)</f>
        <v>3.2047635605006954</v>
      </c>
      <c r="H173" s="14" t="str">
        <f>'Dados Vias'!W174</f>
        <v>Highway</v>
      </c>
      <c r="I173" s="29">
        <f>VLOOKUP($H173,Input!$A$12:$B$15,2,FALSE)</f>
        <v>0.61049702380952386</v>
      </c>
      <c r="J173" s="34">
        <f t="shared" si="6"/>
        <v>5.3925412496110443</v>
      </c>
      <c r="K173" s="34">
        <f t="shared" si="7"/>
        <v>1.0351007971389621</v>
      </c>
      <c r="L173" s="34">
        <f t="shared" si="8"/>
        <v>0.25042761221103921</v>
      </c>
      <c r="M173" s="28">
        <f>($D173*Input!B$4 + 'Cálculo Emissões'!$E173*Input!B$6 + 'Cálculo Emissões'!$F173*Input!B$5) * (1/1000)</f>
        <v>2.2267346507643785E-2</v>
      </c>
      <c r="N173" s="28">
        <f>($D173*Input!C$4 + 'Cálculo Emissões'!$E173*Input!C$6 + 'Cálculo Emissões'!$F173*Input!C$5) * (1/1000)</f>
        <v>2.2267346507643785E-2</v>
      </c>
      <c r="O173" s="28">
        <f>($D173*Input!D$4 + 'Cálculo Emissões'!$E173*Input!D$6 + 'Cálculo Emissões'!$F173*Input!D$5) * (1/1000)</f>
        <v>2.2267346507643785E-2</v>
      </c>
      <c r="P173" s="28">
        <f>($D173*Input!E$4 + 'Cálculo Emissões'!$E173*Input!E$6 + 'Cálculo Emissões'!$F173*Input!E$5) * (1/1000)</f>
        <v>1.1072298421519196</v>
      </c>
      <c r="Q173" s="28">
        <f>($D173*Input!F$4 + 'Cálculo Emissões'!$E173*Input!F$6 + 'Cálculo Emissões'!$F173*Input!F$5) * (1/1000)</f>
        <v>0.96708992137542305</v>
      </c>
      <c r="R173" s="28">
        <f>($D173*Input!G$4 + 'Cálculo Emissões'!$E173*Input!G$6 + 'Cálculo Emissões'!$F173*Input!G$5) * (1/1000)</f>
        <v>3.1119589073072142E-2</v>
      </c>
      <c r="S173" s="28">
        <f>($D173*Input!H$4 + 'Cálculo Emissões'!$E173*Input!H$6 + 'Cálculo Emissões'!$F173*Input!H$5) * (1/1000)</f>
        <v>0.54320036931131455</v>
      </c>
      <c r="T173" s="28">
        <f>($D173*Input!I$4) * (1/1000)</f>
        <v>4.8462063738214059E-2</v>
      </c>
      <c r="U173" s="1">
        <f>($D173*Input!J$4 + 'Cálculo Emissões'!$E173*Input!J$6 + 'Cálculo Emissões'!$F173*Input!J$5) * (1/1000)</f>
        <v>1.9946013937707768E-2</v>
      </c>
      <c r="V173" s="1">
        <f>($D173*Input!K$4 + 'Cálculo Emissões'!$E173*Input!K$6 + 'Cálculo Emissões'!$F173*Input!K$5) * (1/1000)</f>
        <v>1.5136583418926729E-2</v>
      </c>
      <c r="W173" s="1">
        <f>($D173*Input!L$4 + 'Cálculo Emissões'!$E173*Input!L$6 + 'Cálculo Emissões'!$F173*Input!L$5) * (1/1000)</f>
        <v>8.1139060746108788E-3</v>
      </c>
      <c r="X173" s="1">
        <f>($D173*Input!M$4 + 'Cálculo Emissões'!$E173*Input!M$6 + 'Cálculo Emissões'!$F173*Input!M$5) * (1/1000)</f>
        <v>1.7229154085811542E-2</v>
      </c>
      <c r="Y173" s="1">
        <f>($D173*Input!N$4 + 'Cálculo Emissões'!$E173*Input!N$6 + 'Cálculo Emissões'!$F173*Input!N$5) * (1/1000)</f>
        <v>8.6145770429057709E-3</v>
      </c>
      <c r="Z173" s="1">
        <f>($D173*Input!O$4 + 'Cálculo Emissões'!$E173*Input!O$6 + 'Cálculo Emissões'!$F173*Input!O$5) * (1/1000)</f>
        <v>4.6828300293400805E-3</v>
      </c>
    </row>
    <row r="174" spans="1:26" ht="15" customHeight="1" x14ac:dyDescent="0.25">
      <c r="A174" s="1" t="str">
        <f>'Dados Vias'!B175</f>
        <v>Serra</v>
      </c>
      <c r="B174" s="1" t="str">
        <f>'Dados Vias'!C175</f>
        <v>Av. Civit (1)</v>
      </c>
      <c r="C174" s="29">
        <f>Input!$R$17</f>
        <v>0.95383561643835613</v>
      </c>
      <c r="D174" s="5">
        <f>'Dados Vias'!S175</f>
        <v>531.72625678838347</v>
      </c>
      <c r="E174" s="5">
        <f>'Dados Vias'!T175</f>
        <v>152.72988226900378</v>
      </c>
      <c r="F174" s="5">
        <f>'Dados Vias'!U175</f>
        <v>124.44657073770676</v>
      </c>
      <c r="G174" s="12">
        <f>($D174*Input!$E$12 + $E174*Input!$E$14 + $F174*Input!$E$13) / ($D174+$E174+$F174)</f>
        <v>3.3986013986013988</v>
      </c>
      <c r="H174" s="14" t="str">
        <f>'Dados Vias'!W175</f>
        <v>Highway</v>
      </c>
      <c r="I174" s="29">
        <f>VLOOKUP($H174,Input!$A$12:$B$15,2,FALSE)</f>
        <v>0.61049702380952386</v>
      </c>
      <c r="J174" s="34">
        <f t="shared" si="6"/>
        <v>5.5395006236324251</v>
      </c>
      <c r="K174" s="34">
        <f t="shared" si="7"/>
        <v>1.0633097172297532</v>
      </c>
      <c r="L174" s="34">
        <f t="shared" si="8"/>
        <v>0.25725235094268223</v>
      </c>
      <c r="M174" s="28">
        <f>($D174*Input!B$4 + 'Cálculo Emissões'!$E174*Input!B$6 + 'Cálculo Emissões'!$F174*Input!B$5) * (1/1000)</f>
        <v>2.4737089926742655E-2</v>
      </c>
      <c r="N174" s="28">
        <f>($D174*Input!C$4 + 'Cálculo Emissões'!$E174*Input!C$6 + 'Cálculo Emissões'!$F174*Input!C$5) * (1/1000)</f>
        <v>2.4737089926742655E-2</v>
      </c>
      <c r="O174" s="28">
        <f>($D174*Input!D$4 + 'Cálculo Emissões'!$E174*Input!D$6 + 'Cálculo Emissões'!$F174*Input!D$5) * (1/1000)</f>
        <v>2.4737089926742655E-2</v>
      </c>
      <c r="P174" s="28">
        <f>($D174*Input!E$4 + 'Cálculo Emissões'!$E174*Input!E$6 + 'Cálculo Emissões'!$F174*Input!E$5) * (1/1000)</f>
        <v>1.1003354155371192</v>
      </c>
      <c r="Q174" s="28">
        <f>($D174*Input!F$4 + 'Cálculo Emissões'!$E174*Input!F$6 + 'Cálculo Emissões'!$F174*Input!F$5) * (1/1000)</f>
        <v>1.1944310467305546</v>
      </c>
      <c r="R174" s="28">
        <f>($D174*Input!G$4 + 'Cálculo Emissões'!$E174*Input!G$6 + 'Cálculo Emissões'!$F174*Input!G$5) * (1/1000)</f>
        <v>3.2980760696376815E-2</v>
      </c>
      <c r="S174" s="28">
        <f>($D174*Input!H$4 + 'Cálculo Emissões'!$E174*Input!H$6 + 'Cálculo Emissões'!$F174*Input!H$5) * (1/1000)</f>
        <v>0.4794671219703236</v>
      </c>
      <c r="T174" s="28">
        <f>($D174*Input!I$4) * (1/1000)</f>
        <v>3.9118799083093209E-2</v>
      </c>
      <c r="U174" s="1">
        <f>($D174*Input!J$4 + 'Cálculo Emissões'!$E174*Input!J$6 + 'Cálculo Emissões'!$F174*Input!J$5) * (1/1000)</f>
        <v>1.9361893957883586E-2</v>
      </c>
      <c r="V174" s="1">
        <f>($D174*Input!K$4 + 'Cálculo Emissões'!$E174*Input!K$6 + 'Cálculo Emissões'!$F174*Input!K$5) * (1/1000)</f>
        <v>1.4703460936842133E-2</v>
      </c>
      <c r="W174" s="1">
        <f>($D174*Input!L$4 + 'Cálculo Emissões'!$E174*Input!L$6 + 'Cálculo Emissões'!$F174*Input!L$5) * (1/1000)</f>
        <v>7.8788620325749518E-3</v>
      </c>
      <c r="X174" s="1">
        <f>($D174*Input!M$4 + 'Cálculo Emissões'!$E174*Input!M$6 + 'Cálculo Emissões'!$F174*Input!M$5) * (1/1000)</f>
        <v>1.679391961191129E-2</v>
      </c>
      <c r="Y174" s="1">
        <f>($D174*Input!N$4 + 'Cálculo Emissões'!$E174*Input!N$6 + 'Cálculo Emissões'!$F174*Input!N$5) * (1/1000)</f>
        <v>8.396959805955645E-3</v>
      </c>
      <c r="Z174" s="1">
        <f>($D174*Input!O$4 + 'Cálculo Emissões'!$E174*Input!O$6 + 'Cálculo Emissões'!$F174*Input!O$5) * (1/1000)</f>
        <v>4.5571870738364498E-3</v>
      </c>
    </row>
    <row r="175" spans="1:26" ht="15" customHeight="1" x14ac:dyDescent="0.25">
      <c r="A175" s="1" t="str">
        <f>'Dados Vias'!B176</f>
        <v>Serra</v>
      </c>
      <c r="B175" s="1" t="str">
        <f>'Dados Vias'!C176</f>
        <v>Av. Civit (2)</v>
      </c>
      <c r="C175" s="29">
        <f>Input!$R$17</f>
        <v>0.95383561643835613</v>
      </c>
      <c r="D175" s="5">
        <f>'Dados Vias'!S176</f>
        <v>339.7987021346072</v>
      </c>
      <c r="E175" s="5">
        <f>'Dados Vias'!T176</f>
        <v>79.818487078598992</v>
      </c>
      <c r="F175" s="5">
        <f>'Dados Vias'!U176</f>
        <v>157.35644595495231</v>
      </c>
      <c r="G175" s="12">
        <f>($D175*Input!$E$12 + $E175*Input!$E$14 + $F175*Input!$E$13) / ($D175+$E175+$F175)</f>
        <v>5.1498023715415018</v>
      </c>
      <c r="H175" s="14" t="str">
        <f>'Dados Vias'!W176</f>
        <v>Highway</v>
      </c>
      <c r="I175" s="29">
        <f>VLOOKUP($H175,Input!$A$12:$B$15,2,FALSE)</f>
        <v>0.61049702380952386</v>
      </c>
      <c r="J175" s="34">
        <f t="shared" si="6"/>
        <v>6.0371286620482705</v>
      </c>
      <c r="K175" s="34">
        <f t="shared" si="7"/>
        <v>1.1588296503002871</v>
      </c>
      <c r="L175" s="34">
        <f t="shared" si="8"/>
        <v>0.2803620121694243</v>
      </c>
      <c r="M175" s="28">
        <f>($D175*Input!B$4 + 'Cálculo Emissões'!$E175*Input!B$6 + 'Cálculo Emissões'!$F175*Input!B$5) * (1/1000)</f>
        <v>2.9342456091823052E-2</v>
      </c>
      <c r="N175" s="28">
        <f>($D175*Input!C$4 + 'Cálculo Emissões'!$E175*Input!C$6 + 'Cálculo Emissões'!$F175*Input!C$5) * (1/1000)</f>
        <v>2.9342456091823052E-2</v>
      </c>
      <c r="O175" s="28">
        <f>($D175*Input!D$4 + 'Cálculo Emissões'!$E175*Input!D$6 + 'Cálculo Emissões'!$F175*Input!D$5) * (1/1000)</f>
        <v>2.9342456091823052E-2</v>
      </c>
      <c r="P175" s="28">
        <f>($D175*Input!E$4 + 'Cálculo Emissões'!$E175*Input!E$6 + 'Cálculo Emissões'!$F175*Input!E$5) * (1/1000)</f>
        <v>1.1243572892658922</v>
      </c>
      <c r="Q175" s="28">
        <f>($D175*Input!F$4 + 'Cálculo Emissões'!$E175*Input!F$6 + 'Cálculo Emissões'!$F175*Input!F$5) * (1/1000)</f>
        <v>0.77572628013061973</v>
      </c>
      <c r="R175" s="28">
        <f>($D175*Input!G$4 + 'Cálculo Emissões'!$E175*Input!G$6 + 'Cálculo Emissões'!$F175*Input!G$5) * (1/1000)</f>
        <v>3.7401101091393697E-2</v>
      </c>
      <c r="S175" s="28">
        <f>($D175*Input!H$4 + 'Cálculo Emissões'!$E175*Input!H$6 + 'Cálculo Emissões'!$F175*Input!H$5) * (1/1000)</f>
        <v>0.31985627444297954</v>
      </c>
      <c r="T175" s="28">
        <f>($D175*Input!I$4) * (1/1000)</f>
        <v>2.4998797760686274E-2</v>
      </c>
      <c r="U175" s="1">
        <f>($D175*Input!J$4 + 'Cálculo Emissões'!$E175*Input!J$6 + 'Cálculo Emissões'!$F175*Input!J$5) * (1/1000)</f>
        <v>1.7489459653645418E-2</v>
      </c>
      <c r="V175" s="1">
        <f>($D175*Input!K$4 + 'Cálculo Emissões'!$E175*Input!K$6 + 'Cálculo Emissões'!$F175*Input!K$5) * (1/1000)</f>
        <v>1.3277566652900471E-2</v>
      </c>
      <c r="W175" s="1">
        <f>($D175*Input!L$4 + 'Cálculo Emissões'!$E175*Input!L$6 + 'Cálculo Emissões'!$F175*Input!L$5) * (1/1000)</f>
        <v>7.1163829555590434E-3</v>
      </c>
      <c r="X175" s="1">
        <f>($D175*Input!M$4 + 'Cálculo Emissões'!$E175*Input!M$6 + 'Cálculo Emissões'!$F175*Input!M$5) * (1/1000)</f>
        <v>1.5567115176958392E-2</v>
      </c>
      <c r="Y175" s="1">
        <f>($D175*Input!N$4 + 'Cálculo Emissões'!$E175*Input!N$6 + 'Cálculo Emissões'!$F175*Input!N$5) * (1/1000)</f>
        <v>7.7835575884791959E-3</v>
      </c>
      <c r="Z175" s="1">
        <f>($D175*Input!O$4 + 'Cálculo Emissões'!$E175*Input!O$6 + 'Cálculo Emissões'!$F175*Input!O$5) * (1/1000)</f>
        <v>4.217625795589138E-3</v>
      </c>
    </row>
    <row r="176" spans="1:26" ht="15" customHeight="1" x14ac:dyDescent="0.25">
      <c r="A176" s="1" t="str">
        <f>'Dados Vias'!B177</f>
        <v>Serra</v>
      </c>
      <c r="B176" s="1" t="str">
        <f>'Dados Vias'!C177</f>
        <v>Av. Civit (3)</v>
      </c>
      <c r="C176" s="29">
        <f>Input!$R$17</f>
        <v>0.95383561643835613</v>
      </c>
      <c r="D176" s="5">
        <f>'Dados Vias'!S177</f>
        <v>290.74648228113085</v>
      </c>
      <c r="E176" s="5">
        <f>'Dados Vias'!T177</f>
        <v>44.419601459617212</v>
      </c>
      <c r="F176" s="5">
        <f>'Dados Vias'!U177</f>
        <v>149.41138672780335</v>
      </c>
      <c r="G176" s="12">
        <f>($D176*Input!$E$12 + $E176*Input!$E$14 + $F176*Input!$E$13) / ($D176+$E176+$F176)</f>
        <v>5.713750000000001</v>
      </c>
      <c r="H176" s="14" t="str">
        <f>'Dados Vias'!W177</f>
        <v>Collector</v>
      </c>
      <c r="I176" s="29">
        <f>VLOOKUP($H176,Input!$A$12:$B$15,2,FALSE)</f>
        <v>1.9366892857142866</v>
      </c>
      <c r="J176" s="34">
        <f t="shared" si="6"/>
        <v>16.118457904586595</v>
      </c>
      <c r="K176" s="34">
        <f t="shared" si="7"/>
        <v>3.0939454801373651</v>
      </c>
      <c r="L176" s="34">
        <f t="shared" si="8"/>
        <v>0.74853519680742708</v>
      </c>
      <c r="M176" s="28">
        <f>($D176*Input!B$4 + 'Cálculo Emissões'!$E176*Input!B$6 + 'Cálculo Emissões'!$F176*Input!B$5) * (1/1000)</f>
        <v>2.7585387714770423E-2</v>
      </c>
      <c r="N176" s="28">
        <f>($D176*Input!C$4 + 'Cálculo Emissões'!$E176*Input!C$6 + 'Cálculo Emissões'!$F176*Input!C$5) * (1/1000)</f>
        <v>2.7585387714770423E-2</v>
      </c>
      <c r="O176" s="28">
        <f>($D176*Input!D$4 + 'Cálculo Emissões'!$E176*Input!D$6 + 'Cálculo Emissões'!$F176*Input!D$5) * (1/1000)</f>
        <v>2.7585387714770423E-2</v>
      </c>
      <c r="P176" s="28">
        <f>($D176*Input!E$4 + 'Cálculo Emissões'!$E176*Input!E$6 + 'Cálculo Emissões'!$F176*Input!E$5) * (1/1000)</f>
        <v>1.0399377419873552</v>
      </c>
      <c r="Q176" s="28">
        <f>($D176*Input!F$4 + 'Cálculo Emissões'!$E176*Input!F$6 + 'Cálculo Emissões'!$F176*Input!F$5) * (1/1000)</f>
        <v>0.58726115038423421</v>
      </c>
      <c r="R176" s="28">
        <f>($D176*Input!G$4 + 'Cálculo Emissões'!$E176*Input!G$6 + 'Cálculo Emissões'!$F176*Input!G$5) * (1/1000)</f>
        <v>3.5049034027977002E-2</v>
      </c>
      <c r="S176" s="28">
        <f>($D176*Input!H$4 + 'Cálculo Emissões'!$E176*Input!H$6 + 'Cálculo Emissões'!$F176*Input!H$5) * (1/1000)</f>
        <v>0.26952445585441975</v>
      </c>
      <c r="T176" s="28">
        <f>($D176*Input!I$4) * (1/1000)</f>
        <v>2.1390053771593542E-2</v>
      </c>
      <c r="U176" s="1">
        <f>($D176*Input!J$4 + 'Cálculo Emissões'!$E176*Input!J$6 + 'Cálculo Emissões'!$F176*Input!J$5) * (1/1000)</f>
        <v>1.5765541795724074E-2</v>
      </c>
      <c r="V176" s="1">
        <f>($D176*Input!K$4 + 'Cálculo Emissões'!$E176*Input!K$6 + 'Cálculo Emissões'!$F176*Input!K$5) * (1/1000)</f>
        <v>1.1966252024619987E-2</v>
      </c>
      <c r="W176" s="1">
        <f>($D176*Input!L$4 + 'Cálculo Emissões'!$E176*Input!L$6 + 'Cálculo Emissões'!$F176*Input!L$5) * (1/1000)</f>
        <v>6.4143896912793484E-3</v>
      </c>
      <c r="X176" s="1">
        <f>($D176*Input!M$4 + 'Cálculo Emissões'!$E176*Input!M$6 + 'Cálculo Emissões'!$F176*Input!M$5) * (1/1000)</f>
        <v>1.4114472144114888E-2</v>
      </c>
      <c r="Y176" s="1">
        <f>($D176*Input!N$4 + 'Cálculo Emissões'!$E176*Input!N$6 + 'Cálculo Emissões'!$F176*Input!N$5) * (1/1000)</f>
        <v>7.0572360720574439E-3</v>
      </c>
      <c r="Z176" s="1">
        <f>($D176*Input!O$4 + 'Cálculo Emissões'!$E176*Input!O$6 + 'Cálculo Emissões'!$F176*Input!O$5) * (1/1000)</f>
        <v>3.8237124193206237E-3</v>
      </c>
    </row>
    <row r="177" spans="1:26" ht="15" customHeight="1" x14ac:dyDescent="0.25">
      <c r="A177" s="1" t="str">
        <f>'Dados Vias'!B178</f>
        <v>Serra</v>
      </c>
      <c r="B177" s="1" t="str">
        <f>'Dados Vias'!C178</f>
        <v>Av. Civit (4)</v>
      </c>
      <c r="C177" s="29">
        <f>Input!$R$17</f>
        <v>0.95383561643835613</v>
      </c>
      <c r="D177" s="5">
        <f>'Dados Vias'!S178</f>
        <v>17.922975468564005</v>
      </c>
      <c r="E177" s="5">
        <f>'Dados Vias'!T178</f>
        <v>1.3786904206587693</v>
      </c>
      <c r="F177" s="5">
        <f>'Dados Vias'!U178</f>
        <v>8.272142523952617</v>
      </c>
      <c r="G177" s="12">
        <f>($D177*Input!$E$12 + $E177*Input!$E$14 + $F177*Input!$E$13) / ($D177+$E177+$F177)</f>
        <v>5.6475</v>
      </c>
      <c r="H177" s="14" t="str">
        <f>'Dados Vias'!W178</f>
        <v>Collector</v>
      </c>
      <c r="I177" s="29">
        <f>VLOOKUP($H177,Input!$A$12:$B$15,2,FALSE)</f>
        <v>1.9366892857142866</v>
      </c>
      <c r="J177" s="34">
        <f t="shared" si="6"/>
        <v>0.90633912882340639</v>
      </c>
      <c r="K177" s="34">
        <f t="shared" si="7"/>
        <v>0.17397221667817706</v>
      </c>
      <c r="L177" s="34">
        <f t="shared" si="8"/>
        <v>4.2090052422139611E-2</v>
      </c>
      <c r="M177" s="28">
        <f>($D177*Input!B$4 + 'Cálculo Emissões'!$E177*Input!B$6 + 'Cálculo Emissões'!$F177*Input!B$5) * (1/1000)</f>
        <v>1.5304335168146738E-3</v>
      </c>
      <c r="N177" s="28">
        <f>($D177*Input!C$4 + 'Cálculo Emissões'!$E177*Input!C$6 + 'Cálculo Emissões'!$F177*Input!C$5) * (1/1000)</f>
        <v>1.5304335168146738E-3</v>
      </c>
      <c r="O177" s="28">
        <f>($D177*Input!D$4 + 'Cálculo Emissões'!$E177*Input!D$6 + 'Cálculo Emissões'!$F177*Input!D$5) * (1/1000)</f>
        <v>1.5304335168146738E-3</v>
      </c>
      <c r="P177" s="28">
        <f>($D177*Input!E$4 + 'Cálculo Emissões'!$E177*Input!E$6 + 'Cálculo Emissões'!$F177*Input!E$5) * (1/1000)</f>
        <v>5.8871990284017794E-2</v>
      </c>
      <c r="Q177" s="28">
        <f>($D177*Input!F$4 + 'Cálculo Emissões'!$E177*Input!F$6 + 'Cálculo Emissões'!$F177*Input!F$5) * (1/1000)</f>
        <v>2.9998917315154864E-2</v>
      </c>
      <c r="R177" s="28">
        <f>($D177*Input!G$4 + 'Cálculo Emissões'!$E177*Input!G$6 + 'Cálculo Emissões'!$F177*Input!G$5) * (1/1000)</f>
        <v>1.9598595021112766E-3</v>
      </c>
      <c r="S177" s="28">
        <f>($D177*Input!H$4 + 'Cálculo Emissões'!$E177*Input!H$6 + 'Cálculo Emissões'!$F177*Input!H$5) * (1/1000)</f>
        <v>1.5937298191526506E-2</v>
      </c>
      <c r="T177" s="28">
        <f>($D177*Input!I$4) * (1/1000)</f>
        <v>1.3185831381747953E-3</v>
      </c>
      <c r="U177" s="1">
        <f>($D177*Input!J$4 + 'Cálculo Emissões'!$E177*Input!J$6 + 'Cálculo Emissões'!$F177*Input!J$5) * (1/1000)</f>
        <v>8.9711853119586239E-4</v>
      </c>
      <c r="V177" s="1">
        <f>($D177*Input!K$4 + 'Cálculo Emissões'!$E177*Input!K$6 + 'Cálculo Emissões'!$F177*Input!K$5) * (1/1000)</f>
        <v>6.8079077910394089E-4</v>
      </c>
      <c r="W177" s="1">
        <f>($D177*Input!L$4 + 'Cálculo Emissões'!$E177*Input!L$6 + 'Cálculo Emissões'!$F177*Input!L$5) * (1/1000)</f>
        <v>3.6496904833918371E-4</v>
      </c>
      <c r="X177" s="1">
        <f>($D177*Input!M$4 + 'Cálculo Emissões'!$E177*Input!M$6 + 'Cálculo Emissões'!$F177*Input!M$5) * (1/1000)</f>
        <v>8.0234995744278103E-4</v>
      </c>
      <c r="Y177" s="1">
        <f>($D177*Input!N$4 + 'Cálculo Emissões'!$E177*Input!N$6 + 'Cálculo Emissões'!$F177*Input!N$5) * (1/1000)</f>
        <v>4.0117497872139052E-4</v>
      </c>
      <c r="Z177" s="1">
        <f>($D177*Input!O$4 + 'Cálculo Emissões'!$E177*Input!O$6 + 'Cálculo Emissões'!$F177*Input!O$5) * (1/1000)</f>
        <v>2.1745633619922283E-4</v>
      </c>
    </row>
    <row r="178" spans="1:26" ht="15" customHeight="1" x14ac:dyDescent="0.25">
      <c r="A178" s="1" t="str">
        <f>'Dados Vias'!B179</f>
        <v>Serra</v>
      </c>
      <c r="B178" s="1" t="str">
        <f>'Dados Vias'!C179</f>
        <v>Av. Colares Júnior</v>
      </c>
      <c r="C178" s="29">
        <f>Input!$R$17</f>
        <v>0.95383561643835613</v>
      </c>
      <c r="D178" s="5">
        <f>'Dados Vias'!S179</f>
        <v>239.99731182172897</v>
      </c>
      <c r="E178" s="5">
        <f>'Dados Vias'!T179</f>
        <v>92.726234112940745</v>
      </c>
      <c r="F178" s="5">
        <f>'Dados Vias'!U179</f>
        <v>27.272421797923748</v>
      </c>
      <c r="G178" s="12">
        <f>($D178*Input!$E$12 + $E178*Input!$E$14 + $F178*Input!$E$13) / ($D178+$E178+$F178)</f>
        <v>2.2037878787878786</v>
      </c>
      <c r="H178" s="14" t="str">
        <f>'Dados Vias'!W179</f>
        <v>Collector</v>
      </c>
      <c r="I178" s="29">
        <f>VLOOKUP($H178,Input!$A$12:$B$15,2,FALSE)</f>
        <v>1.9366892857142866</v>
      </c>
      <c r="J178" s="34">
        <f t="shared" si="6"/>
        <v>4.53138991727561</v>
      </c>
      <c r="K178" s="34">
        <f t="shared" si="7"/>
        <v>0.86980239898169598</v>
      </c>
      <c r="L178" s="34">
        <f t="shared" si="8"/>
        <v>0.21043606426976516</v>
      </c>
      <c r="M178" s="28">
        <f>($D178*Input!B$4 + 'Cálculo Emissões'!$E178*Input!B$6 + 'Cálculo Emissões'!$F178*Input!B$5) * (1/1000)</f>
        <v>6.2153756389221135E-3</v>
      </c>
      <c r="N178" s="28">
        <f>($D178*Input!C$4 + 'Cálculo Emissões'!$E178*Input!C$6 + 'Cálculo Emissões'!$F178*Input!C$5) * (1/1000)</f>
        <v>6.2153756389221135E-3</v>
      </c>
      <c r="O178" s="28">
        <f>($D178*Input!D$4 + 'Cálculo Emissões'!$E178*Input!D$6 + 'Cálculo Emissões'!$F178*Input!D$5) * (1/1000)</f>
        <v>6.2153756389221135E-3</v>
      </c>
      <c r="P178" s="28">
        <f>($D178*Input!E$4 + 'Cálculo Emissões'!$E178*Input!E$6 + 'Cálculo Emissões'!$F178*Input!E$5) * (1/1000)</f>
        <v>0.34197230131011341</v>
      </c>
      <c r="Q178" s="28">
        <f>($D178*Input!F$4 + 'Cálculo Emissões'!$E178*Input!F$6 + 'Cálculo Emissões'!$F178*Input!F$5) * (1/1000)</f>
        <v>0.60059779935147994</v>
      </c>
      <c r="R178" s="28">
        <f>($D178*Input!G$4 + 'Cálculo Emissões'!$E178*Input!G$6 + 'Cálculo Emissões'!$F178*Input!G$5) * (1/1000)</f>
        <v>8.8676255545819781E-3</v>
      </c>
      <c r="S178" s="28">
        <f>($D178*Input!H$4 + 'Cálculo Emissões'!$E178*Input!H$6 + 'Cálculo Emissões'!$F178*Input!H$5) * (1/1000)</f>
        <v>0.21704156774248562</v>
      </c>
      <c r="T178" s="28">
        <f>($D178*Input!I$4) * (1/1000)</f>
        <v>1.7656466089040788E-2</v>
      </c>
      <c r="U178" s="1">
        <f>($D178*Input!J$4 + 'Cálculo Emissões'!$E178*Input!J$6 + 'Cálculo Emissões'!$F178*Input!J$5) * (1/1000)</f>
        <v>6.9821268495035491E-3</v>
      </c>
      <c r="V178" s="1">
        <f>($D178*Input!K$4 + 'Cálculo Emissões'!$E178*Input!K$6 + 'Cálculo Emissões'!$F178*Input!K$5) * (1/1000)</f>
        <v>5.3053794574509736E-3</v>
      </c>
      <c r="W178" s="1">
        <f>($D178*Input!L$4 + 'Cálculo Emissões'!$E178*Input!L$6 + 'Cálculo Emissões'!$F178*Input!L$5) * (1/1000)</f>
        <v>2.8417965232402035E-3</v>
      </c>
      <c r="X178" s="1">
        <f>($D178*Input!M$4 + 'Cálculo Emissões'!$E178*Input!M$6 + 'Cálculo Emissões'!$F178*Input!M$5) * (1/1000)</f>
        <v>5.8879645019662306E-3</v>
      </c>
      <c r="Y178" s="1">
        <f>($D178*Input!N$4 + 'Cálculo Emissões'!$E178*Input!N$6 + 'Cálculo Emissões'!$F178*Input!N$5) * (1/1000)</f>
        <v>2.9439822509831153E-3</v>
      </c>
      <c r="Z178" s="1">
        <f>($D178*Input!O$4 + 'Cálculo Emissões'!$E178*Input!O$6 + 'Cálculo Emissões'!$F178*Input!O$5) * (1/1000)</f>
        <v>1.5997417228123612E-3</v>
      </c>
    </row>
    <row r="179" spans="1:26" ht="15" customHeight="1" x14ac:dyDescent="0.25">
      <c r="A179" s="1" t="str">
        <f>'Dados Vias'!B180</f>
        <v>Serra</v>
      </c>
      <c r="B179" s="1" t="str">
        <f>'Dados Vias'!C180</f>
        <v>Av. Copacabana (1)</v>
      </c>
      <c r="C179" s="29">
        <f>Input!$R$17</f>
        <v>0.95383561643835613</v>
      </c>
      <c r="D179" s="5">
        <f>'Dados Vias'!S180</f>
        <v>271.6159681492918</v>
      </c>
      <c r="E179" s="5">
        <f>'Dados Vias'!T180</f>
        <v>35.538537888692382</v>
      </c>
      <c r="F179" s="5">
        <f>'Dados Vias'!U180</f>
        <v>38.923160544758318</v>
      </c>
      <c r="G179" s="12">
        <f>($D179*Input!$E$12 + $E179*Input!$E$14 + $F179*Input!$E$13) / ($D179+$E179+$F179)</f>
        <v>2.9187041564792171</v>
      </c>
      <c r="H179" s="14" t="str">
        <f>'Dados Vias'!W180</f>
        <v>Highway</v>
      </c>
      <c r="I179" s="48">
        <f>'Medições Silt'!J$10</f>
        <v>0.71228571428571397</v>
      </c>
      <c r="J179" s="34">
        <f t="shared" si="6"/>
        <v>2.3348493412439422</v>
      </c>
      <c r="K179" s="34">
        <f t="shared" si="7"/>
        <v>0.44817541534713456</v>
      </c>
      <c r="L179" s="34">
        <f t="shared" si="8"/>
        <v>0.10842953597108092</v>
      </c>
      <c r="M179" s="28">
        <f>($D179*Input!B$4 + 'Cálculo Emissões'!$E179*Input!B$6 + 'Cálculo Emissões'!$F179*Input!B$5) * (1/1000)</f>
        <v>8.1394399158637009E-3</v>
      </c>
      <c r="N179" s="28">
        <f>($D179*Input!C$4 + 'Cálculo Emissões'!$E179*Input!C$6 + 'Cálculo Emissões'!$F179*Input!C$5) * (1/1000)</f>
        <v>8.1394399158637009E-3</v>
      </c>
      <c r="O179" s="28">
        <f>($D179*Input!D$4 + 'Cálculo Emissões'!$E179*Input!D$6 + 'Cálculo Emissões'!$F179*Input!D$5) * (1/1000)</f>
        <v>8.1394399158637009E-3</v>
      </c>
      <c r="P179" s="28">
        <f>($D179*Input!E$4 + 'Cálculo Emissões'!$E179*Input!E$6 + 'Cálculo Emissões'!$F179*Input!E$5) * (1/1000)</f>
        <v>0.42389449756407727</v>
      </c>
      <c r="Q179" s="28">
        <f>($D179*Input!F$4 + 'Cálculo Emissões'!$E179*Input!F$6 + 'Cálculo Emissões'!$F179*Input!F$5) * (1/1000)</f>
        <v>0.42118704340454544</v>
      </c>
      <c r="R179" s="28">
        <f>($D179*Input!G$4 + 'Cálculo Emissões'!$E179*Input!G$6 + 'Cálculo Emissões'!$F179*Input!G$5) * (1/1000)</f>
        <v>1.1557660277842228E-2</v>
      </c>
      <c r="S179" s="28">
        <f>($D179*Input!H$4 + 'Cálculo Emissões'!$E179*Input!H$6 + 'Cálculo Emissões'!$F179*Input!H$5) * (1/1000)</f>
        <v>0.2249105909021907</v>
      </c>
      <c r="T179" s="28">
        <f>($D179*Input!I$4) * (1/1000)</f>
        <v>1.9982632698954055E-2</v>
      </c>
      <c r="U179" s="1">
        <f>($D179*Input!J$4 + 'Cálculo Emissões'!$E179*Input!J$6 + 'Cálculo Emissões'!$F179*Input!J$5) * (1/1000)</f>
        <v>7.8709136727058548E-3</v>
      </c>
      <c r="V179" s="1">
        <f>($D179*Input!K$4 + 'Cálculo Emissões'!$E179*Input!K$6 + 'Cálculo Emissões'!$F179*Input!K$5) * (1/1000)</f>
        <v>5.9737778976298485E-3</v>
      </c>
      <c r="W179" s="1">
        <f>($D179*Input!L$4 + 'Cálculo Emissões'!$E179*Input!L$6 + 'Cálculo Emissões'!$F179*Input!L$5) * (1/1000)</f>
        <v>3.2019678414773808E-3</v>
      </c>
      <c r="X179" s="1">
        <f>($D179*Input!M$4 + 'Cálculo Emissões'!$E179*Input!M$6 + 'Cálculo Emissões'!$F179*Input!M$5) * (1/1000)</f>
        <v>6.7588728893706483E-3</v>
      </c>
      <c r="Y179" s="1">
        <f>($D179*Input!N$4 + 'Cálculo Emissões'!$E179*Input!N$6 + 'Cálculo Emissões'!$F179*Input!N$5) * (1/1000)</f>
        <v>3.3794364446853241E-3</v>
      </c>
      <c r="Z179" s="1">
        <f>($D179*Input!O$4 + 'Cálculo Emissões'!$E179*Input!O$6 + 'Cálculo Emissões'!$F179*Input!O$5) * (1/1000)</f>
        <v>1.8375458627851243E-3</v>
      </c>
    </row>
    <row r="180" spans="1:26" ht="15" customHeight="1" x14ac:dyDescent="0.25">
      <c r="A180" s="1" t="str">
        <f>'Dados Vias'!B181</f>
        <v>Serra</v>
      </c>
      <c r="B180" s="1" t="str">
        <f>'Dados Vias'!C181</f>
        <v>Av. Copacabana (2)</v>
      </c>
      <c r="C180" s="29">
        <f>Input!$R$17</f>
        <v>0.95383561643835613</v>
      </c>
      <c r="D180" s="5">
        <f>'Dados Vias'!S181</f>
        <v>165.50059745439418</v>
      </c>
      <c r="E180" s="5">
        <f>'Dados Vias'!T181</f>
        <v>28.388788614439878</v>
      </c>
      <c r="F180" s="5">
        <f>'Dados Vias'!U181</f>
        <v>19.328536928980345</v>
      </c>
      <c r="G180" s="12">
        <f>($D180*Input!$E$12 + $E180*Input!$E$14 + $F180*Input!$E$13) / ($D180+$E180+$F180)</f>
        <v>2.570821529745043</v>
      </c>
      <c r="H180" s="14" t="str">
        <f>'Dados Vias'!W181</f>
        <v>Highway</v>
      </c>
      <c r="I180" s="48">
        <f>'Medições Silt'!J$10</f>
        <v>0.71228571428571397</v>
      </c>
      <c r="J180" s="34">
        <f t="shared" si="6"/>
        <v>1.2638294926907729</v>
      </c>
      <c r="K180" s="34">
        <f t="shared" si="7"/>
        <v>0.242592658039715</v>
      </c>
      <c r="L180" s="34">
        <f t="shared" si="8"/>
        <v>5.8691772106382649E-2</v>
      </c>
      <c r="M180" s="28">
        <f>($D180*Input!B$4 + 'Cálculo Emissões'!$E180*Input!B$6 + 'Cálculo Emissões'!$F180*Input!B$5) * (1/1000)</f>
        <v>4.2215506510036869E-3</v>
      </c>
      <c r="N180" s="28">
        <f>($D180*Input!C$4 + 'Cálculo Emissões'!$E180*Input!C$6 + 'Cálculo Emissões'!$F180*Input!C$5) * (1/1000)</f>
        <v>4.2215506510036869E-3</v>
      </c>
      <c r="O180" s="28">
        <f>($D180*Input!D$4 + 'Cálculo Emissões'!$E180*Input!D$6 + 'Cálculo Emissões'!$F180*Input!D$5) * (1/1000)</f>
        <v>4.2215506510036869E-3</v>
      </c>
      <c r="P180" s="28">
        <f>($D180*Input!E$4 + 'Cálculo Emissões'!$E180*Input!E$6 + 'Cálculo Emissões'!$F180*Input!E$5) * (1/1000)</f>
        <v>0.23511129660756114</v>
      </c>
      <c r="Q180" s="28">
        <f>($D180*Input!F$4 + 'Cálculo Emissões'!$E180*Input!F$6 + 'Cálculo Emissões'!$F180*Input!F$5) * (1/1000)</f>
        <v>0.27797915222493719</v>
      </c>
      <c r="R180" s="28">
        <f>($D180*Input!G$4 + 'Cálculo Emissões'!$E180*Input!G$6 + 'Cálculo Emissões'!$F180*Input!G$5) * (1/1000)</f>
        <v>6.136173639088421E-3</v>
      </c>
      <c r="S180" s="28">
        <f>($D180*Input!H$4 + 'Cálculo Emissões'!$E180*Input!H$6 + 'Cálculo Emissões'!$F180*Input!H$5) * (1/1000)</f>
        <v>0.1381600783224661</v>
      </c>
      <c r="T180" s="28">
        <f>($D180*Input!I$4) * (1/1000)</f>
        <v>1.2175785072293189E-2</v>
      </c>
      <c r="U180" s="1">
        <f>($D180*Input!J$4 + 'Cálculo Emissões'!$E180*Input!J$6 + 'Cálculo Emissões'!$F180*Input!J$5) * (1/1000)</f>
        <v>4.5550074700657292E-3</v>
      </c>
      <c r="V180" s="1">
        <f>($D180*Input!K$4 + 'Cálculo Emissões'!$E180*Input!K$6 + 'Cálculo Emissões'!$F180*Input!K$5) * (1/1000)</f>
        <v>3.4577834697782782E-3</v>
      </c>
      <c r="W180" s="1">
        <f>($D180*Input!L$4 + 'Cálculo Emissões'!$E180*Input!L$6 + 'Cálculo Emissões'!$F180*Input!L$5) * (1/1000)</f>
        <v>1.8531547670333263E-3</v>
      </c>
      <c r="X180" s="1">
        <f>($D180*Input!M$4 + 'Cálculo Emissões'!$E180*Input!M$6 + 'Cálculo Emissões'!$F180*Input!M$5) * (1/1000)</f>
        <v>3.8800963498455618E-3</v>
      </c>
      <c r="Y180" s="1">
        <f>($D180*Input!N$4 + 'Cálculo Emissões'!$E180*Input!N$6 + 'Cálculo Emissões'!$F180*Input!N$5) * (1/1000)</f>
        <v>1.9400481749227809E-3</v>
      </c>
      <c r="Z180" s="1">
        <f>($D180*Input!O$4 + 'Cálculo Emissões'!$E180*Input!O$6 + 'Cálculo Emissões'!$F180*Input!O$5) * (1/1000)</f>
        <v>1.0552241011531091E-3</v>
      </c>
    </row>
    <row r="181" spans="1:26" ht="15" customHeight="1" x14ac:dyDescent="0.25">
      <c r="A181" s="1" t="str">
        <f>'Dados Vias'!B182</f>
        <v>Serra</v>
      </c>
      <c r="B181" s="1" t="str">
        <f>'Dados Vias'!C182</f>
        <v>Av. Copacabana (3)</v>
      </c>
      <c r="C181" s="29">
        <f>Input!$R$17</f>
        <v>0.95383561643835613</v>
      </c>
      <c r="D181" s="5">
        <f>'Dados Vias'!S182</f>
        <v>529.83181075145455</v>
      </c>
      <c r="E181" s="5">
        <f>'Dados Vias'!T182</f>
        <v>32.356141114592646</v>
      </c>
      <c r="F181" s="5">
        <f>'Dados Vias'!U182</f>
        <v>40.445176393240807</v>
      </c>
      <c r="G181" s="12">
        <f>($D181*Input!$E$12 + $E181*Input!$E$14 + $F181*Input!$E$13) / ($D181+$E181+$F181)</f>
        <v>2.3359060402684562</v>
      </c>
      <c r="H181" s="14" t="str">
        <f>'Dados Vias'!W182</f>
        <v>Collector</v>
      </c>
      <c r="I181" s="48">
        <f>'Medições Silt'!J$10</f>
        <v>0.71228571428571397</v>
      </c>
      <c r="J181" s="34">
        <f t="shared" si="6"/>
        <v>3.2394321629186309</v>
      </c>
      <c r="K181" s="34">
        <f t="shared" si="7"/>
        <v>0.62181050805249261</v>
      </c>
      <c r="L181" s="34">
        <f t="shared" si="8"/>
        <v>0.15043802614173207</v>
      </c>
      <c r="M181" s="28">
        <f>($D181*Input!B$4 + 'Cálculo Emissões'!$E181*Input!B$6 + 'Cálculo Emissões'!$F181*Input!B$5) * (1/1000)</f>
        <v>9.5098190035841929E-3</v>
      </c>
      <c r="N181" s="28">
        <f>($D181*Input!C$4 + 'Cálculo Emissões'!$E181*Input!C$6 + 'Cálculo Emissões'!$F181*Input!C$5) * (1/1000)</f>
        <v>9.5098190035841929E-3</v>
      </c>
      <c r="O181" s="28">
        <f>($D181*Input!D$4 + 'Cálculo Emissões'!$E181*Input!D$6 + 'Cálculo Emissões'!$F181*Input!D$5) * (1/1000)</f>
        <v>9.5098190035841929E-3</v>
      </c>
      <c r="P181" s="28">
        <f>($D181*Input!E$4 + 'Cálculo Emissões'!$E181*Input!E$6 + 'Cálculo Emissões'!$F181*Input!E$5) * (1/1000)</f>
        <v>0.63036848656191591</v>
      </c>
      <c r="Q181" s="28">
        <f>($D181*Input!F$4 + 'Cálculo Emissões'!$E181*Input!F$6 + 'Cálculo Emissões'!$F181*Input!F$5) * (1/1000)</f>
        <v>0.64258762864521035</v>
      </c>
      <c r="R181" s="28">
        <f>($D181*Input!G$4 + 'Cálculo Emissões'!$E181*Input!G$6 + 'Cálculo Emissões'!$F181*Input!G$5) * (1/1000)</f>
        <v>1.499062017194594E-2</v>
      </c>
      <c r="S181" s="28">
        <f>($D181*Input!H$4 + 'Cálculo Emissões'!$E181*Input!H$6 + 'Cálculo Emissões'!$F181*Input!H$5) * (1/1000)</f>
        <v>0.41783577889688667</v>
      </c>
      <c r="T181" s="28">
        <f>($D181*Input!I$4) * (1/1000)</f>
        <v>3.8979425762806198E-2</v>
      </c>
      <c r="U181" s="1">
        <f>($D181*Input!J$4 + 'Cálculo Emissões'!$E181*Input!J$6 + 'Cálculo Emissões'!$F181*Input!J$5) * (1/1000)</f>
        <v>1.2646979007376437E-2</v>
      </c>
      <c r="V181" s="1">
        <f>($D181*Input!K$4 + 'Cálculo Emissões'!$E181*Input!K$6 + 'Cálculo Emissões'!$F181*Input!K$5) * (1/1000)</f>
        <v>9.594926489126113E-3</v>
      </c>
      <c r="W181" s="1">
        <f>($D181*Input!L$4 + 'Cálculo Emissões'!$E181*Input!L$6 + 'Cálculo Emissões'!$F181*Input!L$5) * (1/1000)</f>
        <v>5.1438356775562613E-3</v>
      </c>
      <c r="X181" s="1">
        <f>($D181*Input!M$4 + 'Cálculo Emissões'!$E181*Input!M$6 + 'Cálculo Emissões'!$F181*Input!M$5) * (1/1000)</f>
        <v>1.0709664435267385E-2</v>
      </c>
      <c r="Y181" s="1">
        <f>($D181*Input!N$4 + 'Cálculo Emissões'!$E181*Input!N$6 + 'Cálculo Emissões'!$F181*Input!N$5) * (1/1000)</f>
        <v>5.3548322176336927E-3</v>
      </c>
      <c r="Z181" s="1">
        <f>($D181*Input!O$4 + 'Cálculo Emissões'!$E181*Input!O$6 + 'Cálculo Emissões'!$F181*Input!O$5) * (1/1000)</f>
        <v>2.9172254530485569E-3</v>
      </c>
    </row>
    <row r="182" spans="1:26" ht="15" customHeight="1" x14ac:dyDescent="0.25">
      <c r="A182" s="1" t="str">
        <f>'Dados Vias'!B183</f>
        <v>Serra</v>
      </c>
      <c r="B182" s="1" t="str">
        <f>'Dados Vias'!C183</f>
        <v>Av. Des. José Antônio Miguel Feu Rosa (1)</v>
      </c>
      <c r="C182" s="29">
        <f>Input!$R$17</f>
        <v>0.95383561643835613</v>
      </c>
      <c r="D182" s="5">
        <f>'Dados Vias'!S183</f>
        <v>89.165563204074559</v>
      </c>
      <c r="E182" s="5">
        <f>'Dados Vias'!T183</f>
        <v>24.566022515408296</v>
      </c>
      <c r="F182" s="5">
        <f>'Dados Vias'!U183</f>
        <v>27.295580572675885</v>
      </c>
      <c r="G182" s="12">
        <f>($D182*Input!$E$12 + $E182*Input!$E$14 + $F182*Input!$E$13) / ($D182+$E182+$F182)</f>
        <v>3.9806451612903224</v>
      </c>
      <c r="H182" s="14" t="str">
        <f>'Dados Vias'!W183</f>
        <v>Collector</v>
      </c>
      <c r="I182" s="29">
        <f>VLOOKUP($H182,Input!$A$12:$B$15,2,FALSE)</f>
        <v>1.9366892857142866</v>
      </c>
      <c r="J182" s="34">
        <f t="shared" si="6"/>
        <v>3.2445608726702937</v>
      </c>
      <c r="K182" s="34">
        <f t="shared" si="7"/>
        <v>0.62279496627107811</v>
      </c>
      <c r="L182" s="34">
        <f t="shared" si="8"/>
        <v>0.15067620151719632</v>
      </c>
      <c r="M182" s="28">
        <f>($D182*Input!B$4 + 'Cálculo Emissões'!$E182*Input!B$6 + 'Cálculo Emissões'!$F182*Input!B$5) * (1/1000)</f>
        <v>5.2676797960918885E-3</v>
      </c>
      <c r="N182" s="28">
        <f>($D182*Input!C$4 + 'Cálculo Emissões'!$E182*Input!C$6 + 'Cálculo Emissões'!$F182*Input!C$5) * (1/1000)</f>
        <v>5.2676797960918885E-3</v>
      </c>
      <c r="O182" s="28">
        <f>($D182*Input!D$4 + 'Cálculo Emissões'!$E182*Input!D$6 + 'Cálculo Emissões'!$F182*Input!D$5) * (1/1000)</f>
        <v>5.2676797960918885E-3</v>
      </c>
      <c r="P182" s="28">
        <f>($D182*Input!E$4 + 'Cálculo Emissões'!$E182*Input!E$6 + 'Cálculo Emissões'!$F182*Input!E$5) * (1/1000)</f>
        <v>0.21933966701478744</v>
      </c>
      <c r="Q182" s="28">
        <f>($D182*Input!F$4 + 'Cálculo Emissões'!$E182*Input!F$6 + 'Cálculo Emissões'!$F182*Input!F$5) * (1/1000)</f>
        <v>0.20294857549491027</v>
      </c>
      <c r="R182" s="28">
        <f>($D182*Input!G$4 + 'Cálculo Emissões'!$E182*Input!G$6 + 'Cálculo Emissões'!$F182*Input!G$5) * (1/1000)</f>
        <v>6.8797075476700496E-3</v>
      </c>
      <c r="S182" s="28">
        <f>($D182*Input!H$4 + 'Cálculo Emissões'!$E182*Input!H$6 + 'Cálculo Emissões'!$F182*Input!H$5) * (1/1000)</f>
        <v>8.1651712348511901E-2</v>
      </c>
      <c r="T182" s="28">
        <f>($D182*Input!I$4) * (1/1000)</f>
        <v>6.5598599045659251E-3</v>
      </c>
      <c r="U182" s="1">
        <f>($D182*Input!J$4 + 'Cálculo Emissões'!$E182*Input!J$6 + 'Cálculo Emissões'!$F182*Input!J$5) * (1/1000)</f>
        <v>3.6728190597725592E-3</v>
      </c>
      <c r="V182" s="1">
        <f>($D182*Input!K$4 + 'Cálculo Emissões'!$E182*Input!K$6 + 'Cálculo Emissões'!$F182*Input!K$5) * (1/1000)</f>
        <v>2.788859822138238E-3</v>
      </c>
      <c r="W182" s="1">
        <f>($D182*Input!L$4 + 'Cálculo Emissões'!$E182*Input!L$6 + 'Cálculo Emissões'!$F182*Input!L$5) * (1/1000)</f>
        <v>1.4945315456809354E-3</v>
      </c>
      <c r="X182" s="1">
        <f>($D182*Input!M$4 + 'Cálculo Emissões'!$E182*Input!M$6 + 'Cálculo Emissões'!$F182*Input!M$5) * (1/1000)</f>
        <v>3.2179920720315992E-3</v>
      </c>
      <c r="Y182" s="1">
        <f>($D182*Input!N$4 + 'Cálculo Emissões'!$E182*Input!N$6 + 'Cálculo Emissões'!$F182*Input!N$5) * (1/1000)</f>
        <v>1.6089960360157996E-3</v>
      </c>
      <c r="Z182" s="1">
        <f>($D182*Input!O$4 + 'Cálculo Emissões'!$E182*Input!O$6 + 'Cálculo Emissões'!$F182*Input!O$5) * (1/1000)</f>
        <v>8.726706347820161E-4</v>
      </c>
    </row>
    <row r="183" spans="1:26" ht="15" customHeight="1" x14ac:dyDescent="0.25">
      <c r="A183" s="1" t="str">
        <f>'Dados Vias'!B184</f>
        <v>Serra</v>
      </c>
      <c r="B183" s="1" t="str">
        <f>'Dados Vias'!C184</f>
        <v>Av. Des. José Antônio Miguel Feu Rosa (2)</v>
      </c>
      <c r="C183" s="29">
        <f>Input!$R$17</f>
        <v>0.95383561643835613</v>
      </c>
      <c r="D183" s="5">
        <f>'Dados Vias'!S184</f>
        <v>272.34751894534702</v>
      </c>
      <c r="E183" s="5">
        <f>'Dados Vias'!T184</f>
        <v>52.374522874105182</v>
      </c>
      <c r="F183" s="5">
        <f>'Dados Vias'!U184</f>
        <v>28.805987580757854</v>
      </c>
      <c r="G183" s="12">
        <f>($D183*Input!$E$12 + $E183*Input!$E$14 + $F183*Input!$E$13) / ($D183+$E183+$F183)</f>
        <v>2.4218518518518515</v>
      </c>
      <c r="H183" s="14" t="str">
        <f>'Dados Vias'!W184</f>
        <v>Collector</v>
      </c>
      <c r="I183" s="29">
        <f>VLOOKUP($H183,Input!$A$12:$B$15,2,FALSE)</f>
        <v>1.9366892857142866</v>
      </c>
      <c r="J183" s="34">
        <f t="shared" si="6"/>
        <v>4.8995364048468524</v>
      </c>
      <c r="K183" s="34">
        <f t="shared" si="7"/>
        <v>0.94046828823685713</v>
      </c>
      <c r="L183" s="34">
        <f t="shared" si="8"/>
        <v>0.22753265037988479</v>
      </c>
      <c r="M183" s="28">
        <f>($D183*Input!B$4 + 'Cálculo Emissões'!$E183*Input!B$6 + 'Cálculo Emissões'!$F183*Input!B$5) * (1/1000)</f>
        <v>6.446891575727795E-3</v>
      </c>
      <c r="N183" s="28">
        <f>($D183*Input!C$4 + 'Cálculo Emissões'!$E183*Input!C$6 + 'Cálculo Emissões'!$F183*Input!C$5) * (1/1000)</f>
        <v>6.446891575727795E-3</v>
      </c>
      <c r="O183" s="28">
        <f>($D183*Input!D$4 + 'Cálculo Emissões'!$E183*Input!D$6 + 'Cálculo Emissões'!$F183*Input!D$5) * (1/1000)</f>
        <v>6.446891575727795E-3</v>
      </c>
      <c r="P183" s="28">
        <f>($D183*Input!E$4 + 'Cálculo Emissões'!$E183*Input!E$6 + 'Cálculo Emissões'!$F183*Input!E$5) * (1/1000)</f>
        <v>0.371153893163092</v>
      </c>
      <c r="Q183" s="28">
        <f>($D183*Input!F$4 + 'Cálculo Emissões'!$E183*Input!F$6 + 'Cálculo Emissões'!$F183*Input!F$5) * (1/1000)</f>
        <v>0.47608450930167628</v>
      </c>
      <c r="R183" s="28">
        <f>($D183*Input!G$4 + 'Cálculo Emissões'!$E183*Input!G$6 + 'Cálculo Emissões'!$F183*Input!G$5) * (1/1000)</f>
        <v>9.4805975812911007E-3</v>
      </c>
      <c r="S183" s="28">
        <f>($D183*Input!H$4 + 'Cálculo Emissões'!$E183*Input!H$6 + 'Cálculo Emissões'!$F183*Input!H$5) * (1/1000)</f>
        <v>0.22846502312142822</v>
      </c>
      <c r="T183" s="28">
        <f>($D183*Input!I$4) * (1/1000)</f>
        <v>2.0036452476037865E-2</v>
      </c>
      <c r="U183" s="1">
        <f>($D183*Input!J$4 + 'Cálculo Emissões'!$E183*Input!J$6 + 'Cálculo Emissões'!$F183*Input!J$5) * (1/1000)</f>
        <v>7.3397037039174421E-3</v>
      </c>
      <c r="V183" s="1">
        <f>($D183*Input!K$4 + 'Cálculo Emissões'!$E183*Input!K$6 + 'Cálculo Emissões'!$F183*Input!K$5) * (1/1000)</f>
        <v>5.572284145035405E-3</v>
      </c>
      <c r="W183" s="1">
        <f>($D183*Input!L$4 + 'Cálculo Emissões'!$E183*Input!L$6 + 'Cálculo Emissões'!$F183*Input!L$5) * (1/1000)</f>
        <v>2.9861968716927991E-3</v>
      </c>
      <c r="X183" s="1">
        <f>($D183*Input!M$4 + 'Cálculo Emissões'!$E183*Input!M$6 + 'Cálculo Emissões'!$F183*Input!M$5) * (1/1000)</f>
        <v>6.2284809293959749E-3</v>
      </c>
      <c r="Y183" s="1">
        <f>($D183*Input!N$4 + 'Cálculo Emissões'!$E183*Input!N$6 + 'Cálculo Emissões'!$F183*Input!N$5) * (1/1000)</f>
        <v>3.1142404646979874E-3</v>
      </c>
      <c r="Z183" s="1">
        <f>($D183*Input!O$4 + 'Cálculo Emissões'!$E183*Input!O$6 + 'Cálculo Emissões'!$F183*Input!O$5) * (1/1000)</f>
        <v>1.6940970435173764E-3</v>
      </c>
    </row>
    <row r="184" spans="1:26" ht="15" customHeight="1" x14ac:dyDescent="0.25">
      <c r="A184" s="1" t="str">
        <f>'Dados Vias'!B185</f>
        <v>Serra</v>
      </c>
      <c r="B184" s="1" t="str">
        <f>'Dados Vias'!C185</f>
        <v>Av. Dona Teresa Cristina</v>
      </c>
      <c r="C184" s="29">
        <f>Input!$R$17</f>
        <v>0.95383561643835613</v>
      </c>
      <c r="D184" s="5">
        <f>'Dados Vias'!S185</f>
        <v>91.343321064732748</v>
      </c>
      <c r="E184" s="5">
        <f>'Dados Vias'!T185</f>
        <v>10.056145438319204</v>
      </c>
      <c r="F184" s="5">
        <f>'Dados Vias'!U185</f>
        <v>2.514036359579801</v>
      </c>
      <c r="G184" s="12">
        <f>($D184*Input!$E$12 + $E184*Input!$E$14 + $F184*Input!$E$13) / ($D184+$E184+$F184)</f>
        <v>1.6725806451612903</v>
      </c>
      <c r="H184" s="14" t="str">
        <f>'Dados Vias'!W185</f>
        <v>Collector</v>
      </c>
      <c r="I184" s="29">
        <f>VLOOKUP($H184,Input!$A$12:$B$15,2,FALSE)</f>
        <v>1.9366892857142866</v>
      </c>
      <c r="J184" s="34">
        <f t="shared" si="6"/>
        <v>0.9872505967648737</v>
      </c>
      <c r="K184" s="34">
        <f t="shared" si="7"/>
        <v>0.18950321052452687</v>
      </c>
      <c r="L184" s="34">
        <f t="shared" si="8"/>
        <v>4.5847550933353277E-2</v>
      </c>
      <c r="M184" s="28">
        <f>($D184*Input!B$4 + 'Cálculo Emissões'!$E184*Input!B$6 + 'Cálculo Emissões'!$F184*Input!B$5) * (1/1000)</f>
        <v>8.792914184216614E-4</v>
      </c>
      <c r="N184" s="28">
        <f>($D184*Input!C$4 + 'Cálculo Emissões'!$E184*Input!C$6 + 'Cálculo Emissões'!$F184*Input!C$5) * (1/1000)</f>
        <v>8.792914184216614E-4</v>
      </c>
      <c r="O184" s="28">
        <f>($D184*Input!D$4 + 'Cálculo Emissões'!$E184*Input!D$6 + 'Cálculo Emissões'!$F184*Input!D$5) * (1/1000)</f>
        <v>8.792914184216614E-4</v>
      </c>
      <c r="P184" s="28">
        <f>($D184*Input!E$4 + 'Cálculo Emissões'!$E184*Input!E$6 + 'Cálculo Emissões'!$F184*Input!E$5) * (1/1000)</f>
        <v>8.4891379166757139E-2</v>
      </c>
      <c r="Q184" s="28">
        <f>($D184*Input!F$4 + 'Cálculo Emissões'!$E184*Input!F$6 + 'Cálculo Emissões'!$F184*Input!F$5) * (1/1000)</f>
        <v>0.12337323204670926</v>
      </c>
      <c r="R184" s="28">
        <f>($D184*Input!G$4 + 'Cálculo Emissões'!$E184*Input!G$6 + 'Cálculo Emissões'!$F184*Input!G$5) * (1/1000)</f>
        <v>1.6577829259880304E-3</v>
      </c>
      <c r="S184" s="28">
        <f>($D184*Input!H$4 + 'Cálculo Emissões'!$E184*Input!H$6 + 'Cálculo Emissões'!$F184*Input!H$5) * (1/1000)</f>
        <v>7.2396819360056971E-2</v>
      </c>
      <c r="T184" s="28">
        <f>($D184*Input!I$4) * (1/1000)</f>
        <v>6.7200763150122855E-3</v>
      </c>
      <c r="U184" s="1">
        <f>($D184*Input!J$4 + 'Cálculo Emissões'!$E184*Input!J$6 + 'Cálculo Emissões'!$F184*Input!J$5) * (1/1000)</f>
        <v>1.915952245981933E-3</v>
      </c>
      <c r="V184" s="1">
        <f>($D184*Input!K$4 + 'Cálculo Emissões'!$E184*Input!K$6 + 'Cálculo Emissões'!$F184*Input!K$5) * (1/1000)</f>
        <v>1.4539518545178104E-3</v>
      </c>
      <c r="W184" s="1">
        <f>($D184*Input!L$4 + 'Cálculo Emissões'!$E184*Input!L$6 + 'Cálculo Emissões'!$F184*Input!L$5) * (1/1000)</f>
        <v>7.793199061209954E-4</v>
      </c>
      <c r="X184" s="1">
        <f>($D184*Input!M$4 + 'Cálculo Emissões'!$E184*Input!M$6 + 'Cálculo Emissões'!$F184*Input!M$5) * (1/1000)</f>
        <v>1.5901165121613081E-3</v>
      </c>
      <c r="Y184" s="1">
        <f>($D184*Input!N$4 + 'Cálculo Emissões'!$E184*Input!N$6 + 'Cálculo Emissões'!$F184*Input!N$5) * (1/1000)</f>
        <v>7.9505825608065404E-4</v>
      </c>
      <c r="Z184" s="1">
        <f>($D184*Input!O$4 + 'Cálculo Emissões'!$E184*Input!O$6 + 'Cálculo Emissões'!$F184*Input!O$5) * (1/1000)</f>
        <v>4.3368331046998341E-4</v>
      </c>
    </row>
    <row r="185" spans="1:26" ht="15" customHeight="1" x14ac:dyDescent="0.25">
      <c r="A185" s="1" t="str">
        <f>'Dados Vias'!B186</f>
        <v>Serra</v>
      </c>
      <c r="B185" s="1" t="str">
        <f>'Dados Vias'!C186</f>
        <v>Av. dos Metalúrgicos</v>
      </c>
      <c r="C185" s="29">
        <f>Input!$R$17</f>
        <v>0.95383561643835613</v>
      </c>
      <c r="D185" s="5">
        <f>'Dados Vias'!S186</f>
        <v>138.23228819638126</v>
      </c>
      <c r="E185" s="5">
        <f>'Dados Vias'!T186</f>
        <v>31.10226484418579</v>
      </c>
      <c r="F185" s="5">
        <f>'Dados Vias'!U186</f>
        <v>61.052593953401725</v>
      </c>
      <c r="G185" s="12">
        <f>($D185*Input!$E$12 + $E185*Input!$E$14 + $F185*Input!$E$13) / ($D185+$E185+$F185)</f>
        <v>5.0442499999999999</v>
      </c>
      <c r="H185" s="14" t="str">
        <f>'Dados Vias'!W186</f>
        <v>Highway</v>
      </c>
      <c r="I185" s="29">
        <f>VLOOKUP($H185,Input!$A$12:$B$15,2,FALSE)</f>
        <v>0.61049702380952386</v>
      </c>
      <c r="J185" s="34">
        <f t="shared" si="6"/>
        <v>2.3602546954773103</v>
      </c>
      <c r="K185" s="34">
        <f t="shared" si="7"/>
        <v>0.45305198489038145</v>
      </c>
      <c r="L185" s="34">
        <f t="shared" si="8"/>
        <v>0.1096093511831568</v>
      </c>
      <c r="M185" s="28">
        <f>($D185*Input!B$4 + 'Cálculo Emissões'!$E185*Input!B$6 + 'Cálculo Emissões'!$F185*Input!B$5) * (1/1000)</f>
        <v>1.1412827341132014E-2</v>
      </c>
      <c r="N185" s="28">
        <f>($D185*Input!C$4 + 'Cálculo Emissões'!$E185*Input!C$6 + 'Cálculo Emissões'!$F185*Input!C$5) * (1/1000)</f>
        <v>1.1412827341132014E-2</v>
      </c>
      <c r="O185" s="28">
        <f>($D185*Input!D$4 + 'Cálculo Emissões'!$E185*Input!D$6 + 'Cálculo Emissões'!$F185*Input!D$5) * (1/1000)</f>
        <v>1.1412827341132014E-2</v>
      </c>
      <c r="P185" s="28">
        <f>($D185*Input!E$4 + 'Cálculo Emissões'!$E185*Input!E$6 + 'Cálculo Emissões'!$F185*Input!E$5) * (1/1000)</f>
        <v>0.44116760499811214</v>
      </c>
      <c r="Q185" s="28">
        <f>($D185*Input!F$4 + 'Cálculo Emissões'!$E185*Input!F$6 + 'Cálculo Emissões'!$F185*Input!F$5) * (1/1000)</f>
        <v>0.30723335636924587</v>
      </c>
      <c r="R185" s="28">
        <f>($D185*Input!G$4 + 'Cálculo Emissões'!$E185*Input!G$6 + 'Cálculo Emissões'!$F185*Input!G$5) * (1/1000)</f>
        <v>1.4588832645108041E-2</v>
      </c>
      <c r="S185" s="28">
        <f>($D185*Input!H$4 + 'Cálculo Emissões'!$E185*Input!H$6 + 'Cálculo Emissões'!$F185*Input!H$5) * (1/1000)</f>
        <v>0.12893826780734635</v>
      </c>
      <c r="T185" s="28">
        <f>($D185*Input!I$4) * (1/1000)</f>
        <v>1.0169671028494172E-2</v>
      </c>
      <c r="U185" s="1">
        <f>($D185*Input!J$4 + 'Cálculo Emissões'!$E185*Input!J$6 + 'Cálculo Emissões'!$F185*Input!J$5) * (1/1000)</f>
        <v>6.9032016385286461E-3</v>
      </c>
      <c r="V185" s="1">
        <f>($D185*Input!K$4 + 'Cálculo Emissões'!$E185*Input!K$6 + 'Cálculo Emissões'!$F185*Input!K$5) * (1/1000)</f>
        <v>5.2406450767343883E-3</v>
      </c>
      <c r="W185" s="1">
        <f>($D185*Input!L$4 + 'Cálculo Emissões'!$E185*Input!L$6 + 'Cálculo Emissões'!$F185*Input!L$5) * (1/1000)</f>
        <v>2.808849771419437E-3</v>
      </c>
      <c r="X185" s="1">
        <f>($D185*Input!M$4 + 'Cálculo Emissões'!$E185*Input!M$6 + 'Cálculo Emissões'!$F185*Input!M$5) * (1/1000)</f>
        <v>6.1365845547726623E-3</v>
      </c>
      <c r="Y185" s="1">
        <f>($D185*Input!N$4 + 'Cálculo Emissões'!$E185*Input!N$6 + 'Cálculo Emissões'!$F185*Input!N$5) * (1/1000)</f>
        <v>3.0682922773863312E-3</v>
      </c>
      <c r="Z185" s="1">
        <f>($D185*Input!O$4 + 'Cálculo Emissões'!$E185*Input!O$6 + 'Cálculo Emissões'!$F185*Input!O$5) * (1/1000)</f>
        <v>1.662822528693029E-3</v>
      </c>
    </row>
    <row r="186" spans="1:26" ht="15" customHeight="1" x14ac:dyDescent="0.25">
      <c r="A186" s="1" t="str">
        <f>'Dados Vias'!B187</f>
        <v>Serra</v>
      </c>
      <c r="B186" s="1" t="str">
        <f>'Dados Vias'!C187</f>
        <v>Avenida Doutor Milton David (2)</v>
      </c>
      <c r="C186" s="29">
        <f>Input!$R$17</f>
        <v>0.95383561643835613</v>
      </c>
      <c r="D186" s="5">
        <f>'Dados Vias'!S187</f>
        <v>201.63300149543136</v>
      </c>
      <c r="E186" s="5">
        <f>'Dados Vias'!T187</f>
        <v>86.814208977199627</v>
      </c>
      <c r="F186" s="5">
        <f>'Dados Vias'!U187</f>
        <v>19.603208478722493</v>
      </c>
      <c r="G186" s="12">
        <f>($D186*Input!$E$12 + $E186*Input!$E$14 + $F186*Input!$E$13) / ($D186+$E186+$F186)</f>
        <v>2.001363636363636</v>
      </c>
      <c r="H186" s="14" t="str">
        <f>'Dados Vias'!W187</f>
        <v>Collector</v>
      </c>
      <c r="I186" s="29">
        <f>VLOOKUP($H186,Input!$A$12:$B$15,2,FALSE)</f>
        <v>1.9366892857142866</v>
      </c>
      <c r="J186" s="34">
        <f t="shared" si="6"/>
        <v>3.5145921956677966</v>
      </c>
      <c r="K186" s="34">
        <f t="shared" si="7"/>
        <v>0.67462760412199196</v>
      </c>
      <c r="L186" s="34">
        <f t="shared" si="8"/>
        <v>0.16321635583596578</v>
      </c>
      <c r="M186" s="28">
        <f>($D186*Input!B$4 + 'Cálculo Emissões'!$E186*Input!B$6 + 'Cálculo Emissões'!$F186*Input!B$5) * (1/1000)</f>
        <v>4.6820175871176437E-3</v>
      </c>
      <c r="N186" s="28">
        <f>($D186*Input!C$4 + 'Cálculo Emissões'!$E186*Input!C$6 + 'Cálculo Emissões'!$F186*Input!C$5) * (1/1000)</f>
        <v>4.6820175871176437E-3</v>
      </c>
      <c r="O186" s="28">
        <f>($D186*Input!D$4 + 'Cálculo Emissões'!$E186*Input!D$6 + 'Cálculo Emissões'!$F186*Input!D$5) * (1/1000)</f>
        <v>4.6820175871176437E-3</v>
      </c>
      <c r="P186" s="28">
        <f>($D186*Input!E$4 + 'Cálculo Emissões'!$E186*Input!E$6 + 'Cálculo Emissões'!$F186*Input!E$5) * (1/1000)</f>
        <v>0.27020929139544297</v>
      </c>
      <c r="Q186" s="28">
        <f>($D186*Input!F$4 + 'Cálculo Emissões'!$E186*Input!F$6 + 'Cálculo Emissões'!$F186*Input!F$5) * (1/1000)</f>
        <v>0.53542067077175226</v>
      </c>
      <c r="R186" s="28">
        <f>($D186*Input!G$4 + 'Cálculo Emissões'!$E186*Input!G$6 + 'Cálculo Emissões'!$F186*Input!G$5) * (1/1000)</f>
        <v>6.7762259245642796E-3</v>
      </c>
      <c r="S186" s="28">
        <f>($D186*Input!H$4 + 'Cálculo Emissões'!$E186*Input!H$6 + 'Cálculo Emissões'!$F186*Input!H$5) * (1/1000)</f>
        <v>0.18444419125109143</v>
      </c>
      <c r="T186" s="28">
        <f>($D186*Input!I$4) * (1/1000)</f>
        <v>1.4834025541003023E-2</v>
      </c>
      <c r="U186" s="1">
        <f>($D186*Input!J$4 + 'Cálculo Emissões'!$E186*Input!J$6 + 'Cálculo Emissões'!$F186*Input!J$5) * (1/1000)</f>
        <v>5.716126857589E-3</v>
      </c>
      <c r="V186" s="1">
        <f>($D186*Input!K$4 + 'Cálculo Emissões'!$E186*Input!K$6 + 'Cálculo Emissões'!$F186*Input!K$5) * (1/1000)</f>
        <v>4.3444340902004637E-3</v>
      </c>
      <c r="W186" s="1">
        <f>($D186*Input!L$4 + 'Cálculo Emissões'!$E186*Input!L$6 + 'Cálculo Emissões'!$F186*Input!L$5) * (1/1000)</f>
        <v>2.3267406426631353E-3</v>
      </c>
      <c r="X186" s="1">
        <f>($D186*Input!M$4 + 'Cálculo Emissões'!$E186*Input!M$6 + 'Cálculo Emissões'!$F186*Input!M$5) * (1/1000)</f>
        <v>4.7900762536205403E-3</v>
      </c>
      <c r="Y186" s="1">
        <f>($D186*Input!N$4 + 'Cálculo Emissões'!$E186*Input!N$6 + 'Cálculo Emissões'!$F186*Input!N$5) * (1/1000)</f>
        <v>2.3950381268102701E-3</v>
      </c>
      <c r="Z186" s="1">
        <f>($D186*Input!O$4 + 'Cálculo Emissões'!$E186*Input!O$6 + 'Cálculo Emissões'!$F186*Input!O$5) * (1/1000)</f>
        <v>1.3015552396391664E-3</v>
      </c>
    </row>
    <row r="187" spans="1:26" ht="15" customHeight="1" x14ac:dyDescent="0.25">
      <c r="A187" s="1" t="str">
        <f>'Dados Vias'!B188</f>
        <v>Serra</v>
      </c>
      <c r="B187" s="1" t="str">
        <f>'Dados Vias'!C188</f>
        <v>Av. Eldes Scherrer Souza (1)</v>
      </c>
      <c r="C187" s="29">
        <f>Input!$R$17</f>
        <v>0.95383561643835613</v>
      </c>
      <c r="D187" s="5">
        <f>'Dados Vias'!S188</f>
        <v>725.44031897489629</v>
      </c>
      <c r="E187" s="5">
        <f>'Dados Vias'!T188</f>
        <v>90.680039871862036</v>
      </c>
      <c r="F187" s="5">
        <f>'Dados Vias'!U188</f>
        <v>198.15267971999486</v>
      </c>
      <c r="G187" s="12">
        <f>($D187*Input!$E$12 + $E187*Input!$E$14 + $F187*Input!$E$13) / ($D187+$E187+$F187)</f>
        <v>4.1124172185430465</v>
      </c>
      <c r="H187" s="14" t="str">
        <f>'Dados Vias'!W188</f>
        <v>Highway</v>
      </c>
      <c r="I187" s="48">
        <f>'Medições Silt'!J$8</f>
        <v>0.69505952380952429</v>
      </c>
      <c r="J187" s="34">
        <f t="shared" si="6"/>
        <v>9.4940184082464043</v>
      </c>
      <c r="K187" s="34">
        <f t="shared" si="7"/>
        <v>1.8223812424497741</v>
      </c>
      <c r="L187" s="34">
        <f t="shared" si="8"/>
        <v>0.4408986876894615</v>
      </c>
      <c r="M187" s="28">
        <f>($D187*Input!B$4 + 'Cálculo Emissões'!$E187*Input!B$6 + 'Cálculo Emissões'!$F187*Input!B$5) * (1/1000)</f>
        <v>3.8195133778147365E-2</v>
      </c>
      <c r="N187" s="28">
        <f>($D187*Input!C$4 + 'Cálculo Emissões'!$E187*Input!C$6 + 'Cálculo Emissões'!$F187*Input!C$5) * (1/1000)</f>
        <v>3.8195133778147365E-2</v>
      </c>
      <c r="O187" s="28">
        <f>($D187*Input!D$4 + 'Cálculo Emissões'!$E187*Input!D$6 + 'Cálculo Emissões'!$F187*Input!D$5) * (1/1000)</f>
        <v>3.8195133778147365E-2</v>
      </c>
      <c r="P187" s="28">
        <f>($D187*Input!E$4 + 'Cálculo Emissões'!$E187*Input!E$6 + 'Cálculo Emissões'!$F187*Input!E$5) * (1/1000)</f>
        <v>1.6436347360100221</v>
      </c>
      <c r="Q187" s="28">
        <f>($D187*Input!F$4 + 'Cálculo Emissões'!$E187*Input!F$6 + 'Cálculo Emissões'!$F187*Input!F$5) * (1/1000)</f>
        <v>1.2064339035711518</v>
      </c>
      <c r="R187" s="28">
        <f>($D187*Input!G$4 + 'Cálculo Emissões'!$E187*Input!G$6 + 'Cálculo Emissões'!$F187*Input!G$5) * (1/1000)</f>
        <v>5.0669322035663128E-2</v>
      </c>
      <c r="S187" s="28">
        <f>($D187*Input!H$4 + 'Cálculo Emissões'!$E187*Input!H$6 + 'Cálculo Emissões'!$F187*Input!H$5) * (1/1000)</f>
        <v>0.62263973271778328</v>
      </c>
      <c r="T187" s="28">
        <f>($D187*Input!I$4) * (1/1000)</f>
        <v>5.3370232751263298E-2</v>
      </c>
      <c r="U187" s="1">
        <f>($D187*Input!J$4 + 'Cálculo Emissões'!$E187*Input!J$6 + 'Cálculo Emissões'!$F187*Input!J$5) * (1/1000)</f>
        <v>2.7357509157114011E-2</v>
      </c>
      <c r="V187" s="1">
        <f>($D187*Input!K$4 + 'Cálculo Emissões'!$E187*Input!K$6 + 'Cálculo Emissões'!$F187*Input!K$5) * (1/1000)</f>
        <v>2.0763119013494171E-2</v>
      </c>
      <c r="W187" s="1">
        <f>($D187*Input!L$4 + 'Cálculo Emissões'!$E187*Input!L$6 + 'Cálculo Emissões'!$F187*Input!L$5) * (1/1000)</f>
        <v>1.1129788237274422E-2</v>
      </c>
      <c r="X187" s="1">
        <f>($D187*Input!M$4 + 'Cálculo Emissões'!$E187*Input!M$6 + 'Cálculo Emissões'!$F187*Input!M$5) * (1/1000)</f>
        <v>2.4007244117505218E-2</v>
      </c>
      <c r="Y187" s="1">
        <f>($D187*Input!N$4 + 'Cálculo Emissões'!$E187*Input!N$6 + 'Cálculo Emissões'!$F187*Input!N$5) * (1/1000)</f>
        <v>1.2003622058752609E-2</v>
      </c>
      <c r="Z187" s="1">
        <f>($D187*Input!O$4 + 'Cálculo Emissões'!$E187*Input!O$6 + 'Cálculo Emissões'!$F187*Input!O$5) * (1/1000)</f>
        <v>6.5152950468721996E-3</v>
      </c>
    </row>
    <row r="188" spans="1:26" ht="15" customHeight="1" x14ac:dyDescent="0.25">
      <c r="A188" s="1" t="str">
        <f>'Dados Vias'!B189</f>
        <v>Serra</v>
      </c>
      <c r="B188" s="1" t="str">
        <f>'Dados Vias'!C189</f>
        <v>Av. Eldes Scherrer Souza (2)</v>
      </c>
      <c r="C188" s="29">
        <f>Input!$R$17</f>
        <v>0.95383561643835613</v>
      </c>
      <c r="D188" s="5">
        <f>'Dados Vias'!S189</f>
        <v>989.01924350275738</v>
      </c>
      <c r="E188" s="5">
        <f>'Dados Vias'!T189</f>
        <v>137.54572260634376</v>
      </c>
      <c r="F188" s="5">
        <f>'Dados Vias'!U189</f>
        <v>173.56960233657665</v>
      </c>
      <c r="G188" s="12">
        <f>($D188*Input!$E$12 + $E188*Input!$E$14 + $F188*Input!$E$13) / ($D188+$E188+$F188)</f>
        <v>3.2134760705289671</v>
      </c>
      <c r="H188" s="14" t="str">
        <f>'Dados Vias'!W189</f>
        <v>Highway</v>
      </c>
      <c r="I188" s="48">
        <f>'Medições Silt'!J$8</f>
        <v>0.69505952380952429</v>
      </c>
      <c r="J188" s="34">
        <f t="shared" si="6"/>
        <v>9.4627845749725967</v>
      </c>
      <c r="K188" s="34">
        <f t="shared" si="7"/>
        <v>1.8163858936479904</v>
      </c>
      <c r="L188" s="34">
        <f t="shared" si="8"/>
        <v>0.43944820007612678</v>
      </c>
      <c r="M188" s="28">
        <f>($D188*Input!B$4 + 'Cálculo Emissões'!$E188*Input!B$6 + 'Cálculo Emissões'!$F188*Input!B$5) * (1/1000)</f>
        <v>3.5242265515803478E-2</v>
      </c>
      <c r="N188" s="28">
        <f>($D188*Input!C$4 + 'Cálculo Emissões'!$E188*Input!C$6 + 'Cálculo Emissões'!$F188*Input!C$5) * (1/1000)</f>
        <v>3.5242265515803478E-2</v>
      </c>
      <c r="O188" s="28">
        <f>($D188*Input!D$4 + 'Cálculo Emissões'!$E188*Input!D$6 + 'Cálculo Emissões'!$F188*Input!D$5) * (1/1000)</f>
        <v>3.5242265515803478E-2</v>
      </c>
      <c r="P188" s="28">
        <f>($D188*Input!E$4 + 'Cálculo Emissões'!$E188*Input!E$6 + 'Cálculo Emissões'!$F188*Input!E$5) * (1/1000)</f>
        <v>1.7173542454519484</v>
      </c>
      <c r="Q188" s="28">
        <f>($D188*Input!F$4 + 'Cálculo Emissões'!$E188*Input!F$6 + 'Cálculo Emissões'!$F188*Input!F$5) * (1/1000)</f>
        <v>1.5980152046757345</v>
      </c>
      <c r="R188" s="28">
        <f>($D188*Input!G$4 + 'Cálculo Emissões'!$E188*Input!G$6 + 'Cálculo Emissões'!$F188*Input!G$5) * (1/1000)</f>
        <v>4.8801355277742549E-2</v>
      </c>
      <c r="S188" s="28">
        <f>($D188*Input!H$4 + 'Cálculo Emissões'!$E188*Input!H$6 + 'Cálculo Emissões'!$F188*Input!H$5) * (1/1000)</f>
        <v>0.82950479233050189</v>
      </c>
      <c r="T188" s="28">
        <f>($D188*Input!I$4) * (1/1000)</f>
        <v>7.2761584710109128E-2</v>
      </c>
      <c r="U188" s="1">
        <f>($D188*Input!J$4 + 'Cálculo Emissões'!$E188*Input!J$6 + 'Cálculo Emissões'!$F188*Input!J$5) * (1/1000)</f>
        <v>3.0880995097588938E-2</v>
      </c>
      <c r="V188" s="1">
        <f>($D188*Input!K$4 + 'Cálculo Emissões'!$E188*Input!K$6 + 'Cálculo Emissões'!$F188*Input!K$5) * (1/1000)</f>
        <v>2.3438547095293194E-2</v>
      </c>
      <c r="W188" s="1">
        <f>($D188*Input!L$4 + 'Cálculo Emissões'!$E188*Input!L$6 + 'Cálculo Emissões'!$F188*Input!L$5) * (1/1000)</f>
        <v>1.2563088582500572E-2</v>
      </c>
      <c r="X188" s="1">
        <f>($D188*Input!M$4 + 'Cálculo Emissões'!$E188*Input!M$6 + 'Cálculo Emissões'!$F188*Input!M$5) * (1/1000)</f>
        <v>2.6681250215947264E-2</v>
      </c>
      <c r="Y188" s="1">
        <f>($D188*Input!N$4 + 'Cálculo Emissões'!$E188*Input!N$6 + 'Cálculo Emissões'!$F188*Input!N$5) * (1/1000)</f>
        <v>1.3340625107973632E-2</v>
      </c>
      <c r="Z188" s="1">
        <f>($D188*Input!O$4 + 'Cálculo Emissões'!$E188*Input!O$6 + 'Cálculo Emissões'!$F188*Input!O$5) * (1/1000)</f>
        <v>7.2496572273658549E-3</v>
      </c>
    </row>
    <row r="189" spans="1:26" ht="15" customHeight="1" x14ac:dyDescent="0.25">
      <c r="A189" s="1" t="str">
        <f>'Dados Vias'!B190</f>
        <v>Serra</v>
      </c>
      <c r="B189" s="1" t="str">
        <f>'Dados Vias'!C190</f>
        <v>Av. Eldes Scherrer Souza (3)</v>
      </c>
      <c r="C189" s="29">
        <f>Input!$R$17</f>
        <v>0.95383561643835613</v>
      </c>
      <c r="D189" s="5">
        <f>'Dados Vias'!S190</f>
        <v>1668.835957980624</v>
      </c>
      <c r="E189" s="5">
        <f>'Dados Vias'!T190</f>
        <v>206.18822646864854</v>
      </c>
      <c r="F189" s="5">
        <f>'Dados Vias'!U190</f>
        <v>302.8389576258275</v>
      </c>
      <c r="G189" s="12">
        <f>($D189*Input!$E$12 + $E189*Input!$E$14 + $F189*Input!$E$13) / ($D189+$E189+$F189)</f>
        <v>3.3062130177514799</v>
      </c>
      <c r="H189" s="14" t="str">
        <f>'Dados Vias'!W190</f>
        <v>Highway</v>
      </c>
      <c r="I189" s="48">
        <f>'Medições Silt'!J$8</f>
        <v>0.69505952380952429</v>
      </c>
      <c r="J189" s="34">
        <f t="shared" si="6"/>
        <v>16.317894057120103</v>
      </c>
      <c r="K189" s="34">
        <f t="shared" si="7"/>
        <v>3.1322273422335805</v>
      </c>
      <c r="L189" s="34">
        <f t="shared" si="8"/>
        <v>0.75779693763715672</v>
      </c>
      <c r="M189" s="28">
        <f>($D189*Input!B$4 + 'Cálculo Emissões'!$E189*Input!B$6 + 'Cálculo Emissões'!$F189*Input!B$5) * (1/1000)</f>
        <v>6.1095717256914629E-2</v>
      </c>
      <c r="N189" s="28">
        <f>($D189*Input!C$4 + 'Cálculo Emissões'!$E189*Input!C$6 + 'Cálculo Emissões'!$F189*Input!C$5) * (1/1000)</f>
        <v>6.1095717256914629E-2</v>
      </c>
      <c r="O189" s="28">
        <f>($D189*Input!D$4 + 'Cálculo Emissões'!$E189*Input!D$6 + 'Cálculo Emissões'!$F189*Input!D$5) * (1/1000)</f>
        <v>6.1095717256914629E-2</v>
      </c>
      <c r="P189" s="28">
        <f>($D189*Input!E$4 + 'Cálculo Emissões'!$E189*Input!E$6 + 'Cálculo Emissões'!$F189*Input!E$5) * (1/1000)</f>
        <v>2.9493679389204721</v>
      </c>
      <c r="Q189" s="28">
        <f>($D189*Input!F$4 + 'Cálculo Emissões'!$E189*Input!F$6 + 'Cálculo Emissões'!$F189*Input!F$5) * (1/1000)</f>
        <v>2.6071717906117264</v>
      </c>
      <c r="R189" s="28">
        <f>($D189*Input!G$4 + 'Cálculo Emissões'!$E189*Input!G$6 + 'Cálculo Emissões'!$F189*Input!G$5) * (1/1000)</f>
        <v>8.4376724824039281E-2</v>
      </c>
      <c r="S189" s="28">
        <f>($D189*Input!H$4 + 'Cálculo Emissões'!$E189*Input!H$6 + 'Cálculo Emissões'!$F189*Input!H$5) * (1/1000)</f>
        <v>1.3936651646596612</v>
      </c>
      <c r="T189" s="28">
        <f>($D189*Input!I$4) * (1/1000)</f>
        <v>0.12277531475912558</v>
      </c>
      <c r="U189" s="1">
        <f>($D189*Input!J$4 + 'Cálculo Emissões'!$E189*Input!J$6 + 'Cálculo Emissões'!$F189*Input!J$5) * (1/1000)</f>
        <v>5.2566399819181056E-2</v>
      </c>
      <c r="V189" s="1">
        <f>($D189*Input!K$4 + 'Cálculo Emissões'!$E189*Input!K$6 + 'Cálculo Emissões'!$F189*Input!K$5) * (1/1000)</f>
        <v>3.989506742894737E-2</v>
      </c>
      <c r="W189" s="1">
        <f>($D189*Input!L$4 + 'Cálculo Emissões'!$E189*Input!L$6 + 'Cálculo Emissões'!$F189*Input!L$5) * (1/1000)</f>
        <v>2.1384649603240491E-2</v>
      </c>
      <c r="X189" s="1">
        <f>($D189*Input!M$4 + 'Cálculo Emissões'!$E189*Input!M$6 + 'Cálculo Emissões'!$F189*Input!M$5) * (1/1000)</f>
        <v>4.5498226241581348E-2</v>
      </c>
      <c r="Y189" s="1">
        <f>($D189*Input!N$4 + 'Cálculo Emissões'!$E189*Input!N$6 + 'Cálculo Emissões'!$F189*Input!N$5) * (1/1000)</f>
        <v>2.2749113120790674E-2</v>
      </c>
      <c r="Z189" s="1">
        <f>($D189*Input!O$4 + 'Cálculo Emissões'!$E189*Input!O$6 + 'Cálculo Emissões'!$F189*Input!O$5) * (1/1000)</f>
        <v>1.2362128577007209E-2</v>
      </c>
    </row>
    <row r="190" spans="1:26" ht="15" customHeight="1" x14ac:dyDescent="0.25">
      <c r="A190" s="1" t="str">
        <f>'Dados Vias'!B191</f>
        <v>Serra</v>
      </c>
      <c r="B190" s="1" t="str">
        <f>'Dados Vias'!C191</f>
        <v>Av. Eldes Scherrer Souza (4)</v>
      </c>
      <c r="C190" s="29">
        <f>Input!$R$17</f>
        <v>0.95383561643835613</v>
      </c>
      <c r="D190" s="5">
        <f>'Dados Vias'!S191</f>
        <v>134.77729620027768</v>
      </c>
      <c r="E190" s="5">
        <f>'Dados Vias'!T191</f>
        <v>13.82331243079771</v>
      </c>
      <c r="F190" s="5">
        <f>'Dados Vias'!U191</f>
        <v>3.4558281076994275</v>
      </c>
      <c r="G190" s="12">
        <f>($D190*Input!$E$12 + $E190*Input!$E$14 + $F190*Input!$E$13) / ($D190+$E190+$F190)</f>
        <v>1.6590909090909092</v>
      </c>
      <c r="H190" s="14" t="str">
        <f>'Dados Vias'!W191</f>
        <v>Collector</v>
      </c>
      <c r="I190" s="48">
        <f>'Medições Silt'!J$8</f>
        <v>0.69505952380952429</v>
      </c>
      <c r="J190" s="34">
        <f t="shared" si="6"/>
        <v>0.56388231286178003</v>
      </c>
      <c r="K190" s="34">
        <f t="shared" si="7"/>
        <v>0.10823747181866983</v>
      </c>
      <c r="L190" s="34">
        <f t="shared" si="8"/>
        <v>2.6186485117420121E-2</v>
      </c>
      <c r="M190" s="28">
        <f>($D190*Input!B$4 + 'Cálculo Emissões'!$E190*Input!B$6 + 'Cálculo Emissões'!$F190*Input!B$5) * (1/1000)</f>
        <v>1.2485908212129071E-3</v>
      </c>
      <c r="N190" s="28">
        <f>($D190*Input!C$4 + 'Cálculo Emissões'!$E190*Input!C$6 + 'Cálculo Emissões'!$F190*Input!C$5) * (1/1000)</f>
        <v>1.2485908212129071E-3</v>
      </c>
      <c r="O190" s="28">
        <f>($D190*Input!D$4 + 'Cálculo Emissões'!$E190*Input!D$6 + 'Cálculo Emissões'!$F190*Input!D$5) * (1/1000)</f>
        <v>1.2485908212129071E-3</v>
      </c>
      <c r="P190" s="28">
        <f>($D190*Input!E$4 + 'Cálculo Emissões'!$E190*Input!E$6 + 'Cálculo Emissões'!$F190*Input!E$5) * (1/1000)</f>
        <v>0.12377786492368953</v>
      </c>
      <c r="Q190" s="28">
        <f>($D190*Input!F$4 + 'Cálculo Emissões'!$E190*Input!F$6 + 'Cálculo Emissões'!$F190*Input!F$5) * (1/1000)</f>
        <v>0.17787250693387543</v>
      </c>
      <c r="R190" s="28">
        <f>($D190*Input!G$4 + 'Cálculo Emissões'!$E190*Input!G$6 + 'Cálculo Emissões'!$F190*Input!G$5) * (1/1000)</f>
        <v>2.3901890068768025E-3</v>
      </c>
      <c r="S190" s="28">
        <f>($D190*Input!H$4 + 'Cálculo Emissões'!$E190*Input!H$6 + 'Cálculo Emissões'!$F190*Input!H$5) * (1/1000)</f>
        <v>0.10642673235176654</v>
      </c>
      <c r="T190" s="28">
        <f>($D190*Input!I$4) * (1/1000)</f>
        <v>9.9154892272312316E-3</v>
      </c>
      <c r="U190" s="1">
        <f>($D190*Input!J$4 + 'Cálculo Emissões'!$E190*Input!J$6 + 'Cálculo Emissões'!$F190*Input!J$5) * (1/1000)</f>
        <v>2.8014169175075948E-3</v>
      </c>
      <c r="V190" s="1">
        <f>($D190*Input!K$4 + 'Cálculo Emissões'!$E190*Input!K$6 + 'Cálculo Emissões'!$F190*Input!K$5) * (1/1000)</f>
        <v>2.1257965017876918E-3</v>
      </c>
      <c r="W190" s="1">
        <f>($D190*Input!L$4 + 'Cálculo Emissões'!$E190*Input!L$6 + 'Cálculo Emissões'!$F190*Input!L$5) * (1/1000)</f>
        <v>1.139458768236352E-3</v>
      </c>
      <c r="X190" s="1">
        <f>($D190*Input!M$4 + 'Cálculo Emissões'!$E190*Input!M$6 + 'Cálculo Emissões'!$F190*Input!M$5) * (1/1000)</f>
        <v>2.3240289431718888E-3</v>
      </c>
      <c r="Y190" s="1">
        <f>($D190*Input!N$4 + 'Cálculo Emissões'!$E190*Input!N$6 + 'Cálculo Emissões'!$F190*Input!N$5) * (1/1000)</f>
        <v>1.1620144715859444E-3</v>
      </c>
      <c r="Z190" s="1">
        <f>($D190*Input!O$4 + 'Cálculo Emissões'!$E190*Input!O$6 + 'Cálculo Emissões'!$F190*Input!O$5) * (1/1000)</f>
        <v>6.339307072316838E-4</v>
      </c>
    </row>
    <row r="191" spans="1:26" ht="15" customHeight="1" x14ac:dyDescent="0.25">
      <c r="A191" s="1" t="str">
        <f>'Dados Vias'!B192</f>
        <v>Serra</v>
      </c>
      <c r="B191" s="1" t="str">
        <f>'Dados Vias'!C192</f>
        <v>Av. Getúlio Vargas (1)</v>
      </c>
      <c r="C191" s="29">
        <f>Input!$R$17</f>
        <v>0.95383561643835613</v>
      </c>
      <c r="D191" s="5">
        <f>'Dados Vias'!S192</f>
        <v>30.512351944529872</v>
      </c>
      <c r="E191" s="5">
        <f>'Dados Vias'!T192</f>
        <v>10.743785895961222</v>
      </c>
      <c r="F191" s="5">
        <f>'Dados Vias'!U192</f>
        <v>5.5867686658998359</v>
      </c>
      <c r="G191" s="12">
        <f>($D191*Input!$E$12 + $E191*Input!$E$14 + $F191*Input!$E$13) / ($D191+$E191+$F191)</f>
        <v>2.856880733944954</v>
      </c>
      <c r="H191" s="14" t="str">
        <f>'Dados Vias'!W192</f>
        <v>Collector</v>
      </c>
      <c r="I191" s="29">
        <f>VLOOKUP($H191,Input!$A$12:$B$15,2,FALSE)</f>
        <v>1.9366892857142866</v>
      </c>
      <c r="J191" s="34">
        <f t="shared" si="6"/>
        <v>0.76834169020349752</v>
      </c>
      <c r="K191" s="34">
        <f t="shared" si="7"/>
        <v>0.14748354424958771</v>
      </c>
      <c r="L191" s="34">
        <f t="shared" si="8"/>
        <v>3.5681502641029296E-2</v>
      </c>
      <c r="M191" s="28">
        <f>($D191*Input!B$4 + 'Cálculo Emissões'!$E191*Input!B$6 + 'Cálculo Emissões'!$F191*Input!B$5) * (1/1000)</f>
        <v>1.1563099979892547E-3</v>
      </c>
      <c r="N191" s="28">
        <f>($D191*Input!C$4 + 'Cálculo Emissões'!$E191*Input!C$6 + 'Cálculo Emissões'!$F191*Input!C$5) * (1/1000)</f>
        <v>1.1563099979892547E-3</v>
      </c>
      <c r="O191" s="28">
        <f>($D191*Input!D$4 + 'Cálculo Emissões'!$E191*Input!D$6 + 'Cálculo Emissões'!$F191*Input!D$5) * (1/1000)</f>
        <v>1.1563099979892547E-3</v>
      </c>
      <c r="P191" s="28">
        <f>($D191*Input!E$4 + 'Cálculo Emissões'!$E191*Input!E$6 + 'Cálculo Emissões'!$F191*Input!E$5) * (1/1000)</f>
        <v>5.4891064825498624E-2</v>
      </c>
      <c r="Q191" s="28">
        <f>($D191*Input!F$4 + 'Cálculo Emissões'!$E191*Input!F$6 + 'Cálculo Emissões'!$F191*Input!F$5) * (1/1000)</f>
        <v>7.4539513207059468E-2</v>
      </c>
      <c r="R191" s="28">
        <f>($D191*Input!G$4 + 'Cálculo Emissões'!$E191*Input!G$6 + 'Cálculo Emissões'!$F191*Input!G$5) * (1/1000)</f>
        <v>1.5705590556422885E-3</v>
      </c>
      <c r="S191" s="28">
        <f>($D191*Input!H$4 + 'Cálculo Emissões'!$E191*Input!H$6 + 'Cálculo Emissões'!$F191*Input!H$5) * (1/1000)</f>
        <v>2.7776628190008756E-2</v>
      </c>
      <c r="T191" s="28">
        <f>($D191*Input!I$4) * (1/1000)</f>
        <v>2.2447764240194827E-3</v>
      </c>
      <c r="U191" s="1">
        <f>($D191*Input!J$4 + 'Cálculo Emissões'!$E191*Input!J$6 + 'Cálculo Emissões'!$F191*Input!J$5) * (1/1000)</f>
        <v>1.0223539690491341E-3</v>
      </c>
      <c r="V191" s="1">
        <f>($D191*Input!K$4 + 'Cálculo Emissões'!$E191*Input!K$6 + 'Cálculo Emissões'!$F191*Input!K$5) * (1/1000)</f>
        <v>7.7661432442417742E-4</v>
      </c>
      <c r="W191" s="1">
        <f>($D191*Input!L$4 + 'Cálculo Emissões'!$E191*Input!L$6 + 'Cálculo Emissões'!$F191*Input!L$5) * (1/1000)</f>
        <v>4.1606990579397599E-4</v>
      </c>
      <c r="X191" s="1">
        <f>($D191*Input!M$4 + 'Cálculo Emissões'!$E191*Input!M$6 + 'Cálculo Emissões'!$F191*Input!M$5) * (1/1000)</f>
        <v>8.7687613284176955E-4</v>
      </c>
      <c r="Y191" s="1">
        <f>($D191*Input!N$4 + 'Cálculo Emissões'!$E191*Input!N$6 + 'Cálculo Emissões'!$F191*Input!N$5) * (1/1000)</f>
        <v>4.3843806642088478E-4</v>
      </c>
      <c r="Z191" s="1">
        <f>($D191*Input!O$4 + 'Cálculo Emissões'!$E191*Input!O$6 + 'Cálculo Emissões'!$F191*Input!O$5) * (1/1000)</f>
        <v>2.380357416677349E-4</v>
      </c>
    </row>
    <row r="192" spans="1:26" ht="15" customHeight="1" x14ac:dyDescent="0.25">
      <c r="A192" s="1" t="str">
        <f>'Dados Vias'!B193</f>
        <v>Serra</v>
      </c>
      <c r="B192" s="1" t="str">
        <f>'Dados Vias'!C193</f>
        <v>Av. Getúlio Vargas (2)</v>
      </c>
      <c r="C192" s="29">
        <f>Input!$R$17</f>
        <v>0.95383561643835613</v>
      </c>
      <c r="D192" s="5">
        <f>'Dados Vias'!S193</f>
        <v>150.80044447012014</v>
      </c>
      <c r="E192" s="5">
        <f>'Dados Vias'!T193</f>
        <v>42.764305148243025</v>
      </c>
      <c r="F192" s="5">
        <f>'Dados Vias'!U193</f>
        <v>16.880646769043299</v>
      </c>
      <c r="G192" s="12">
        <f>($D192*Input!$E$12 + $E192*Input!$E$14 + $F192*Input!$E$13) / ($D192+$E192+$F192)</f>
        <v>2.3350267379679144</v>
      </c>
      <c r="H192" s="14" t="str">
        <f>'Dados Vias'!W193</f>
        <v>Highway</v>
      </c>
      <c r="I192" s="29">
        <f>VLOOKUP($H192,Input!$A$12:$B$15,2,FALSE)</f>
        <v>0.61049702380952386</v>
      </c>
      <c r="J192" s="34">
        <f t="shared" si="6"/>
        <v>0.98275489063205901</v>
      </c>
      <c r="K192" s="34">
        <f t="shared" si="7"/>
        <v>0.18864025764454379</v>
      </c>
      <c r="L192" s="34">
        <f t="shared" si="8"/>
        <v>4.5638772010776728E-2</v>
      </c>
      <c r="M192" s="28">
        <f>($D192*Input!B$4 + 'Cálculo Emissões'!$E192*Input!B$6 + 'Cálculo Emissões'!$F192*Input!B$5) * (1/1000)</f>
        <v>3.7927449098584809E-3</v>
      </c>
      <c r="N192" s="28">
        <f>($D192*Input!C$4 + 'Cálculo Emissões'!$E192*Input!C$6 + 'Cálculo Emissões'!$F192*Input!C$5) * (1/1000)</f>
        <v>3.7927449098584809E-3</v>
      </c>
      <c r="O192" s="28">
        <f>($D192*Input!D$4 + 'Cálculo Emissões'!$E192*Input!D$6 + 'Cálculo Emissões'!$F192*Input!D$5) * (1/1000)</f>
        <v>3.7927449098584809E-3</v>
      </c>
      <c r="P192" s="28">
        <f>($D192*Input!E$4 + 'Cálculo Emissões'!$E192*Input!E$6 + 'Cálculo Emissões'!$F192*Input!E$5) * (1/1000)</f>
        <v>0.21194005105689109</v>
      </c>
      <c r="Q192" s="28">
        <f>($D192*Input!F$4 + 'Cálculo Emissões'!$E192*Input!F$6 + 'Cálculo Emissões'!$F192*Input!F$5) * (1/1000)</f>
        <v>0.31750960530327044</v>
      </c>
      <c r="R192" s="28">
        <f>($D192*Input!G$4 + 'Cálculo Emissões'!$E192*Input!G$6 + 'Cálculo Emissões'!$F192*Input!G$5) * (1/1000)</f>
        <v>5.4794872375779954E-3</v>
      </c>
      <c r="S192" s="28">
        <f>($D192*Input!H$4 + 'Cálculo Emissões'!$E192*Input!H$6 + 'Cálculo Emissões'!$F192*Input!H$5) * (1/1000)</f>
        <v>0.13123893736443742</v>
      </c>
      <c r="T192" s="28">
        <f>($D192*Input!I$4) * (1/1000)</f>
        <v>1.1094303156098462E-2</v>
      </c>
      <c r="U192" s="1">
        <f>($D192*Input!J$4 + 'Cálculo Emissões'!$E192*Input!J$6 + 'Cálculo Emissões'!$F192*Input!J$5) * (1/1000)</f>
        <v>4.2412207120942503E-3</v>
      </c>
      <c r="V192" s="1">
        <f>($D192*Input!K$4 + 'Cálculo Emissões'!$E192*Input!K$6 + 'Cálculo Emissões'!$F192*Input!K$5) * (1/1000)</f>
        <v>3.2212679331233255E-3</v>
      </c>
      <c r="W192" s="1">
        <f>($D192*Input!L$4 + 'Cálculo Emissões'!$E192*Input!L$6 + 'Cálculo Emissões'!$F192*Input!L$5) * (1/1000)</f>
        <v>1.7258836612917448E-3</v>
      </c>
      <c r="X192" s="1">
        <f>($D192*Input!M$4 + 'Cálculo Emissões'!$E192*Input!M$6 + 'Cálculo Emissões'!$F192*Input!M$5) * (1/1000)</f>
        <v>3.5904199590285541E-3</v>
      </c>
      <c r="Y192" s="1">
        <f>($D192*Input!N$4 + 'Cálculo Emissões'!$E192*Input!N$6 + 'Cálculo Emissões'!$F192*Input!N$5) * (1/1000)</f>
        <v>1.7952099795142771E-3</v>
      </c>
      <c r="Z192" s="1">
        <f>($D192*Input!O$4 + 'Cálculo Emissões'!$E192*Input!O$6 + 'Cálculo Emissões'!$F192*Input!O$5) * (1/1000)</f>
        <v>9.7600278405853187E-4</v>
      </c>
    </row>
    <row r="193" spans="1:26" ht="15" customHeight="1" x14ac:dyDescent="0.25">
      <c r="A193" s="1" t="str">
        <f>'Dados Vias'!B194</f>
        <v>Serra</v>
      </c>
      <c r="B193" s="1" t="str">
        <f>'Dados Vias'!C194</f>
        <v>Av. Industrial</v>
      </c>
      <c r="C193" s="29">
        <f>Input!$R$17</f>
        <v>0.95383561643835613</v>
      </c>
      <c r="D193" s="5">
        <f>'Dados Vias'!S194</f>
        <v>484.49645381238827</v>
      </c>
      <c r="E193" s="5">
        <f>'Dados Vias'!T194</f>
        <v>115.21562011392162</v>
      </c>
      <c r="F193" s="5">
        <f>'Dados Vias'!U194</f>
        <v>79.764660078868829</v>
      </c>
      <c r="G193" s="12">
        <f>($D193*Input!$E$12 + $E193*Input!$E$14 + $F193*Input!$E$13) / ($D193+$E193+$F193)</f>
        <v>2.9050000000000007</v>
      </c>
      <c r="H193" s="14" t="str">
        <f>'Dados Vias'!W194</f>
        <v>Highway</v>
      </c>
      <c r="I193" s="29">
        <f>VLOOKUP($H193,Input!$A$12:$B$15,2,FALSE)</f>
        <v>0.61049702380952386</v>
      </c>
      <c r="J193" s="34">
        <f t="shared" si="6"/>
        <v>3.9648954411732515</v>
      </c>
      <c r="K193" s="34">
        <f t="shared" si="7"/>
        <v>0.76106352121591825</v>
      </c>
      <c r="L193" s="34">
        <f t="shared" si="8"/>
        <v>0.18412827126191569</v>
      </c>
      <c r="M193" s="28">
        <f>($D193*Input!B$4 + 'Cálculo Emissões'!$E193*Input!B$6 + 'Cálculo Emissões'!$F193*Input!B$5) * (1/1000)</f>
        <v>1.6553433315829331E-2</v>
      </c>
      <c r="N193" s="28">
        <f>($D193*Input!C$4 + 'Cálculo Emissões'!$E193*Input!C$6 + 'Cálculo Emissões'!$F193*Input!C$5) * (1/1000)</f>
        <v>1.6553433315829331E-2</v>
      </c>
      <c r="O193" s="28">
        <f>($D193*Input!D$4 + 'Cálculo Emissões'!$E193*Input!D$6 + 'Cálculo Emissões'!$F193*Input!D$5) * (1/1000)</f>
        <v>1.6553433315829331E-2</v>
      </c>
      <c r="P193" s="28">
        <f>($D193*Input!E$4 + 'Cálculo Emissões'!$E193*Input!E$6 + 'Cálculo Emissões'!$F193*Input!E$5) * (1/1000)</f>
        <v>0.81745908634516617</v>
      </c>
      <c r="Q193" s="28">
        <f>($D193*Input!F$4 + 'Cálculo Emissões'!$E193*Input!F$6 + 'Cálculo Emissões'!$F193*Input!F$5) * (1/1000)</f>
        <v>0.96132215586689806</v>
      </c>
      <c r="R193" s="28">
        <f>($D193*Input!G$4 + 'Cálculo Emissões'!$E193*Input!G$6 + 'Cálculo Emissões'!$F193*Input!G$5) * (1/1000)</f>
        <v>2.2918903670066364E-2</v>
      </c>
      <c r="S193" s="28">
        <f>($D193*Input!H$4 + 'Cálculo Emissões'!$E193*Input!H$6 + 'Cálculo Emissões'!$F193*Input!H$5) * (1/1000)</f>
        <v>0.42071072087592021</v>
      </c>
      <c r="T193" s="28">
        <f>($D193*Input!I$4) * (1/1000)</f>
        <v>3.5644129269886429E-2</v>
      </c>
      <c r="U193" s="1">
        <f>($D193*Input!J$4 + 'Cálculo Emissões'!$E193*Input!J$6 + 'Cálculo Emissões'!$F193*Input!J$5) * (1/1000)</f>
        <v>1.5168933505919547E-2</v>
      </c>
      <c r="V193" s="1">
        <f>($D193*Input!K$4 + 'Cálculo Emissões'!$E193*Input!K$6 + 'Cálculo Emissões'!$F193*Input!K$5) * (1/1000)</f>
        <v>1.1517963973524722E-2</v>
      </c>
      <c r="W193" s="1">
        <f>($D193*Input!L$4 + 'Cálculo Emissões'!$E193*Input!L$6 + 'Cálculo Emissões'!$F193*Input!L$5) * (1/1000)</f>
        <v>6.1721562377973528E-3</v>
      </c>
      <c r="X193" s="1">
        <f>($D193*Input!M$4 + 'Cálculo Emissões'!$E193*Input!M$6 + 'Cálculo Emissões'!$F193*Input!M$5) * (1/1000)</f>
        <v>1.3023345990443773E-2</v>
      </c>
      <c r="Y193" s="1">
        <f>($D193*Input!N$4 + 'Cálculo Emissões'!$E193*Input!N$6 + 'Cálculo Emissões'!$F193*Input!N$5) * (1/1000)</f>
        <v>6.5116729952218863E-3</v>
      </c>
      <c r="Z193" s="1">
        <f>($D193*Input!O$4 + 'Cálculo Emissões'!$E193*Input!O$6 + 'Cálculo Emissões'!$F193*Input!O$5) * (1/1000)</f>
        <v>3.5377733940250202E-3</v>
      </c>
    </row>
    <row r="194" spans="1:26" ht="15" customHeight="1" x14ac:dyDescent="0.25">
      <c r="A194" s="1" t="str">
        <f>'Dados Vias'!B195</f>
        <v>Serra</v>
      </c>
      <c r="B194" s="1" t="str">
        <f>'Dados Vias'!C195</f>
        <v>Av. Iriri</v>
      </c>
      <c r="C194" s="29">
        <f>Input!$R$17</f>
        <v>0.95383561643835613</v>
      </c>
      <c r="D194" s="5">
        <f>'Dados Vias'!S195</f>
        <v>55.971373014435059</v>
      </c>
      <c r="E194" s="5">
        <f>'Dados Vias'!T195</f>
        <v>9.3285621690725105</v>
      </c>
      <c r="F194" s="5">
        <f>'Dados Vias'!U195</f>
        <v>6.9964216268043824</v>
      </c>
      <c r="G194" s="12">
        <f>($D194*Input!$E$12 + $E194*Input!$E$14 + $F194*Input!$E$13) / ($D194+$E194+$F194)</f>
        <v>2.6629032258064518</v>
      </c>
      <c r="H194" s="14" t="str">
        <f>'Dados Vias'!W195</f>
        <v>Collector</v>
      </c>
      <c r="I194" s="29">
        <f>VLOOKUP($H194,Input!$A$12:$B$15,2,FALSE)</f>
        <v>1.9366892857142866</v>
      </c>
      <c r="J194" s="34">
        <f t="shared" si="6"/>
        <v>1.1037723636149479</v>
      </c>
      <c r="K194" s="34">
        <f t="shared" si="7"/>
        <v>0.21186961778367419</v>
      </c>
      <c r="L194" s="34">
        <f t="shared" si="8"/>
        <v>5.1258778496050206E-2</v>
      </c>
      <c r="M194" s="28">
        <f>($D194*Input!B$4 + 'Cálculo Emissões'!$E194*Input!B$6 + 'Cálculo Emissões'!$F194*Input!B$5) * (1/1000)</f>
        <v>1.5068980281917571E-3</v>
      </c>
      <c r="N194" s="28">
        <f>($D194*Input!C$4 + 'Cálculo Emissões'!$E194*Input!C$6 + 'Cálculo Emissões'!$F194*Input!C$5) * (1/1000)</f>
        <v>1.5068980281917571E-3</v>
      </c>
      <c r="O194" s="28">
        <f>($D194*Input!D$4 + 'Cálculo Emissões'!$E194*Input!D$6 + 'Cálculo Emissões'!$F194*Input!D$5) * (1/1000)</f>
        <v>1.5068980281917571E-3</v>
      </c>
      <c r="P194" s="28">
        <f>($D194*Input!E$4 + 'Cálculo Emissões'!$E194*Input!E$6 + 'Cálculo Emissões'!$F194*Input!E$5) * (1/1000)</f>
        <v>8.1983965818884966E-2</v>
      </c>
      <c r="Q194" s="28">
        <f>($D194*Input!F$4 + 'Cálculo Emissões'!$E194*Input!F$6 + 'Cálculo Emissões'!$F194*Input!F$5) * (1/1000)</f>
        <v>9.3440815573907363E-2</v>
      </c>
      <c r="R194" s="28">
        <f>($D194*Input!G$4 + 'Cálculo Emissões'!$E194*Input!G$6 + 'Cálculo Emissões'!$F194*Input!G$5) * (1/1000)</f>
        <v>2.1712084493383677E-3</v>
      </c>
      <c r="S194" s="28">
        <f>($D194*Input!H$4 + 'Cálculo Emissões'!$E194*Input!H$6 + 'Cálculo Emissões'!$F194*Input!H$5) * (1/1000)</f>
        <v>4.6749628520543256E-2</v>
      </c>
      <c r="T194" s="28">
        <f>($D194*Input!I$4) * (1/1000)</f>
        <v>4.1177821621623274E-3</v>
      </c>
      <c r="U194" s="1">
        <f>($D194*Input!J$4 + 'Cálculo Emissões'!$E194*Input!J$6 + 'Cálculo Emissões'!$F194*Input!J$5) * (1/1000)</f>
        <v>1.5693030899382881E-3</v>
      </c>
      <c r="V194" s="1">
        <f>($D194*Input!K$4 + 'Cálculo Emissões'!$E194*Input!K$6 + 'Cálculo Emissões'!$F194*Input!K$5) * (1/1000)</f>
        <v>1.1912531872516887E-3</v>
      </c>
      <c r="W194" s="1">
        <f>($D194*Input!L$4 + 'Cálculo Emissões'!$E194*Input!L$6 + 'Cálculo Emissões'!$F194*Input!L$5) * (1/1000)</f>
        <v>6.3844930588793556E-4</v>
      </c>
      <c r="X194" s="1">
        <f>($D194*Input!M$4 + 'Cálculo Emissões'!$E194*Input!M$6 + 'Cálculo Emissões'!$F194*Input!M$5) * (1/1000)</f>
        <v>1.3397757112618594E-3</v>
      </c>
      <c r="Y194" s="1">
        <f>($D194*Input!N$4 + 'Cálculo Emissões'!$E194*Input!N$6 + 'Cálculo Emissões'!$F194*Input!N$5) * (1/1000)</f>
        <v>6.6988785563092969E-4</v>
      </c>
      <c r="Z194" s="1">
        <f>($D194*Input!O$4 + 'Cálculo Emissões'!$E194*Input!O$6 + 'Cálculo Emissões'!$F194*Input!O$5) * (1/1000)</f>
        <v>3.6431192325287826E-4</v>
      </c>
    </row>
    <row r="195" spans="1:26" ht="15" customHeight="1" x14ac:dyDescent="0.25">
      <c r="A195" s="1" t="str">
        <f>'Dados Vias'!B196</f>
        <v>Serra</v>
      </c>
      <c r="B195" s="1" t="str">
        <f>'Dados Vias'!C196</f>
        <v>Av. Jones dos Santos Neves</v>
      </c>
      <c r="C195" s="29">
        <f>Input!$R$17</f>
        <v>0.95383561643835613</v>
      </c>
      <c r="D195" s="5">
        <f>'Dados Vias'!S196</f>
        <v>250.16809580202982</v>
      </c>
      <c r="E195" s="5">
        <f>'Dados Vias'!T196</f>
        <v>51.005145746044924</v>
      </c>
      <c r="F195" s="5">
        <f>'Dados Vias'!U196</f>
        <v>87.43739270750558</v>
      </c>
      <c r="G195" s="12">
        <f>($D195*Input!$E$12 + $E195*Input!$E$14 + $F195*Input!$E$13) / ($D195+$E195+$F195)</f>
        <v>4.4809375000000005</v>
      </c>
      <c r="H195" s="14" t="str">
        <f>'Dados Vias'!W196</f>
        <v>Collector</v>
      </c>
      <c r="I195" s="29">
        <f>VLOOKUP($H195,Input!$A$12:$B$15,2,FALSE)</f>
        <v>1.9366892857142866</v>
      </c>
      <c r="J195" s="34">
        <f t="shared" si="6"/>
        <v>10.088150596514227</v>
      </c>
      <c r="K195" s="34">
        <f t="shared" si="7"/>
        <v>1.9364251919005639</v>
      </c>
      <c r="L195" s="34">
        <f t="shared" si="8"/>
        <v>0.46848996578239449</v>
      </c>
      <c r="M195" s="28">
        <f>($D195*Input!B$4 + 'Cálculo Emissões'!$E195*Input!B$6 + 'Cálculo Emissões'!$F195*Input!B$5) * (1/1000)</f>
        <v>1.6599382782103354E-2</v>
      </c>
      <c r="N195" s="28">
        <f>($D195*Input!C$4 + 'Cálculo Emissões'!$E195*Input!C$6 + 'Cálculo Emissões'!$F195*Input!C$5) * (1/1000)</f>
        <v>1.6599382782103354E-2</v>
      </c>
      <c r="O195" s="28">
        <f>($D195*Input!D$4 + 'Cálculo Emissões'!$E195*Input!D$6 + 'Cálculo Emissões'!$F195*Input!D$5) * (1/1000)</f>
        <v>1.6599382782103354E-2</v>
      </c>
      <c r="P195" s="28">
        <f>($D195*Input!E$4 + 'Cálculo Emissões'!$E195*Input!E$6 + 'Cálculo Emissões'!$F195*Input!E$5) * (1/1000)</f>
        <v>0.67259868573859782</v>
      </c>
      <c r="Q195" s="28">
        <f>($D195*Input!F$4 + 'Cálculo Emissões'!$E195*Input!F$6 + 'Cálculo Emissões'!$F195*Input!F$5) * (1/1000)</f>
        <v>0.51176697628746304</v>
      </c>
      <c r="R195" s="28">
        <f>($D195*Input!G$4 + 'Cálculo Emissões'!$E195*Input!G$6 + 'Cálculo Emissões'!$F195*Input!G$5) * (1/1000)</f>
        <v>2.1540562810925999E-2</v>
      </c>
      <c r="S195" s="28">
        <f>($D195*Input!H$4 + 'Cálculo Emissões'!$E195*Input!H$6 + 'Cálculo Emissões'!$F195*Input!H$5) * (1/1000)</f>
        <v>0.22590918239594787</v>
      </c>
      <c r="T195" s="28">
        <f>($D195*Input!I$4) * (1/1000)</f>
        <v>1.8404724896958328E-2</v>
      </c>
      <c r="U195" s="1">
        <f>($D195*Input!J$4 + 'Cálculo Emissões'!$E195*Input!J$6 + 'Cálculo Emissões'!$F195*Input!J$5) * (1/1000)</f>
        <v>1.0890136416376466E-2</v>
      </c>
      <c r="V195" s="1">
        <f>($D195*Input!K$4 + 'Cálculo Emissões'!$E195*Input!K$6 + 'Cálculo Emissões'!$F195*Input!K$5) * (1/1000)</f>
        <v>8.2671382314295477E-3</v>
      </c>
      <c r="W195" s="1">
        <f>($D195*Input!L$4 + 'Cálculo Emissões'!$E195*Input!L$6 + 'Cálculo Emissões'!$F195*Input!L$5) * (1/1000)</f>
        <v>4.4309619303027035E-3</v>
      </c>
      <c r="X195" s="1">
        <f>($D195*Input!M$4 + 'Cálculo Emissões'!$E195*Input!M$6 + 'Cálculo Emissões'!$F195*Input!M$5) * (1/1000)</f>
        <v>9.6103229501391316E-3</v>
      </c>
      <c r="Y195" s="1">
        <f>($D195*Input!N$4 + 'Cálculo Emissões'!$E195*Input!N$6 + 'Cálculo Emissões'!$F195*Input!N$5) * (1/1000)</f>
        <v>4.8051614750695658E-3</v>
      </c>
      <c r="Z195" s="1">
        <f>($D195*Input!O$4 + 'Cálculo Emissões'!$E195*Input!O$6 + 'Cálculo Emissões'!$F195*Input!O$5) * (1/1000)</f>
        <v>2.6057815935482832E-3</v>
      </c>
    </row>
    <row r="196" spans="1:26" ht="15" customHeight="1" x14ac:dyDescent="0.25">
      <c r="A196" s="1" t="str">
        <f>'Dados Vias'!B197</f>
        <v>Serra</v>
      </c>
      <c r="B196" s="1" t="str">
        <f>'Dados Vias'!C197</f>
        <v>Av. José Rato</v>
      </c>
      <c r="C196" s="29">
        <f>Input!$R$17</f>
        <v>0.95383561643835613</v>
      </c>
      <c r="D196" s="5">
        <f>'Dados Vias'!S197</f>
        <v>726.81791817200485</v>
      </c>
      <c r="E196" s="5">
        <f>'Dados Vias'!T197</f>
        <v>122.06102442583288</v>
      </c>
      <c r="F196" s="5">
        <f>'Dados Vias'!U197</f>
        <v>85.997539936382253</v>
      </c>
      <c r="G196" s="12">
        <f>($D196*Input!$E$12 + $E196*Input!$E$14 + $F196*Input!$E$13) / ($D196+$E196+$F196)</f>
        <v>2.5930267062314543</v>
      </c>
      <c r="H196" s="14" t="str">
        <f>'Dados Vias'!W197</f>
        <v>Highway</v>
      </c>
      <c r="I196" s="29">
        <f>VLOOKUP($H196,Input!$A$12:$B$15,2,FALSE)</f>
        <v>0.61049702380952386</v>
      </c>
      <c r="J196" s="34">
        <f t="shared" ref="J196:J259" si="9">3.23*($I196^0.91)*($G196^1.02)*($C196) * (1/1000) * SUM($D196:$F196)</f>
        <v>4.8583125775094613</v>
      </c>
      <c r="K196" s="34">
        <f t="shared" ref="K196:K259" si="10">0.62*($I196^0.91)*($G196^1.02)*($C196) * (1/1000) * SUM($D196:$F196)</f>
        <v>0.9325553554352527</v>
      </c>
      <c r="L196" s="34">
        <f t="shared" ref="L196:L259" si="11">0.15*($I196^0.91)*($G196^1.02)*($C196) * (1/1000) * SUM($D196:$F196)</f>
        <v>0.22561823115369017</v>
      </c>
      <c r="M196" s="28">
        <f>($D196*Input!B$4 + 'Cálculo Emissões'!$E196*Input!B$6 + 'Cálculo Emissões'!$F196*Input!B$5) * (1/1000)</f>
        <v>1.8722841457822135E-2</v>
      </c>
      <c r="N196" s="28">
        <f>($D196*Input!C$4 + 'Cálculo Emissões'!$E196*Input!C$6 + 'Cálculo Emissões'!$F196*Input!C$5) * (1/1000)</f>
        <v>1.8722841457822135E-2</v>
      </c>
      <c r="O196" s="28">
        <f>($D196*Input!D$4 + 'Cálculo Emissões'!$E196*Input!D$6 + 'Cálculo Emissões'!$F196*Input!D$5) * (1/1000)</f>
        <v>1.8722841457822135E-2</v>
      </c>
      <c r="P196" s="28">
        <f>($D196*Input!E$4 + 'Cálculo Emissões'!$E196*Input!E$6 + 'Cálculo Emissões'!$F196*Input!E$5) * (1/1000)</f>
        <v>1.0383144879287129</v>
      </c>
      <c r="Q196" s="28">
        <f>($D196*Input!F$4 + 'Cálculo Emissões'!$E196*Input!F$6 + 'Cálculo Emissões'!$F196*Input!F$5) * (1/1000)</f>
        <v>1.2118935794971624</v>
      </c>
      <c r="R196" s="28">
        <f>($D196*Input!G$4 + 'Cálculo Emissões'!$E196*Input!G$6 + 'Cálculo Emissões'!$F196*Input!G$5) * (1/1000)</f>
        <v>2.7175548697620257E-2</v>
      </c>
      <c r="S196" s="28">
        <f>($D196*Input!H$4 + 'Cálculo Emissões'!$E196*Input!H$6 + 'Cálculo Emissões'!$F196*Input!H$5) * (1/1000)</f>
        <v>0.60616907327430491</v>
      </c>
      <c r="T196" s="28">
        <f>($D196*Input!I$4) * (1/1000)</f>
        <v>5.3471581942733014E-2</v>
      </c>
      <c r="U196" s="1">
        <f>($D196*Input!J$4 + 'Cálculo Emissões'!$E196*Input!J$6 + 'Cálculo Emissões'!$F196*Input!J$5) * (1/1000)</f>
        <v>2.0057564874356802E-2</v>
      </c>
      <c r="V196" s="1">
        <f>($D196*Input!K$4 + 'Cálculo Emissões'!$E196*Input!K$6 + 'Cálculo Emissões'!$F196*Input!K$5) * (1/1000)</f>
        <v>1.5225767838085826E-2</v>
      </c>
      <c r="W196" s="1">
        <f>($D196*Input!L$4 + 'Cálculo Emissões'!$E196*Input!L$6 + 'Cálculo Emissões'!$F196*Input!L$5) * (1/1000)</f>
        <v>8.1601439244355662E-3</v>
      </c>
      <c r="X196" s="1">
        <f>($D196*Input!M$4 + 'Cálculo Emissões'!$E196*Input!M$6 + 'Cálculo Emissões'!$F196*Input!M$5) * (1/1000)</f>
        <v>1.7095000343452897E-2</v>
      </c>
      <c r="Y196" s="1">
        <f>($D196*Input!N$4 + 'Cálculo Emissões'!$E196*Input!N$6 + 'Cálculo Emissões'!$F196*Input!N$5) * (1/1000)</f>
        <v>8.5475001717264486E-3</v>
      </c>
      <c r="Z196" s="1">
        <f>($D196*Input!O$4 + 'Cálculo Emissões'!$E196*Input!O$6 + 'Cálculo Emissões'!$F196*Input!O$5) * (1/1000)</f>
        <v>4.6490640536741446E-3</v>
      </c>
    </row>
    <row r="197" spans="1:26" ht="15" customHeight="1" x14ac:dyDescent="0.25">
      <c r="A197" s="1" t="str">
        <f>'Dados Vias'!B198</f>
        <v>Serra</v>
      </c>
      <c r="B197" s="1" t="str">
        <f>'Dados Vias'!C198</f>
        <v>Av. João Palácio (1)</v>
      </c>
      <c r="C197" s="29">
        <f>Input!$R$17</f>
        <v>0.95383561643835613</v>
      </c>
      <c r="D197" s="5">
        <f>'Dados Vias'!S198</f>
        <v>138.69296949865577</v>
      </c>
      <c r="E197" s="5">
        <f>'Dados Vias'!T198</f>
        <v>23.990135264632347</v>
      </c>
      <c r="F197" s="5">
        <f>'Dados Vias'!U198</f>
        <v>14.244142813375456</v>
      </c>
      <c r="G197" s="12">
        <f>($D197*Input!$E$12 + $E197*Input!$E$14 + $F197*Input!$E$13) / ($D197+$E197+$F197)</f>
        <v>2.4237288135593222</v>
      </c>
      <c r="H197" s="14" t="str">
        <f>'Dados Vias'!W198</f>
        <v>Highway</v>
      </c>
      <c r="I197" s="29">
        <f>VLOOKUP($H197,Input!$A$12:$B$15,2,FALSE)</f>
        <v>0.61049702380952386</v>
      </c>
      <c r="J197" s="34">
        <f t="shared" si="9"/>
        <v>0.85825534452267738</v>
      </c>
      <c r="K197" s="34">
        <f t="shared" si="10"/>
        <v>0.16474251195172135</v>
      </c>
      <c r="L197" s="34">
        <f t="shared" si="11"/>
        <v>3.9857059343158398E-2</v>
      </c>
      <c r="M197" s="28">
        <f>($D197*Input!B$4 + 'Cálculo Emissões'!$E197*Input!B$6 + 'Cálculo Emissões'!$F197*Input!B$5) * (1/1000)</f>
        <v>3.1969458683743404E-3</v>
      </c>
      <c r="N197" s="28">
        <f>($D197*Input!C$4 + 'Cálculo Emissões'!$E197*Input!C$6 + 'Cálculo Emissões'!$F197*Input!C$5) * (1/1000)</f>
        <v>3.1969458683743404E-3</v>
      </c>
      <c r="O197" s="28">
        <f>($D197*Input!D$4 + 'Cálculo Emissões'!$E197*Input!D$6 + 'Cálculo Emissões'!$F197*Input!D$5) * (1/1000)</f>
        <v>3.1969458683743404E-3</v>
      </c>
      <c r="P197" s="28">
        <f>($D197*Input!E$4 + 'Cálculo Emissões'!$E197*Input!E$6 + 'Cálculo Emissões'!$F197*Input!E$5) * (1/1000)</f>
        <v>0.18643137445436947</v>
      </c>
      <c r="Q197" s="28">
        <f>($D197*Input!F$4 + 'Cálculo Emissões'!$E197*Input!F$6 + 'Cálculo Emissões'!$F197*Input!F$5) * (1/1000)</f>
        <v>0.23169192881164571</v>
      </c>
      <c r="R197" s="28">
        <f>($D197*Input!G$4 + 'Cálculo Emissões'!$E197*Input!G$6 + 'Cálculo Emissões'!$F197*Input!G$5) * (1/1000)</f>
        <v>4.7318610393097494E-3</v>
      </c>
      <c r="S197" s="28">
        <f>($D197*Input!H$4 + 'Cálculo Emissões'!$E197*Input!H$6 + 'Cálculo Emissões'!$F197*Input!H$5) * (1/1000)</f>
        <v>0.11536259979547071</v>
      </c>
      <c r="T197" s="28">
        <f>($D197*Input!I$4) * (1/1000)</f>
        <v>1.020356309057488E-2</v>
      </c>
      <c r="U197" s="1">
        <f>($D197*Input!J$4 + 'Cálculo Emissões'!$E197*Input!J$6 + 'Cálculo Emissões'!$F197*Input!J$5) * (1/1000)</f>
        <v>3.6867217402224012E-3</v>
      </c>
      <c r="V197" s="1">
        <f>($D197*Input!K$4 + 'Cálculo Emissões'!$E197*Input!K$6 + 'Cálculo Emissões'!$F197*Input!K$5) * (1/1000)</f>
        <v>2.798691432931385E-3</v>
      </c>
      <c r="W197" s="1">
        <f>($D197*Input!L$4 + 'Cálculo Emissões'!$E197*Input!L$6 + 'Cálculo Emissões'!$F197*Input!L$5) * (1/1000)</f>
        <v>1.4998987918136196E-3</v>
      </c>
      <c r="X197" s="1">
        <f>($D197*Input!M$4 + 'Cálculo Emissões'!$E197*Input!M$6 + 'Cálculo Emissões'!$F197*Input!M$5) * (1/1000)</f>
        <v>3.1287598423027432E-3</v>
      </c>
      <c r="Y197" s="1">
        <f>($D197*Input!N$4 + 'Cálculo Emissões'!$E197*Input!N$6 + 'Cálculo Emissões'!$F197*Input!N$5) * (1/1000)</f>
        <v>1.5643799211513716E-3</v>
      </c>
      <c r="Z197" s="1">
        <f>($D197*Input!O$4 + 'Cálculo Emissões'!$E197*Input!O$6 + 'Cálculo Emissões'!$F197*Input!O$5) * (1/1000)</f>
        <v>8.5113955438665995E-4</v>
      </c>
    </row>
    <row r="198" spans="1:26" ht="15" customHeight="1" x14ac:dyDescent="0.25">
      <c r="A198" s="1" t="str">
        <f>'Dados Vias'!B199</f>
        <v>Serra</v>
      </c>
      <c r="B198" s="1" t="str">
        <f>'Dados Vias'!C199</f>
        <v>Av. João Palácio (2)</v>
      </c>
      <c r="C198" s="29">
        <f>Input!$R$17</f>
        <v>0.95383561643835613</v>
      </c>
      <c r="D198" s="5">
        <f>'Dados Vias'!S199</f>
        <v>332.88957167302692</v>
      </c>
      <c r="E198" s="5">
        <f>'Dados Vias'!T199</f>
        <v>50.080732021605819</v>
      </c>
      <c r="F198" s="5">
        <f>'Dados Vias'!U199</f>
        <v>41.24295578249891</v>
      </c>
      <c r="G198" s="12">
        <f>($D198*Input!$E$12 + $E198*Input!$E$14 + $F198*Input!$E$13) / ($D198+$E198+$F198)</f>
        <v>2.6829861111111115</v>
      </c>
      <c r="H198" s="14" t="str">
        <f>'Dados Vias'!W199</f>
        <v>Highway</v>
      </c>
      <c r="I198" s="29">
        <f>VLOOKUP($H198,Input!$A$12:$B$15,2,FALSE)</f>
        <v>0.61049702380952386</v>
      </c>
      <c r="J198" s="34">
        <f t="shared" si="9"/>
        <v>2.2825648273740415</v>
      </c>
      <c r="K198" s="34">
        <f t="shared" si="10"/>
        <v>0.43813937862907287</v>
      </c>
      <c r="L198" s="34">
        <f t="shared" si="11"/>
        <v>0.10600146257154991</v>
      </c>
      <c r="M198" s="28">
        <f>($D198*Input!B$4 + 'Cálculo Emissões'!$E198*Input!B$6 + 'Cálculo Emissões'!$F198*Input!B$5) * (1/1000)</f>
        <v>8.8742051200476658E-3</v>
      </c>
      <c r="N198" s="28">
        <f>($D198*Input!C$4 + 'Cálculo Emissões'!$E198*Input!C$6 + 'Cálculo Emissões'!$F198*Input!C$5) * (1/1000)</f>
        <v>8.8742051200476658E-3</v>
      </c>
      <c r="O198" s="28">
        <f>($D198*Input!D$4 + 'Cálculo Emissões'!$E198*Input!D$6 + 'Cálculo Emissões'!$F198*Input!D$5) * (1/1000)</f>
        <v>8.8742051200476658E-3</v>
      </c>
      <c r="P198" s="28">
        <f>($D198*Input!E$4 + 'Cálculo Emissões'!$E198*Input!E$6 + 'Cálculo Emissões'!$F198*Input!E$5) * (1/1000)</f>
        <v>0.48505960435302542</v>
      </c>
      <c r="Q198" s="28">
        <f>($D198*Input!F$4 + 'Cálculo Emissões'!$E198*Input!F$6 + 'Cálculo Emissões'!$F198*Input!F$5) * (1/1000)</f>
        <v>0.53458673012399227</v>
      </c>
      <c r="R198" s="28">
        <f>($D198*Input!G$4 + 'Cálculo Emissões'!$E198*Input!G$6 + 'Cálculo Emissões'!$F198*Input!G$5) * (1/1000)</f>
        <v>1.2822348477029209E-2</v>
      </c>
      <c r="S198" s="28">
        <f>($D198*Input!H$4 + 'Cálculo Emissões'!$E198*Input!H$6 + 'Cálculo Emissões'!$F198*Input!H$5) * (1/1000)</f>
        <v>0.27618398432318048</v>
      </c>
      <c r="T198" s="28">
        <f>($D198*Input!I$4) * (1/1000)</f>
        <v>2.4490496951924443E-2</v>
      </c>
      <c r="U198" s="1">
        <f>($D198*Input!J$4 + 'Cálculo Emissões'!$E198*Input!J$6 + 'Cálculo Emissões'!$F198*Input!J$5) * (1/1000)</f>
        <v>9.2636926967531539E-3</v>
      </c>
      <c r="V198" s="1">
        <f>($D198*Input!K$4 + 'Cálculo Emissões'!$E198*Input!K$6 + 'Cálculo Emissões'!$F198*Input!K$5) * (1/1000)</f>
        <v>7.031506498807104E-3</v>
      </c>
      <c r="W198" s="1">
        <f>($D198*Input!L$4 + 'Cálculo Emissões'!$E198*Input!L$6 + 'Cálculo Emissões'!$F198*Input!L$5) * (1/1000)</f>
        <v>3.7686783164223676E-3</v>
      </c>
      <c r="X198" s="1">
        <f>($D198*Input!M$4 + 'Cálculo Emissões'!$E198*Input!M$6 + 'Cálculo Emissões'!$F198*Input!M$5) * (1/1000)</f>
        <v>7.9125256862918551E-3</v>
      </c>
      <c r="Y198" s="1">
        <f>($D198*Input!N$4 + 'Cálculo Emissões'!$E198*Input!N$6 + 'Cálculo Emissões'!$F198*Input!N$5) * (1/1000)</f>
        <v>3.9562628431459275E-3</v>
      </c>
      <c r="Z198" s="1">
        <f>($D198*Input!O$4 + 'Cálculo Emissões'!$E198*Input!O$6 + 'Cálculo Emissões'!$F198*Input!O$5) * (1/1000)</f>
        <v>2.1517918569856267E-3</v>
      </c>
    </row>
    <row r="199" spans="1:26" ht="15" customHeight="1" x14ac:dyDescent="0.25">
      <c r="A199" s="1" t="str">
        <f>'Dados Vias'!B200</f>
        <v>Serra</v>
      </c>
      <c r="B199" s="1" t="str">
        <f>'Dados Vias'!C200</f>
        <v>Av. Laranjeiras x Yahoo (1)</v>
      </c>
      <c r="C199" s="29">
        <f>Input!$R$17</f>
        <v>0.95383561643835613</v>
      </c>
      <c r="D199" s="5">
        <f>'Dados Vias'!S200</f>
        <v>752.86567162523386</v>
      </c>
      <c r="E199" s="5">
        <f>'Dados Vias'!T200</f>
        <v>115.55612634247774</v>
      </c>
      <c r="F199" s="5">
        <f>'Dados Vias'!U200</f>
        <v>77.037417561651836</v>
      </c>
      <c r="G199" s="12">
        <f>($D199*Input!$E$12 + $E199*Input!$E$14 + $F199*Input!$E$13) / ($D199+$E199+$F199)</f>
        <v>2.4542592592592594</v>
      </c>
      <c r="H199" s="14" t="str">
        <f>'Dados Vias'!W200</f>
        <v>Highway</v>
      </c>
      <c r="I199" s="29">
        <f>VLOOKUP($H199,Input!$A$12:$B$15,2,FALSE)</f>
        <v>0.61049702380952386</v>
      </c>
      <c r="J199" s="34">
        <f t="shared" si="9"/>
        <v>4.6452568788582767</v>
      </c>
      <c r="K199" s="34">
        <f t="shared" si="10"/>
        <v>0.89165921513688262</v>
      </c>
      <c r="L199" s="34">
        <f t="shared" si="11"/>
        <v>0.21572400366214903</v>
      </c>
      <c r="M199" s="28">
        <f>($D199*Input!B$4 + 'Cálculo Emissões'!$E199*Input!B$6 + 'Cálculo Emissões'!$F199*Input!B$5) * (1/1000)</f>
        <v>1.7240024644803953E-2</v>
      </c>
      <c r="N199" s="28">
        <f>($D199*Input!C$4 + 'Cálculo Emissões'!$E199*Input!C$6 + 'Cálculo Emissões'!$F199*Input!C$5) * (1/1000)</f>
        <v>1.7240024644803953E-2</v>
      </c>
      <c r="O199" s="28">
        <f>($D199*Input!D$4 + 'Cálculo Emissões'!$E199*Input!D$6 + 'Cálculo Emissões'!$F199*Input!D$5) * (1/1000)</f>
        <v>1.7240024644803953E-2</v>
      </c>
      <c r="P199" s="28">
        <f>($D199*Input!E$4 + 'Cálculo Emissões'!$E199*Input!E$6 + 'Cálculo Emissões'!$F199*Input!E$5) * (1/1000)</f>
        <v>1.0089977813446023</v>
      </c>
      <c r="Q199" s="28">
        <f>($D199*Input!F$4 + 'Cálculo Emissões'!$E199*Input!F$6 + 'Cálculo Emissões'!$F199*Input!F$5) * (1/1000)</f>
        <v>1.2009831399222701</v>
      </c>
      <c r="R199" s="28">
        <f>($D199*Input!G$4 + 'Cálculo Emissões'!$E199*Input!G$6 + 'Cálculo Emissões'!$F199*Input!G$5) * (1/1000)</f>
        <v>2.5589645409831E-2</v>
      </c>
      <c r="S199" s="28">
        <f>($D199*Input!H$4 + 'Cálculo Emissões'!$E199*Input!H$6 + 'Cálculo Emissões'!$F199*Input!H$5) * (1/1000)</f>
        <v>0.62134902959972427</v>
      </c>
      <c r="T199" s="28">
        <f>($D199*Input!I$4) * (1/1000)</f>
        <v>5.5387900388350675E-2</v>
      </c>
      <c r="U199" s="1">
        <f>($D199*Input!J$4 + 'Cálculo Emissões'!$E199*Input!J$6 + 'Cálculo Emissões'!$F199*Input!J$5) * (1/1000)</f>
        <v>1.9871637293161867E-2</v>
      </c>
      <c r="V199" s="1">
        <f>($D199*Input!K$4 + 'Cálculo Emissões'!$E199*Input!K$6 + 'Cálculo Emissões'!$F199*Input!K$5) * (1/1000)</f>
        <v>1.508365112599144E-2</v>
      </c>
      <c r="W199" s="1">
        <f>($D199*Input!L$4 + 'Cálculo Emissões'!$E199*Input!L$6 + 'Cálculo Emissões'!$F199*Input!L$5) * (1/1000)</f>
        <v>8.0841965818322682E-3</v>
      </c>
      <c r="X199" s="1">
        <f>($D199*Input!M$4 + 'Cálculo Emissões'!$E199*Input!M$6 + 'Cálculo Emissões'!$F199*Input!M$5) * (1/1000)</f>
        <v>1.6877772955180909E-2</v>
      </c>
      <c r="Y199" s="1">
        <f>($D199*Input!N$4 + 'Cálculo Emissões'!$E199*Input!N$6 + 'Cálculo Emissões'!$F199*Input!N$5) * (1/1000)</f>
        <v>8.4388864775904546E-3</v>
      </c>
      <c r="Z199" s="1">
        <f>($D199*Input!O$4 + 'Cálculo Emissões'!$E199*Input!O$6 + 'Cálculo Emissões'!$F199*Input!O$5) * (1/1000)</f>
        <v>4.5918957633800713E-3</v>
      </c>
    </row>
    <row r="200" spans="1:26" ht="15" customHeight="1" x14ac:dyDescent="0.25">
      <c r="A200" s="1" t="str">
        <f>'Dados Vias'!B201</f>
        <v>Serra</v>
      </c>
      <c r="B200" s="1" t="str">
        <f>'Dados Vias'!C201</f>
        <v>Av. Laranjeiras x Yahoo (2)</v>
      </c>
      <c r="C200" s="29">
        <f>Input!$R$17</f>
        <v>0.95383561643835613</v>
      </c>
      <c r="D200" s="5">
        <f>'Dados Vias'!S201</f>
        <v>396.90551700907446</v>
      </c>
      <c r="E200" s="5">
        <f>'Dados Vias'!T201</f>
        <v>47.31324043816781</v>
      </c>
      <c r="F200" s="5">
        <f>'Dados Vias'!U201</f>
        <v>76.884015712022702</v>
      </c>
      <c r="G200" s="12">
        <f>($D200*Input!$E$12 + $E200*Input!$E$14 + $F200*Input!$E$13) / ($D200+$E200+$F200)</f>
        <v>3.4315889029003785</v>
      </c>
      <c r="H200" s="14" t="str">
        <f>'Dados Vias'!W201</f>
        <v>Highway</v>
      </c>
      <c r="I200" s="29">
        <f>VLOOKUP($H200,Input!$A$12:$B$15,2,FALSE)</f>
        <v>0.61049702380952386</v>
      </c>
      <c r="J200" s="34">
        <f t="shared" si="9"/>
        <v>3.6039323740210589</v>
      </c>
      <c r="K200" s="34">
        <f t="shared" si="10"/>
        <v>0.69177649284614739</v>
      </c>
      <c r="L200" s="34">
        <f t="shared" si="11"/>
        <v>0.16736528052729371</v>
      </c>
      <c r="M200" s="28">
        <f>($D200*Input!B$4 + 'Cálculo Emissões'!$E200*Input!B$6 + 'Cálculo Emissões'!$F200*Input!B$5) * (1/1000)</f>
        <v>1.537284159094875E-2</v>
      </c>
      <c r="N200" s="28">
        <f>($D200*Input!C$4 + 'Cálculo Emissões'!$E200*Input!C$6 + 'Cálculo Emissões'!$F200*Input!C$5) * (1/1000)</f>
        <v>1.537284159094875E-2</v>
      </c>
      <c r="O200" s="28">
        <f>($D200*Input!D$4 + 'Cálculo Emissões'!$E200*Input!D$6 + 'Cálculo Emissões'!$F200*Input!D$5) * (1/1000)</f>
        <v>1.537284159094875E-2</v>
      </c>
      <c r="P200" s="28">
        <f>($D200*Input!E$4 + 'Cálculo Emissões'!$E200*Input!E$6 + 'Cálculo Emissões'!$F200*Input!E$5) * (1/1000)</f>
        <v>0.72769181750389422</v>
      </c>
      <c r="Q200" s="28">
        <f>($D200*Input!F$4 + 'Cálculo Emissões'!$E200*Input!F$6 + 'Cálculo Emissões'!$F200*Input!F$5) * (1/1000)</f>
        <v>0.61848375020750235</v>
      </c>
      <c r="R200" s="28">
        <f>($D200*Input!G$4 + 'Cálculo Emissões'!$E200*Input!G$6 + 'Cálculo Emissões'!$F200*Input!G$5) * (1/1000)</f>
        <v>2.1085220133336229E-2</v>
      </c>
      <c r="S200" s="28">
        <f>($D200*Input!H$4 + 'Cálculo Emissões'!$E200*Input!H$6 + 'Cálculo Emissões'!$F200*Input!H$5) * (1/1000)</f>
        <v>0.33209912698233629</v>
      </c>
      <c r="T200" s="28">
        <f>($D200*Input!I$4) * (1/1000)</f>
        <v>2.9200113736396596E-2</v>
      </c>
      <c r="U200" s="1">
        <f>($D200*Input!J$4 + 'Cálculo Emissões'!$E200*Input!J$6 + 'Cálculo Emissões'!$F200*Input!J$5) * (1/1000)</f>
        <v>1.2816355977282699E-2</v>
      </c>
      <c r="V200" s="1">
        <f>($D200*Input!K$4 + 'Cálculo Emissões'!$E200*Input!K$6 + 'Cálculo Emissões'!$F200*Input!K$5) * (1/1000)</f>
        <v>9.7267603510999192E-3</v>
      </c>
      <c r="W200" s="1">
        <f>($D200*Input!L$4 + 'Cálculo Emissões'!$E200*Input!L$6 + 'Cálculo Emissões'!$F200*Input!L$5) * (1/1000)</f>
        <v>5.213837712449822E-3</v>
      </c>
      <c r="X200" s="1">
        <f>($D200*Input!M$4 + 'Cálculo Emissões'!$E200*Input!M$6 + 'Cálculo Emissões'!$F200*Input!M$5) * (1/1000)</f>
        <v>1.1119160511822671E-2</v>
      </c>
      <c r="Y200" s="1">
        <f>($D200*Input!N$4 + 'Cálculo Emissões'!$E200*Input!N$6 + 'Cálculo Emissões'!$F200*Input!N$5) * (1/1000)</f>
        <v>5.5595802559113353E-3</v>
      </c>
      <c r="Z200" s="1">
        <f>($D200*Input!O$4 + 'Cálculo Emissões'!$E200*Input!O$6 + 'Cálculo Emissões'!$F200*Input!O$5) * (1/1000)</f>
        <v>3.0206380779264803E-3</v>
      </c>
    </row>
    <row r="201" spans="1:26" ht="15" customHeight="1" x14ac:dyDescent="0.25">
      <c r="A201" s="1" t="str">
        <f>'Dados Vias'!B202</f>
        <v>Serra</v>
      </c>
      <c r="B201" s="1" t="str">
        <f>'Dados Vias'!C202</f>
        <v xml:space="preserve">Av. Martin Pescador </v>
      </c>
      <c r="C201" s="29">
        <f>Input!$R$17</f>
        <v>0.95383561643835613</v>
      </c>
      <c r="D201" s="5">
        <f>'Dados Vias'!S202</f>
        <v>274.6425312874934</v>
      </c>
      <c r="E201" s="5">
        <f>'Dados Vias'!T202</f>
        <v>73.238008343331586</v>
      </c>
      <c r="F201" s="5">
        <f>'Dados Vias'!U202</f>
        <v>18.309502085832897</v>
      </c>
      <c r="G201" s="12">
        <f>($D201*Input!$E$12 + $E201*Input!$E$14 + $F201*Input!$E$13) / ($D201+$E201+$F201)</f>
        <v>1.9100000000000001</v>
      </c>
      <c r="H201" s="14" t="str">
        <f>'Dados Vias'!W202</f>
        <v>Collector</v>
      </c>
      <c r="I201" s="29">
        <f>VLOOKUP($H201,Input!$A$12:$B$15,2,FALSE)</f>
        <v>1.9366892857142866</v>
      </c>
      <c r="J201" s="34">
        <f t="shared" si="9"/>
        <v>3.9834665641918696</v>
      </c>
      <c r="K201" s="34">
        <f t="shared" si="10"/>
        <v>0.7646282569037024</v>
      </c>
      <c r="L201" s="34">
        <f t="shared" si="11"/>
        <v>0.18499070731541187</v>
      </c>
      <c r="M201" s="28">
        <f>($D201*Input!B$4 + 'Cálculo Emissões'!$E201*Input!B$6 + 'Cálculo Emissões'!$F201*Input!B$5) * (1/1000)</f>
        <v>4.7124170667681379E-3</v>
      </c>
      <c r="N201" s="28">
        <f>($D201*Input!C$4 + 'Cálculo Emissões'!$E201*Input!C$6 + 'Cálculo Emissões'!$F201*Input!C$5) * (1/1000)</f>
        <v>4.7124170667681379E-3</v>
      </c>
      <c r="O201" s="28">
        <f>($D201*Input!D$4 + 'Cálculo Emissões'!$E201*Input!D$6 + 'Cálculo Emissões'!$F201*Input!D$5) * (1/1000)</f>
        <v>4.7124170667681379E-3</v>
      </c>
      <c r="P201" s="28">
        <f>($D201*Input!E$4 + 'Cálculo Emissões'!$E201*Input!E$6 + 'Cálculo Emissões'!$F201*Input!E$5) * (1/1000)</f>
        <v>0.31795554358251382</v>
      </c>
      <c r="Q201" s="28">
        <f>($D201*Input!F$4 + 'Cálculo Emissões'!$E201*Input!F$6 + 'Cálculo Emissões'!$F201*Input!F$5) * (1/1000)</f>
        <v>0.54748157487144766</v>
      </c>
      <c r="R201" s="28">
        <f>($D201*Input!G$4 + 'Cálculo Emissões'!$E201*Input!G$6 + 'Cálculo Emissões'!$F201*Input!G$5) * (1/1000)</f>
        <v>7.3526893087829427E-3</v>
      </c>
      <c r="S201" s="28">
        <f>($D201*Input!H$4 + 'Cálculo Emissões'!$E201*Input!H$6 + 'Cálculo Emissões'!$F201*Input!H$5) * (1/1000)</f>
        <v>0.23441616477544025</v>
      </c>
      <c r="T201" s="28">
        <f>($D201*Input!I$4) * (1/1000)</f>
        <v>2.020529523217314E-2</v>
      </c>
      <c r="U201" s="1">
        <f>($D201*Input!J$4 + 'Cálculo Emissões'!$E201*Input!J$6 + 'Cálculo Emissões'!$F201*Input!J$5) * (1/1000)</f>
        <v>6.8447227072812762E-3</v>
      </c>
      <c r="V201" s="1">
        <f>($D201*Input!K$4 + 'Cálculo Emissões'!$E201*Input!K$6 + 'Cálculo Emissões'!$F201*Input!K$5) * (1/1000)</f>
        <v>5.198671166897385E-3</v>
      </c>
      <c r="W201" s="1">
        <f>($D201*Input!L$4 + 'Cálculo Emissões'!$E201*Input!L$6 + 'Cálculo Emissões'!$F201*Input!L$5) * (1/1000)</f>
        <v>2.7852502828776739E-3</v>
      </c>
      <c r="X201" s="1">
        <f>($D201*Input!M$4 + 'Cálculo Emissões'!$E201*Input!M$6 + 'Cálculo Emissões'!$F201*Input!M$5) * (1/1000)</f>
        <v>5.7216218297639629E-3</v>
      </c>
      <c r="Y201" s="1">
        <f>($D201*Input!N$4 + 'Cálculo Emissões'!$E201*Input!N$6 + 'Cálculo Emissões'!$F201*Input!N$5) * (1/1000)</f>
        <v>2.8608109148819815E-3</v>
      </c>
      <c r="Z201" s="1">
        <f>($D201*Input!O$4 + 'Cálculo Emissões'!$E201*Input!O$6 + 'Cálculo Emissões'!$F201*Input!O$5) * (1/1000)</f>
        <v>1.5570018625353757E-3</v>
      </c>
    </row>
    <row r="202" spans="1:26" ht="15" customHeight="1" x14ac:dyDescent="0.25">
      <c r="A202" s="1" t="str">
        <f>'Dados Vias'!B203</f>
        <v>Serra</v>
      </c>
      <c r="B202" s="1" t="str">
        <f>'Dados Vias'!C203</f>
        <v>Av. Minas Gerais</v>
      </c>
      <c r="C202" s="29">
        <f>Input!$R$17</f>
        <v>0.95383561643835613</v>
      </c>
      <c r="D202" s="5">
        <f>'Dados Vias'!S203</f>
        <v>237.71521513164006</v>
      </c>
      <c r="E202" s="5">
        <f>'Dados Vias'!T203</f>
        <v>54.026185257190917</v>
      </c>
      <c r="F202" s="5">
        <f>'Dados Vias'!U203</f>
        <v>46.822693889565464</v>
      </c>
      <c r="G202" s="12">
        <f>($D202*Input!$E$12 + $E202*Input!$E$14 + $F202*Input!$E$13) / ($D202+$E202+$F202)</f>
        <v>3.2143617021276594</v>
      </c>
      <c r="H202" s="14" t="str">
        <f>'Dados Vias'!W203</f>
        <v>Collector</v>
      </c>
      <c r="I202" s="29">
        <f>VLOOKUP($H202,Input!$A$12:$B$15,2,FALSE)</f>
        <v>1.9366892857142866</v>
      </c>
      <c r="J202" s="34">
        <f t="shared" si="9"/>
        <v>6.2629385377067157</v>
      </c>
      <c r="K202" s="34">
        <f t="shared" si="10"/>
        <v>1.2021739607981934</v>
      </c>
      <c r="L202" s="34">
        <f t="shared" si="11"/>
        <v>0.29084853890278867</v>
      </c>
      <c r="M202" s="28">
        <f>($D202*Input!B$4 + 'Cálculo Emissões'!$E202*Input!B$6 + 'Cálculo Emissões'!$F202*Input!B$5) * (1/1000)</f>
        <v>9.4552540993190094E-3</v>
      </c>
      <c r="N202" s="28">
        <f>($D202*Input!C$4 + 'Cálculo Emissões'!$E202*Input!C$6 + 'Cálculo Emissões'!$F202*Input!C$5) * (1/1000)</f>
        <v>9.4552540993190094E-3</v>
      </c>
      <c r="O202" s="28">
        <f>($D202*Input!D$4 + 'Cálculo Emissões'!$E202*Input!D$6 + 'Cálculo Emissões'!$F202*Input!D$5) * (1/1000)</f>
        <v>9.4552540993190094E-3</v>
      </c>
      <c r="P202" s="28">
        <f>($D202*Input!E$4 + 'Cálculo Emissões'!$E202*Input!E$6 + 'Cálculo Emissões'!$F202*Input!E$5) * (1/1000)</f>
        <v>0.44260484537939621</v>
      </c>
      <c r="Q202" s="28">
        <f>($D202*Input!F$4 + 'Cálculo Emissões'!$E202*Input!F$6 + 'Cálculo Emissões'!$F202*Input!F$5) * (1/1000)</f>
        <v>0.47002024700616712</v>
      </c>
      <c r="R202" s="28">
        <f>($D202*Input!G$4 + 'Cálculo Emissões'!$E202*Input!G$6 + 'Cálculo Emissões'!$F202*Input!G$5) * (1/1000)</f>
        <v>1.2855447904883835E-2</v>
      </c>
      <c r="S202" s="28">
        <f>($D202*Input!H$4 + 'Cálculo Emissões'!$E202*Input!H$6 + 'Cálculo Emissões'!$F202*Input!H$5) * (1/1000)</f>
        <v>0.207503213648944</v>
      </c>
      <c r="T202" s="28">
        <f>($D202*Input!I$4) * (1/1000)</f>
        <v>1.7488573530100804E-2</v>
      </c>
      <c r="U202" s="1">
        <f>($D202*Input!J$4 + 'Cálculo Emissões'!$E202*Input!J$6 + 'Cálculo Emissões'!$F202*Input!J$5) * (1/1000)</f>
        <v>7.9416414698797316E-3</v>
      </c>
      <c r="V202" s="1">
        <f>($D202*Input!K$4 + 'Cálculo Emissões'!$E202*Input!K$6 + 'Cálculo Emissões'!$F202*Input!K$5) * (1/1000)</f>
        <v>6.0297698986200602E-3</v>
      </c>
      <c r="W202" s="1">
        <f>($D202*Input!L$4 + 'Cálculo Emissões'!$E202*Input!L$6 + 'Cálculo Emissões'!$F202*Input!L$5) * (1/1000)</f>
        <v>3.231356555232206E-3</v>
      </c>
      <c r="X202" s="1">
        <f>($D202*Input!M$4 + 'Cálculo Emissões'!$E202*Input!M$6 + 'Cálculo Emissões'!$F202*Input!M$5) * (1/1000)</f>
        <v>6.8628603156160048E-3</v>
      </c>
      <c r="Y202" s="1">
        <f>($D202*Input!N$4 + 'Cálculo Emissões'!$E202*Input!N$6 + 'Cálculo Emissões'!$F202*Input!N$5) * (1/1000)</f>
        <v>3.4314301578080024E-3</v>
      </c>
      <c r="Z202" s="1">
        <f>($D202*Input!O$4 + 'Cálculo Emissões'!$E202*Input!O$6 + 'Cálculo Emissões'!$F202*Input!O$5) * (1/1000)</f>
        <v>1.8635130487115155E-3</v>
      </c>
    </row>
    <row r="203" spans="1:26" ht="15" customHeight="1" x14ac:dyDescent="0.25">
      <c r="A203" s="1" t="str">
        <f>'Dados Vias'!B204</f>
        <v>Serra</v>
      </c>
      <c r="B203" s="1" t="str">
        <f>'Dados Vias'!C204</f>
        <v>Av. Nossa Senhora dos Navegantes</v>
      </c>
      <c r="C203" s="29">
        <f>Input!$R$17</f>
        <v>0.95383561643835613</v>
      </c>
      <c r="D203" s="5">
        <f>'Dados Vias'!S204</f>
        <v>241.84985129820782</v>
      </c>
      <c r="E203" s="5">
        <f>'Dados Vias'!T204</f>
        <v>33.358600179063146</v>
      </c>
      <c r="F203" s="5">
        <f>'Dados Vias'!U204</f>
        <v>8.3396500447657864</v>
      </c>
      <c r="G203" s="12">
        <f>($D203*Input!$E$12 + $E203*Input!$E$14 + $F203*Input!$E$13) / ($D203+$E203+$F203)</f>
        <v>1.7205882352941178</v>
      </c>
      <c r="H203" s="14" t="str">
        <f>'Dados Vias'!W204</f>
        <v>Collector</v>
      </c>
      <c r="I203" s="29">
        <f>VLOOKUP($H203,Input!$A$12:$B$15,2,FALSE)</f>
        <v>1.9366892857142866</v>
      </c>
      <c r="J203" s="34">
        <f t="shared" si="9"/>
        <v>2.772795520001099</v>
      </c>
      <c r="K203" s="34">
        <f t="shared" si="10"/>
        <v>0.53223938774014901</v>
      </c>
      <c r="L203" s="34">
        <f t="shared" si="11"/>
        <v>0.1287675938081006</v>
      </c>
      <c r="M203" s="28">
        <f>($D203*Input!B$4 + 'Cálculo Emissões'!$E203*Input!B$6 + 'Cálculo Emissões'!$F203*Input!B$5) * (1/1000)</f>
        <v>2.6519932190724777E-3</v>
      </c>
      <c r="N203" s="28">
        <f>($D203*Input!C$4 + 'Cálculo Emissões'!$E203*Input!C$6 + 'Cálculo Emissões'!$F203*Input!C$5) * (1/1000)</f>
        <v>2.6519932190724777E-3</v>
      </c>
      <c r="O203" s="28">
        <f>($D203*Input!D$4 + 'Cálculo Emissões'!$E203*Input!D$6 + 'Cálculo Emissões'!$F203*Input!D$5) * (1/1000)</f>
        <v>2.6519932190724777E-3</v>
      </c>
      <c r="P203" s="28">
        <f>($D203*Input!E$4 + 'Cálculo Emissões'!$E203*Input!E$6 + 'Cálculo Emissões'!$F203*Input!E$5) * (1/1000)</f>
        <v>0.23458599246300924</v>
      </c>
      <c r="Q203" s="28">
        <f>($D203*Input!F$4 + 'Cálculo Emissões'!$E203*Input!F$6 + 'Cálculo Emissões'!$F203*Input!F$5) * (1/1000)</f>
        <v>0.35429585087064769</v>
      </c>
      <c r="R203" s="28">
        <f>($D203*Input!G$4 + 'Cálculo Emissões'!$E203*Input!G$6 + 'Cálculo Emissões'!$F203*Input!G$5) * (1/1000)</f>
        <v>4.7601117350101951E-3</v>
      </c>
      <c r="S203" s="28">
        <f>($D203*Input!H$4 + 'Cálculo Emissões'!$E203*Input!H$6 + 'Cálculo Emissões'!$F203*Input!H$5) * (1/1000)</f>
        <v>0.19430621534337592</v>
      </c>
      <c r="T203" s="28">
        <f>($D203*Input!I$4) * (1/1000)</f>
        <v>1.7792756367447551E-2</v>
      </c>
      <c r="U203" s="1">
        <f>($D203*Input!J$4 + 'Cálculo Emissões'!$E203*Input!J$6 + 'Cálculo Emissões'!$F203*Input!J$5) * (1/1000)</f>
        <v>5.2425963993953618E-3</v>
      </c>
      <c r="V203" s="1">
        <f>($D203*Input!K$4 + 'Cálculo Emissões'!$E203*Input!K$6 + 'Cálculo Emissões'!$F203*Input!K$5) * (1/1000)</f>
        <v>3.9791257606244601E-3</v>
      </c>
      <c r="W203" s="1">
        <f>($D203*Input!L$4 + 'Cálculo Emissões'!$E203*Input!L$6 + 'Cálculo Emissões'!$F203*Input!L$5) * (1/1000)</f>
        <v>2.1326213828784944E-3</v>
      </c>
      <c r="X203" s="1">
        <f>($D203*Input!M$4 + 'Cálculo Emissões'!$E203*Input!M$6 + 'Cálculo Emissões'!$F203*Input!M$5) * (1/1000)</f>
        <v>4.3574268686413344E-3</v>
      </c>
      <c r="Y203" s="1">
        <f>($D203*Input!N$4 + 'Cálculo Emissões'!$E203*Input!N$6 + 'Cálculo Emissões'!$F203*Input!N$5) * (1/1000)</f>
        <v>2.1787134343206672E-3</v>
      </c>
      <c r="Z203" s="1">
        <f>($D203*Input!O$4 + 'Cálculo Emissões'!$E203*Input!O$6 + 'Cálculo Emissões'!$F203*Input!O$5) * (1/1000)</f>
        <v>1.1878834930801854E-3</v>
      </c>
    </row>
    <row r="204" spans="1:26" ht="15" customHeight="1" x14ac:dyDescent="0.25">
      <c r="A204" s="1" t="str">
        <f>'Dados Vias'!B205</f>
        <v>Serra</v>
      </c>
      <c r="B204" s="1" t="str">
        <f>'Dados Vias'!C205</f>
        <v>Av. Porto Canoa</v>
      </c>
      <c r="C204" s="29">
        <f>Input!$R$17</f>
        <v>0.95383561643835613</v>
      </c>
      <c r="D204" s="5">
        <f>'Dados Vias'!S205</f>
        <v>330.41217878091578</v>
      </c>
      <c r="E204" s="5">
        <f>'Dados Vias'!T205</f>
        <v>65.576056938128104</v>
      </c>
      <c r="F204" s="5">
        <f>'Dados Vias'!U205</f>
        <v>51.397450032586903</v>
      </c>
      <c r="G204" s="12">
        <f>($D204*Input!$E$12 + $E204*Input!$E$14 + $F204*Input!$E$13) / ($D204+$E204+$F204)</f>
        <v>2.8981324278438034</v>
      </c>
      <c r="H204" s="14" t="str">
        <f>'Dados Vias'!W205</f>
        <v>Highway</v>
      </c>
      <c r="I204" s="29">
        <f>VLOOKUP($H204,Input!$A$12:$B$15,2,FALSE)</f>
        <v>0.61049702380952386</v>
      </c>
      <c r="J204" s="34">
        <f t="shared" si="9"/>
        <v>2.6042985211229053</v>
      </c>
      <c r="K204" s="34">
        <f t="shared" si="10"/>
        <v>0.49989631055609951</v>
      </c>
      <c r="L204" s="34">
        <f t="shared" si="11"/>
        <v>0.12094265577970148</v>
      </c>
      <c r="M204" s="28">
        <f>($D204*Input!B$4 + 'Cálculo Emissões'!$E204*Input!B$6 + 'Cálculo Emissões'!$F204*Input!B$5) * (1/1000)</f>
        <v>1.070736753771968E-2</v>
      </c>
      <c r="N204" s="28">
        <f>($D204*Input!C$4 + 'Cálculo Emissões'!$E204*Input!C$6 + 'Cálculo Emissões'!$F204*Input!C$5) * (1/1000)</f>
        <v>1.070736753771968E-2</v>
      </c>
      <c r="O204" s="28">
        <f>($D204*Input!D$4 + 'Cálculo Emissões'!$E204*Input!D$6 + 'Cálculo Emissões'!$F204*Input!D$5) * (1/1000)</f>
        <v>1.070736753771968E-2</v>
      </c>
      <c r="P204" s="28">
        <f>($D204*Input!E$4 + 'Cálculo Emissões'!$E204*Input!E$6 + 'Cálculo Emissões'!$F204*Input!E$5) * (1/1000)</f>
        <v>0.53988488906106191</v>
      </c>
      <c r="Q204" s="28">
        <f>($D204*Input!F$4 + 'Cálculo Emissões'!$E204*Input!F$6 + 'Cálculo Emissões'!$F204*Input!F$5) * (1/1000)</f>
        <v>0.60249415192393596</v>
      </c>
      <c r="R204" s="28">
        <f>($D204*Input!G$4 + 'Cálculo Emissões'!$E204*Input!G$6 + 'Cálculo Emissões'!$F204*Input!G$5) * (1/1000)</f>
        <v>1.4966726421410016E-2</v>
      </c>
      <c r="S204" s="28">
        <f>($D204*Input!H$4 + 'Cálculo Emissões'!$E204*Input!H$6 + 'Cálculo Emissões'!$F204*Input!H$5) * (1/1000)</f>
        <v>0.28191425714961516</v>
      </c>
      <c r="T204" s="28">
        <f>($D204*Input!I$4) * (1/1000)</f>
        <v>2.4308236562186065E-2</v>
      </c>
      <c r="U204" s="1">
        <f>($D204*Input!J$4 + 'Cálculo Emissões'!$E204*Input!J$6 + 'Cálculo Emissões'!$F204*Input!J$5) * (1/1000)</f>
        <v>1.0034002316631952E-2</v>
      </c>
      <c r="V204" s="1">
        <f>($D204*Input!K$4 + 'Cálculo Emissões'!$E204*Input!K$6 + 'Cálculo Emissões'!$F204*Input!K$5) * (1/1000)</f>
        <v>7.6177437503972597E-3</v>
      </c>
      <c r="W204" s="1">
        <f>($D204*Input!L$4 + 'Cálculo Emissões'!$E204*Input!L$6 + 'Cálculo Emissões'!$F204*Input!L$5) * (1/1000)</f>
        <v>4.0824835675925923E-3</v>
      </c>
      <c r="X204" s="1">
        <f>($D204*Input!M$4 + 'Cálculo Emissões'!$E204*Input!M$6 + 'Cálculo Emissões'!$F204*Input!M$5) * (1/1000)</f>
        <v>8.6130874948153694E-3</v>
      </c>
      <c r="Y204" s="1">
        <f>($D204*Input!N$4 + 'Cálculo Emissões'!$E204*Input!N$6 + 'Cálculo Emissões'!$F204*Input!N$5) * (1/1000)</f>
        <v>4.3065437474076847E-3</v>
      </c>
      <c r="Z204" s="1">
        <f>($D204*Input!O$4 + 'Cálculo Emissões'!$E204*Input!O$6 + 'Cálculo Emissões'!$F204*Input!O$5) * (1/1000)</f>
        <v>2.3404524060229724E-3</v>
      </c>
    </row>
    <row r="205" spans="1:26" ht="15" customHeight="1" x14ac:dyDescent="0.25">
      <c r="A205" s="1" t="str">
        <f>'Dados Vias'!B206</f>
        <v>Serra</v>
      </c>
      <c r="B205" s="1" t="str">
        <f>'Dados Vias'!C206</f>
        <v>Av. Raul Leão Castelo (1)</v>
      </c>
      <c r="C205" s="29">
        <f>Input!$R$17</f>
        <v>0.95383561643835613</v>
      </c>
      <c r="D205" s="5">
        <f>'Dados Vias'!S206</f>
        <v>321.09700886588064</v>
      </c>
      <c r="E205" s="5">
        <f>'Dados Vias'!T206</f>
        <v>53.758322751301286</v>
      </c>
      <c r="F205" s="5">
        <f>'Dados Vias'!U206</f>
        <v>47.946612183593039</v>
      </c>
      <c r="G205" s="12">
        <f>($D205*Input!$E$12 + $E205*Input!$E$14 + $F205*Input!$E$13) / ($D205+$E205+$F205)</f>
        <v>2.9013745704467349</v>
      </c>
      <c r="H205" s="14" t="str">
        <f>'Dados Vias'!W206</f>
        <v>Highway</v>
      </c>
      <c r="I205" s="29">
        <f>VLOOKUP($H205,Input!$A$12:$B$15,2,FALSE)</f>
        <v>0.61049702380952386</v>
      </c>
      <c r="J205" s="34">
        <f t="shared" si="9"/>
        <v>2.4640013443745477</v>
      </c>
      <c r="K205" s="34">
        <f t="shared" si="10"/>
        <v>0.47296620232576458</v>
      </c>
      <c r="L205" s="34">
        <f t="shared" si="11"/>
        <v>0.1144273070142979</v>
      </c>
      <c r="M205" s="28">
        <f>($D205*Input!B$4 + 'Cálculo Emissões'!$E205*Input!B$6 + 'Cálculo Emissões'!$F205*Input!B$5) * (1/1000)</f>
        <v>1.0011710903881924E-2</v>
      </c>
      <c r="N205" s="28">
        <f>($D205*Input!C$4 + 'Cálculo Emissões'!$E205*Input!C$6 + 'Cálculo Emissões'!$F205*Input!C$5) * (1/1000)</f>
        <v>1.0011710903881924E-2</v>
      </c>
      <c r="O205" s="28">
        <f>($D205*Input!D$4 + 'Cálculo Emissões'!$E205*Input!D$6 + 'Cálculo Emissões'!$F205*Input!D$5) * (1/1000)</f>
        <v>1.0011710903881924E-2</v>
      </c>
      <c r="P205" s="28">
        <f>($D205*Input!E$4 + 'Cálculo Emissões'!$E205*Input!E$6 + 'Cálculo Emissões'!$F205*Input!E$5) * (1/1000)</f>
        <v>0.51279116352912379</v>
      </c>
      <c r="Q205" s="28">
        <f>($D205*Input!F$4 + 'Cálculo Emissões'!$E205*Input!F$6 + 'Cálculo Emissões'!$F205*Input!F$5) * (1/1000)</f>
        <v>0.5450924019812774</v>
      </c>
      <c r="R205" s="28">
        <f>($D205*Input!G$4 + 'Cálculo Emissões'!$E205*Input!G$6 + 'Cálculo Emissões'!$F205*Input!G$5) * (1/1000)</f>
        <v>1.4098910647317803E-2</v>
      </c>
      <c r="S205" s="28">
        <f>($D205*Input!H$4 + 'Cálculo Emissões'!$E205*Input!H$6 + 'Cálculo Emissões'!$F205*Input!H$5) * (1/1000)</f>
        <v>0.2702070316976779</v>
      </c>
      <c r="T205" s="28">
        <f>($D205*Input!I$4) * (1/1000)</f>
        <v>2.3622924795691603E-2</v>
      </c>
      <c r="U205" s="1">
        <f>($D205*Input!J$4 + 'Cálculo Emissões'!$E205*Input!J$6 + 'Cálculo Emissões'!$F205*Input!J$5) * (1/1000)</f>
        <v>9.5329853343631508E-3</v>
      </c>
      <c r="V205" s="1">
        <f>($D205*Input!K$4 + 'Cálculo Emissões'!$E205*Input!K$6 + 'Cálculo Emissões'!$F205*Input!K$5) * (1/1000)</f>
        <v>7.2364205695743247E-3</v>
      </c>
      <c r="W205" s="1">
        <f>($D205*Input!L$4 + 'Cálculo Emissões'!$E205*Input!L$6 + 'Cálculo Emissões'!$F205*Input!L$5) * (1/1000)</f>
        <v>3.878403039584867E-3</v>
      </c>
      <c r="X205" s="1">
        <f>($D205*Input!M$4 + 'Cálculo Emissões'!$E205*Input!M$6 + 'Cálculo Emissões'!$F205*Input!M$5) * (1/1000)</f>
        <v>8.1833452405515525E-3</v>
      </c>
      <c r="Y205" s="1">
        <f>($D205*Input!N$4 + 'Cálculo Emissões'!$E205*Input!N$6 + 'Cálculo Emissões'!$F205*Input!N$5) * (1/1000)</f>
        <v>4.0916726202757762E-3</v>
      </c>
      <c r="Z205" s="1">
        <f>($D205*Input!O$4 + 'Cálculo Emissões'!$E205*Input!O$6 + 'Cálculo Emissões'!$F205*Input!O$5) * (1/1000)</f>
        <v>2.2242120862658358E-3</v>
      </c>
    </row>
    <row r="206" spans="1:26" ht="15" customHeight="1" x14ac:dyDescent="0.25">
      <c r="A206" s="1" t="str">
        <f>'Dados Vias'!B207</f>
        <v>Serra</v>
      </c>
      <c r="B206" s="1" t="str">
        <f>'Dados Vias'!C207</f>
        <v>Av. Raul Leão Castelo (2)</v>
      </c>
      <c r="C206" s="29">
        <f>Input!$R$17</f>
        <v>0.95383561643835613</v>
      </c>
      <c r="D206" s="5">
        <f>'Dados Vias'!S207</f>
        <v>88.459331940909934</v>
      </c>
      <c r="E206" s="5">
        <f>'Dados Vias'!T207</f>
        <v>16.083514898347264</v>
      </c>
      <c r="F206" s="5">
        <f>'Dados Vias'!U207</f>
        <v>8.0417574491736321</v>
      </c>
      <c r="G206" s="12">
        <f>($D206*Input!$E$12 + $E206*Input!$E$14 + $F206*Input!$E$13) / ($D206+$E206+$F206)</f>
        <v>2.285714285714286</v>
      </c>
      <c r="H206" s="14" t="str">
        <f>'Dados Vias'!W207</f>
        <v>Collector</v>
      </c>
      <c r="I206" s="29">
        <f>VLOOKUP($H206,Input!$A$12:$B$15,2,FALSE)</f>
        <v>1.9366892857142866</v>
      </c>
      <c r="J206" s="34">
        <f t="shared" si="9"/>
        <v>1.4708961086680112</v>
      </c>
      <c r="K206" s="34">
        <f t="shared" si="10"/>
        <v>0.28233919113751299</v>
      </c>
      <c r="L206" s="34">
        <f t="shared" si="11"/>
        <v>6.8307868823591855E-2</v>
      </c>
      <c r="M206" s="28">
        <f>($D206*Input!B$4 + 'Cálculo Emissões'!$E206*Input!B$6 + 'Cálculo Emissões'!$F206*Input!B$5) * (1/1000)</f>
        <v>1.8599985544386433E-3</v>
      </c>
      <c r="N206" s="28">
        <f>($D206*Input!C$4 + 'Cálculo Emissões'!$E206*Input!C$6 + 'Cálculo Emissões'!$F206*Input!C$5) * (1/1000)</f>
        <v>1.8599985544386433E-3</v>
      </c>
      <c r="O206" s="28">
        <f>($D206*Input!D$4 + 'Cálculo Emissões'!$E206*Input!D$6 + 'Cálculo Emissões'!$F206*Input!D$5) * (1/1000)</f>
        <v>1.8599985544386433E-3</v>
      </c>
      <c r="P206" s="28">
        <f>($D206*Input!E$4 + 'Cálculo Emissões'!$E206*Input!E$6 + 'Cálculo Emissões'!$F206*Input!E$5) * (1/1000)</f>
        <v>0.11331565680762989</v>
      </c>
      <c r="Q206" s="28">
        <f>($D206*Input!F$4 + 'Cálculo Emissões'!$E206*Input!F$6 + 'Cálculo Emissões'!$F206*Input!F$5) * (1/1000)</f>
        <v>0.14970042195942448</v>
      </c>
      <c r="R206" s="28">
        <f>($D206*Input!G$4 + 'Cálculo Emissões'!$E206*Input!G$6 + 'Cálculo Emissões'!$F206*Input!G$5) * (1/1000)</f>
        <v>2.800544533605316E-3</v>
      </c>
      <c r="S206" s="28">
        <f>($D206*Input!H$4 + 'Cálculo Emissões'!$E206*Input!H$6 + 'Cálculo Emissões'!$F206*Input!H$5) * (1/1000)</f>
        <v>7.357683441563144E-2</v>
      </c>
      <c r="T206" s="28">
        <f>($D206*Input!I$4) * (1/1000)</f>
        <v>6.5079028711540294E-3</v>
      </c>
      <c r="U206" s="1">
        <f>($D206*Input!J$4 + 'Cálculo Emissões'!$E206*Input!J$6 + 'Cálculo Emissões'!$F206*Input!J$5) * (1/1000)</f>
        <v>2.2873514942665968E-3</v>
      </c>
      <c r="V206" s="1">
        <f>($D206*Input!K$4 + 'Cálculo Emissões'!$E206*Input!K$6 + 'Cálculo Emissões'!$F206*Input!K$5) * (1/1000)</f>
        <v>1.7364794536466014E-3</v>
      </c>
      <c r="W206" s="1">
        <f>($D206*Input!L$4 + 'Cálculo Emissões'!$E206*Input!L$6 + 'Cálculo Emissões'!$F206*Input!L$5) * (1/1000)</f>
        <v>9.3059548255442729E-4</v>
      </c>
      <c r="X206" s="1">
        <f>($D206*Input!M$4 + 'Cálculo Emissões'!$E206*Input!M$6 + 'Cálculo Emissões'!$F206*Input!M$5) * (1/1000)</f>
        <v>1.9339986648584937E-3</v>
      </c>
      <c r="Y206" s="1">
        <f>($D206*Input!N$4 + 'Cálculo Emissões'!$E206*Input!N$6 + 'Cálculo Emissões'!$F206*Input!N$5) * (1/1000)</f>
        <v>9.6699933242924685E-4</v>
      </c>
      <c r="Z206" s="1">
        <f>($D206*Input!O$4 + 'Cálculo Emissões'!$E206*Input!O$6 + 'Cálculo Emissões'!$F206*Input!O$5) * (1/1000)</f>
        <v>5.262355183654131E-4</v>
      </c>
    </row>
    <row r="207" spans="1:26" ht="15" customHeight="1" x14ac:dyDescent="0.25">
      <c r="A207" s="1" t="str">
        <f>'Dados Vias'!B208</f>
        <v>Serra</v>
      </c>
      <c r="B207" s="1" t="str">
        <f>'Dados Vias'!C208</f>
        <v>Av. Região Sudeste (1)</v>
      </c>
      <c r="C207" s="29">
        <f>Input!$R$17</f>
        <v>0.95383561643835613</v>
      </c>
      <c r="D207" s="5">
        <f>'Dados Vias'!S208</f>
        <v>209.33871922940565</v>
      </c>
      <c r="E207" s="5">
        <f>'Dados Vias'!T208</f>
        <v>36.942126922836295</v>
      </c>
      <c r="F207" s="5">
        <f>'Dados Vias'!U208</f>
        <v>36.942126922836295</v>
      </c>
      <c r="G207" s="12">
        <f>($D207*Input!$E$12 + $E207*Input!$E$14 + $F207*Input!$E$13) / ($D207+$E207+$F207)</f>
        <v>3.1391304347826088</v>
      </c>
      <c r="H207" s="14" t="str">
        <f>'Dados Vias'!W208</f>
        <v>Collector</v>
      </c>
      <c r="I207" s="29">
        <f>VLOOKUP($H207,Input!$A$12:$B$15,2,FALSE)</f>
        <v>1.9366892857142866</v>
      </c>
      <c r="J207" s="34">
        <f t="shared" si="9"/>
        <v>5.1141638493889765</v>
      </c>
      <c r="K207" s="34">
        <f t="shared" si="10"/>
        <v>0.98166612588890567</v>
      </c>
      <c r="L207" s="34">
        <f t="shared" si="11"/>
        <v>0.23749986916667076</v>
      </c>
      <c r="M207" s="28">
        <f>($D207*Input!B$4 + 'Cálculo Emissões'!$E207*Input!B$6 + 'Cálculo Emissões'!$F207*Input!B$5) * (1/1000)</f>
        <v>7.529437518818397E-3</v>
      </c>
      <c r="N207" s="28">
        <f>($D207*Input!C$4 + 'Cálculo Emissões'!$E207*Input!C$6 + 'Cálculo Emissões'!$F207*Input!C$5) * (1/1000)</f>
        <v>7.529437518818397E-3</v>
      </c>
      <c r="O207" s="28">
        <f>($D207*Input!D$4 + 'Cálculo Emissões'!$E207*Input!D$6 + 'Cálculo Emissões'!$F207*Input!D$5) * (1/1000)</f>
        <v>7.529437518818397E-3</v>
      </c>
      <c r="P207" s="28">
        <f>($D207*Input!E$4 + 'Cálculo Emissões'!$E207*Input!E$6 + 'Cálculo Emissões'!$F207*Input!E$5) * (1/1000)</f>
        <v>0.36538889581301898</v>
      </c>
      <c r="Q207" s="28">
        <f>($D207*Input!F$4 + 'Cálculo Emissões'!$E207*Input!F$6 + 'Cálculo Emissões'!$F207*Input!F$5) * (1/1000)</f>
        <v>0.36855915134921252</v>
      </c>
      <c r="R207" s="28">
        <f>($D207*Input!G$4 + 'Cálculo Emissões'!$E207*Input!G$6 + 'Cálculo Emissões'!$F207*Input!G$5) * (1/1000)</f>
        <v>1.0391825952127872E-2</v>
      </c>
      <c r="S207" s="28">
        <f>($D207*Input!H$4 + 'Cálculo Emissões'!$E207*Input!H$6 + 'Cálculo Emissões'!$F207*Input!H$5) * (1/1000)</f>
        <v>0.17818884058348494</v>
      </c>
      <c r="T207" s="28">
        <f>($D207*Input!I$4) * (1/1000)</f>
        <v>1.5400930823520105E-2</v>
      </c>
      <c r="U207" s="1">
        <f>($D207*Input!J$4 + 'Cálculo Emissões'!$E207*Input!J$6 + 'Cálculo Emissões'!$F207*Input!J$5) * (1/1000)</f>
        <v>6.6151299962815407E-3</v>
      </c>
      <c r="V207" s="1">
        <f>($D207*Input!K$4 + 'Cálculo Emissões'!$E207*Input!K$6 + 'Cálculo Emissões'!$F207*Input!K$5) * (1/1000)</f>
        <v>5.021641439944431E-3</v>
      </c>
      <c r="W207" s="1">
        <f>($D207*Input!L$4 + 'Cálculo Emissões'!$E207*Input!L$6 + 'Cálculo Emissões'!$F207*Input!L$5) * (1/1000)</f>
        <v>2.6913688292999859E-3</v>
      </c>
      <c r="X207" s="1">
        <f>($D207*Input!M$4 + 'Cálculo Emissões'!$E207*Input!M$6 + 'Cálculo Emissões'!$F207*Input!M$5) * (1/1000)</f>
        <v>5.7073494508939164E-3</v>
      </c>
      <c r="Y207" s="1">
        <f>($D207*Input!N$4 + 'Cálculo Emissões'!$E207*Input!N$6 + 'Cálculo Emissões'!$F207*Input!N$5) * (1/1000)</f>
        <v>2.8536747254469582E-3</v>
      </c>
      <c r="Z207" s="1">
        <f>($D207*Input!O$4 + 'Cálculo Emissões'!$E207*Input!O$6 + 'Cálculo Emissões'!$F207*Input!O$5) * (1/1000)</f>
        <v>1.5505037836448829E-3</v>
      </c>
    </row>
    <row r="208" spans="1:26" ht="15" customHeight="1" x14ac:dyDescent="0.25">
      <c r="A208" s="1" t="str">
        <f>'Dados Vias'!B209</f>
        <v>Serra</v>
      </c>
      <c r="B208" s="1" t="str">
        <f>'Dados Vias'!C209</f>
        <v>Av. Região Sudeste (2)</v>
      </c>
      <c r="C208" s="29">
        <f>Input!$R$17</f>
        <v>0.95383561643835613</v>
      </c>
      <c r="D208" s="5">
        <f>'Dados Vias'!S209</f>
        <v>464.34293367787359</v>
      </c>
      <c r="E208" s="5">
        <f>'Dados Vias'!T209</f>
        <v>41.226709064857936</v>
      </c>
      <c r="F208" s="5">
        <f>'Dados Vias'!U209</f>
        <v>36.887055479083415</v>
      </c>
      <c r="G208" s="12">
        <f>($D208*Input!$E$12 + $E208*Input!$E$14 + $F208*Input!$E$13) / ($D208+$E208+$F208)</f>
        <v>2.3205999999999998</v>
      </c>
      <c r="H208" s="14" t="str">
        <f>'Dados Vias'!W209</f>
        <v>Highway</v>
      </c>
      <c r="I208" s="29">
        <f>VLOOKUP($H208,Input!$A$12:$B$15,2,FALSE)</f>
        <v>0.61049702380952386</v>
      </c>
      <c r="J208" s="34">
        <f t="shared" si="9"/>
        <v>2.5172448368989562</v>
      </c>
      <c r="K208" s="34">
        <f t="shared" si="10"/>
        <v>0.48318631544190488</v>
      </c>
      <c r="L208" s="34">
        <f t="shared" si="11"/>
        <v>0.1168999150262673</v>
      </c>
      <c r="M208" s="28">
        <f>($D208*Input!B$4 + 'Cálculo Emissões'!$E208*Input!B$6 + 'Cálculo Emissões'!$F208*Input!B$5) * (1/1000)</f>
        <v>8.6427933287876891E-3</v>
      </c>
      <c r="N208" s="28">
        <f>($D208*Input!C$4 + 'Cálculo Emissões'!$E208*Input!C$6 + 'Cálculo Emissões'!$F208*Input!C$5) * (1/1000)</f>
        <v>8.6427933287876891E-3</v>
      </c>
      <c r="O208" s="28">
        <f>($D208*Input!D$4 + 'Cálculo Emissões'!$E208*Input!D$6 + 'Cálculo Emissões'!$F208*Input!D$5) * (1/1000)</f>
        <v>8.6427933287876891E-3</v>
      </c>
      <c r="P208" s="28">
        <f>($D208*Input!E$4 + 'Cálculo Emissões'!$E208*Input!E$6 + 'Cálculo Emissões'!$F208*Input!E$5) * (1/1000)</f>
        <v>0.56156764615023036</v>
      </c>
      <c r="Q208" s="28">
        <f>($D208*Input!F$4 + 'Cálculo Emissões'!$E208*Input!F$6 + 'Cálculo Emissões'!$F208*Input!F$5) * (1/1000)</f>
        <v>0.61415127999544861</v>
      </c>
      <c r="R208" s="28">
        <f>($D208*Input!G$4 + 'Cálculo Emissões'!$E208*Input!G$6 + 'Cálculo Emissões'!$F208*Input!G$5) * (1/1000)</f>
        <v>1.3472882064830501E-2</v>
      </c>
      <c r="S208" s="28">
        <f>($D208*Input!H$4 + 'Cálculo Emissões'!$E208*Input!H$6 + 'Cálculo Emissões'!$F208*Input!H$5) * (1/1000)</f>
        <v>0.37076009192491166</v>
      </c>
      <c r="T208" s="28">
        <f>($D208*Input!I$4) * (1/1000)</f>
        <v>3.4161446225943928E-2</v>
      </c>
      <c r="U208" s="1">
        <f>($D208*Input!J$4 + 'Cálculo Emissões'!$E208*Input!J$6 + 'Cálculo Emissões'!$F208*Input!J$5) * (1/1000)</f>
        <v>1.128805507072192E-2</v>
      </c>
      <c r="V208" s="1">
        <f>($D208*Input!K$4 + 'Cálculo Emissões'!$E208*Input!K$6 + 'Cálculo Emissões'!$F208*Input!K$5) * (1/1000)</f>
        <v>8.5653023359295657E-3</v>
      </c>
      <c r="W208" s="1">
        <f>($D208*Input!L$4 + 'Cálculo Emissões'!$E208*Input!L$6 + 'Cálculo Emissões'!$F208*Input!L$5) * (1/1000)</f>
        <v>4.5914565024729546E-3</v>
      </c>
      <c r="X208" s="1">
        <f>($D208*Input!M$4 + 'Cálculo Emissões'!$E208*Input!M$6 + 'Cálculo Emissões'!$F208*Input!M$5) * (1/1000)</f>
        <v>9.5546325381830974E-3</v>
      </c>
      <c r="Y208" s="1">
        <f>($D208*Input!N$4 + 'Cálculo Emissões'!$E208*Input!N$6 + 'Cálculo Emissões'!$F208*Input!N$5) * (1/1000)</f>
        <v>4.7773162690915487E-3</v>
      </c>
      <c r="Z208" s="1">
        <f>($D208*Input!O$4 + 'Cálculo Emissões'!$E208*Input!O$6 + 'Cálculo Emissões'!$F208*Input!O$5) * (1/1000)</f>
        <v>2.6019350776964761E-3</v>
      </c>
    </row>
    <row r="209" spans="1:26" ht="15" customHeight="1" x14ac:dyDescent="0.25">
      <c r="A209" s="1" t="str">
        <f>'Dados Vias'!B210</f>
        <v>Serra</v>
      </c>
      <c r="B209" s="1" t="str">
        <f>'Dados Vias'!C210</f>
        <v>Av. São Pedro</v>
      </c>
      <c r="C209" s="29">
        <f>Input!$R$17</f>
        <v>0.95383561643835613</v>
      </c>
      <c r="D209" s="5">
        <f>'Dados Vias'!S210</f>
        <v>83.97985331197701</v>
      </c>
      <c r="E209" s="5">
        <f>'Dados Vias'!T210</f>
        <v>18.536093749039974</v>
      </c>
      <c r="F209" s="5">
        <f>'Dados Vias'!U210</f>
        <v>8.7006154332228434</v>
      </c>
      <c r="G209" s="12">
        <f>($D209*Input!$E$12 + $E209*Input!$E$14 + $F209*Input!$E$13) / ($D209+$E209+$F209)</f>
        <v>2.3525510204081632</v>
      </c>
      <c r="H209" s="14" t="str">
        <f>'Dados Vias'!W210</f>
        <v>Collector</v>
      </c>
      <c r="I209" s="29">
        <f>VLOOKUP($H209,Input!$A$12:$B$15,2,FALSE)</f>
        <v>1.9366892857142866</v>
      </c>
      <c r="J209" s="34">
        <f t="shared" si="9"/>
        <v>1.496373165494997</v>
      </c>
      <c r="K209" s="34">
        <f t="shared" si="10"/>
        <v>0.28722952402690344</v>
      </c>
      <c r="L209" s="34">
        <f t="shared" si="11"/>
        <v>6.9491013877476637E-2</v>
      </c>
      <c r="M209" s="28">
        <f>($D209*Input!B$4 + 'Cálculo Emissões'!$E209*Input!B$6 + 'Cálculo Emissões'!$F209*Input!B$5) * (1/1000)</f>
        <v>1.9665796650040895E-3</v>
      </c>
      <c r="N209" s="28">
        <f>($D209*Input!C$4 + 'Cálculo Emissões'!$E209*Input!C$6 + 'Cálculo Emissões'!$F209*Input!C$5) * (1/1000)</f>
        <v>1.9665796650040895E-3</v>
      </c>
      <c r="O209" s="28">
        <f>($D209*Input!D$4 + 'Cálculo Emissões'!$E209*Input!D$6 + 'Cálculo Emissões'!$F209*Input!D$5) * (1/1000)</f>
        <v>1.9665796650040895E-3</v>
      </c>
      <c r="P209" s="28">
        <f>($D209*Input!E$4 + 'Cálculo Emissões'!$E209*Input!E$6 + 'Cálculo Emissões'!$F209*Input!E$5) * (1/1000)</f>
        <v>0.11369691614210524</v>
      </c>
      <c r="Q209" s="28">
        <f>($D209*Input!F$4 + 'Cálculo Emissões'!$E209*Input!F$6 + 'Cálculo Emissões'!$F209*Input!F$5) * (1/1000)</f>
        <v>0.15579063157173265</v>
      </c>
      <c r="R209" s="28">
        <f>($D209*Input!G$4 + 'Cálculo Emissões'!$E209*Input!G$6 + 'Cálculo Emissões'!$F209*Input!G$5) * (1/1000)</f>
        <v>2.8910893319018856E-3</v>
      </c>
      <c r="S209" s="28">
        <f>($D209*Input!H$4 + 'Cálculo Emissões'!$E209*Input!H$6 + 'Cálculo Emissões'!$F209*Input!H$5) * (1/1000)</f>
        <v>7.118455134914263E-2</v>
      </c>
      <c r="T209" s="28">
        <f>($D209*Input!I$4) * (1/1000)</f>
        <v>6.1783501694675762E-3</v>
      </c>
      <c r="U209" s="1">
        <f>($D209*Input!J$4 + 'Cálculo Emissões'!$E209*Input!J$6 + 'Cálculo Emissões'!$F209*Input!J$5) * (1/1000)</f>
        <v>2.2707422661216716E-3</v>
      </c>
      <c r="V209" s="1">
        <f>($D209*Input!K$4 + 'Cálculo Emissões'!$E209*Input!K$6 + 'Cálculo Emissões'!$F209*Input!K$5) * (1/1000)</f>
        <v>1.7241798142341638E-3</v>
      </c>
      <c r="W209" s="1">
        <f>($D209*Input!L$4 + 'Cálculo Emissões'!$E209*Input!L$6 + 'Cálculo Emissões'!$F209*Input!L$5) * (1/1000)</f>
        <v>9.2391794548674403E-4</v>
      </c>
      <c r="X209" s="1">
        <f>($D209*Input!M$4 + 'Cálculo Emissões'!$E209*Input!M$6 + 'Cálculo Emissões'!$F209*Input!M$5) * (1/1000)</f>
        <v>1.9233554173863957E-3</v>
      </c>
      <c r="Y209" s="1">
        <f>($D209*Input!N$4 + 'Cálculo Emissões'!$E209*Input!N$6 + 'Cálculo Emissões'!$F209*Input!N$5) * (1/1000)</f>
        <v>9.6167770869319785E-4</v>
      </c>
      <c r="Z209" s="1">
        <f>($D209*Input!O$4 + 'Cálculo Emissões'!$E209*Input!O$6 + 'Cálculo Emissões'!$F209*Input!O$5) * (1/1000)</f>
        <v>5.2308509361263919E-4</v>
      </c>
    </row>
    <row r="210" spans="1:26" ht="15" customHeight="1" x14ac:dyDescent="0.25">
      <c r="A210" s="1" t="str">
        <f>'Dados Vias'!B211</f>
        <v>Serra</v>
      </c>
      <c r="B210" s="1" t="str">
        <f>'Dados Vias'!C211</f>
        <v>Av. Talma Rodrigues Ribeiro (1)</v>
      </c>
      <c r="C210" s="29">
        <f>Input!$R$17</f>
        <v>0.95383561643835613</v>
      </c>
      <c r="D210" s="5">
        <f>'Dados Vias'!S211</f>
        <v>854.93321246023959</v>
      </c>
      <c r="E210" s="5">
        <f>'Dados Vias'!T211</f>
        <v>168.79450604984217</v>
      </c>
      <c r="F210" s="5">
        <f>'Dados Vias'!U211</f>
        <v>155.64168739660772</v>
      </c>
      <c r="G210" s="12">
        <f>($D210*Input!$E$12 + $E210*Input!$E$14 + $F210*Input!$E$13) / ($D210+$E210+$F210)</f>
        <v>3.1450743494423792</v>
      </c>
      <c r="H210" s="14" t="str">
        <f>'Dados Vias'!W211</f>
        <v>Highway</v>
      </c>
      <c r="I210" s="29">
        <f>VLOOKUP($H210,Input!$A$12:$B$15,2,FALSE)</f>
        <v>0.61049702380952386</v>
      </c>
      <c r="J210" s="34">
        <f t="shared" si="9"/>
        <v>7.4624508086849346</v>
      </c>
      <c r="K210" s="34">
        <f t="shared" si="10"/>
        <v>1.4324208982615045</v>
      </c>
      <c r="L210" s="34">
        <f t="shared" si="11"/>
        <v>0.3465534431277833</v>
      </c>
      <c r="M210" s="28">
        <f>($D210*Input!B$4 + 'Cálculo Emissões'!$E210*Input!B$6 + 'Cálculo Emissões'!$F210*Input!B$5) * (1/1000)</f>
        <v>3.1662990010279522E-2</v>
      </c>
      <c r="N210" s="28">
        <f>($D210*Input!C$4 + 'Cálculo Emissões'!$E210*Input!C$6 + 'Cálculo Emissões'!$F210*Input!C$5) * (1/1000)</f>
        <v>3.1662990010279522E-2</v>
      </c>
      <c r="O210" s="28">
        <f>($D210*Input!D$4 + 'Cálculo Emissões'!$E210*Input!D$6 + 'Cálculo Emissões'!$F210*Input!D$5) * (1/1000)</f>
        <v>3.1662990010279522E-2</v>
      </c>
      <c r="P210" s="28">
        <f>($D210*Input!E$4 + 'Cálculo Emissões'!$E210*Input!E$6 + 'Cálculo Emissões'!$F210*Input!E$5) * (1/1000)</f>
        <v>1.5199536741234332</v>
      </c>
      <c r="Q210" s="28">
        <f>($D210*Input!F$4 + 'Cálculo Emissões'!$E210*Input!F$6 + 'Cálculo Emissões'!$F210*Input!F$5) * (1/1000)</f>
        <v>1.579068326425954</v>
      </c>
      <c r="R210" s="28">
        <f>($D210*Input!G$4 + 'Cálculo Emissões'!$E210*Input!G$6 + 'Cálculo Emissões'!$F210*Input!G$5) * (1/1000)</f>
        <v>4.3488046448398453E-2</v>
      </c>
      <c r="S210" s="28">
        <f>($D210*Input!H$4 + 'Cálculo Emissões'!$E210*Input!H$6 + 'Cálculo Emissões'!$F210*Input!H$5) * (1/1000)</f>
        <v>0.73476744179497755</v>
      </c>
      <c r="T210" s="28">
        <f>($D210*Input!I$4) * (1/1000)</f>
        <v>6.2896951468404891E-2</v>
      </c>
      <c r="U210" s="1">
        <f>($D210*Input!J$4 + 'Cálculo Emissões'!$E210*Input!J$6 + 'Cálculo Emissões'!$F210*Input!J$5) * (1/1000)</f>
        <v>2.7487455337286023E-2</v>
      </c>
      <c r="V210" s="1">
        <f>($D210*Input!K$4 + 'Cálculo Emissões'!$E210*Input!K$6 + 'Cálculo Emissões'!$F210*Input!K$5) * (1/1000)</f>
        <v>2.0867863520329318E-2</v>
      </c>
      <c r="W210" s="1">
        <f>($D210*Input!L$4 + 'Cálculo Emissões'!$E210*Input!L$6 + 'Cálculo Emissões'!$F210*Input!L$5) * (1/1000)</f>
        <v>1.1183715327191788E-2</v>
      </c>
      <c r="X210" s="1">
        <f>($D210*Input!M$4 + 'Cálculo Emissões'!$E210*Input!M$6 + 'Cálculo Emissões'!$F210*Input!M$5) * (1/1000)</f>
        <v>2.3719130197929365E-2</v>
      </c>
      <c r="Y210" s="1">
        <f>($D210*Input!N$4 + 'Cálculo Emissões'!$E210*Input!N$6 + 'Cálculo Emissões'!$F210*Input!N$5) * (1/1000)</f>
        <v>1.1859565098964683E-2</v>
      </c>
      <c r="Z210" s="1">
        <f>($D210*Input!O$4 + 'Cálculo Emissões'!$E210*Input!O$6 + 'Cálculo Emissões'!$F210*Input!O$5) * (1/1000)</f>
        <v>6.442656804293137E-3</v>
      </c>
    </row>
    <row r="211" spans="1:26" ht="15" customHeight="1" x14ac:dyDescent="0.25">
      <c r="A211" s="1" t="str">
        <f>'Dados Vias'!B212</f>
        <v>Serra</v>
      </c>
      <c r="B211" s="1" t="str">
        <f>'Dados Vias'!C212</f>
        <v>Av. Talma Rodrigues Ribeiro (2)</v>
      </c>
      <c r="C211" s="29">
        <f>Input!$R$17</f>
        <v>0.95383561643835613</v>
      </c>
      <c r="D211" s="5">
        <f>'Dados Vias'!S212</f>
        <v>981.28311389683859</v>
      </c>
      <c r="E211" s="5">
        <f>'Dados Vias'!T212</f>
        <v>167.30461796790118</v>
      </c>
      <c r="F211" s="5">
        <f>'Dados Vias'!U212</f>
        <v>186.88281794286831</v>
      </c>
      <c r="G211" s="12">
        <f>($D211*Input!$E$12 + $E211*Input!$E$14 + $F211*Input!$E$13) / ($D211+$E211+$F211)</f>
        <v>3.2805197689915593</v>
      </c>
      <c r="H211" s="14" t="str">
        <f>'Dados Vias'!W212</f>
        <v>Highway</v>
      </c>
      <c r="I211" s="29">
        <f>VLOOKUP($H211,Input!$A$12:$B$15,2,FALSE)</f>
        <v>0.61049702380952386</v>
      </c>
      <c r="J211" s="34">
        <f t="shared" si="9"/>
        <v>8.8215300238411452</v>
      </c>
      <c r="K211" s="34">
        <f t="shared" si="10"/>
        <v>1.6932967847620772</v>
      </c>
      <c r="L211" s="34">
        <f t="shared" si="11"/>
        <v>0.40966857695856707</v>
      </c>
      <c r="M211" s="28">
        <f>($D211*Input!B$4 + 'Cálculo Emissões'!$E211*Input!B$6 + 'Cálculo Emissões'!$F211*Input!B$5) * (1/1000)</f>
        <v>3.766760155581815E-2</v>
      </c>
      <c r="N211" s="28">
        <f>($D211*Input!C$4 + 'Cálculo Emissões'!$E211*Input!C$6 + 'Cálculo Emissões'!$F211*Input!C$5) * (1/1000)</f>
        <v>3.766760155581815E-2</v>
      </c>
      <c r="O211" s="28">
        <f>($D211*Input!D$4 + 'Cálculo Emissões'!$E211*Input!D$6 + 'Cálculo Emissões'!$F211*Input!D$5) * (1/1000)</f>
        <v>3.766760155581815E-2</v>
      </c>
      <c r="P211" s="28">
        <f>($D211*Input!E$4 + 'Cálculo Emissões'!$E211*Input!E$6 + 'Cálculo Emissões'!$F211*Input!E$5) * (1/1000)</f>
        <v>1.7867250222165258</v>
      </c>
      <c r="Q211" s="28">
        <f>($D211*Input!F$4 + 'Cálculo Emissões'!$E211*Input!F$6 + 'Cálculo Emissões'!$F211*Input!F$5) * (1/1000)</f>
        <v>1.7193293279290425</v>
      </c>
      <c r="R211" s="28">
        <f>($D211*Input!G$4 + 'Cálculo Emissões'!$E211*Input!G$6 + 'Cálculo Emissões'!$F211*Input!G$5) * (1/1000)</f>
        <v>5.1582066242195558E-2</v>
      </c>
      <c r="S211" s="28">
        <f>($D211*Input!H$4 + 'Cálculo Emissões'!$E211*Input!H$6 + 'Cálculo Emissões'!$F211*Input!H$5) * (1/1000)</f>
        <v>0.83674426508228483</v>
      </c>
      <c r="T211" s="28">
        <f>($D211*Input!I$4) * (1/1000)</f>
        <v>7.2192442043424634E-2</v>
      </c>
      <c r="U211" s="1">
        <f>($D211*Input!J$4 + 'Cálculo Emissões'!$E211*Input!J$6 + 'Cálculo Emissões'!$F211*Input!J$5) * (1/1000)</f>
        <v>3.1887619459775564E-2</v>
      </c>
      <c r="V211" s="1">
        <f>($D211*Input!K$4 + 'Cálculo Emissões'!$E211*Input!K$6 + 'Cálculo Emissões'!$F211*Input!K$5) * (1/1000)</f>
        <v>2.4205645429043392E-2</v>
      </c>
      <c r="W211" s="1">
        <f>($D211*Input!L$4 + 'Cálculo Emissões'!$E211*Input!L$6 + 'Cálculo Emissões'!$F211*Input!L$5) * (1/1000)</f>
        <v>1.2973403929950942E-2</v>
      </c>
      <c r="X211" s="1">
        <f>($D211*Input!M$4 + 'Cálculo Emissões'!$E211*Input!M$6 + 'Cálculo Emissões'!$F211*Input!M$5) * (1/1000)</f>
        <v>2.7589072492886516E-2</v>
      </c>
      <c r="Y211" s="1">
        <f>($D211*Input!N$4 + 'Cálculo Emissões'!$E211*Input!N$6 + 'Cálculo Emissões'!$F211*Input!N$5) * (1/1000)</f>
        <v>1.3794536246443258E-2</v>
      </c>
      <c r="Z211" s="1">
        <f>($D211*Input!O$4 + 'Cálculo Emissões'!$E211*Input!O$6 + 'Cálculo Emissões'!$F211*Input!O$5) * (1/1000)</f>
        <v>7.4937120503613952E-3</v>
      </c>
    </row>
    <row r="212" spans="1:26" ht="15" customHeight="1" x14ac:dyDescent="0.25">
      <c r="A212" s="1" t="str">
        <f>'Dados Vias'!B213</f>
        <v>Serra</v>
      </c>
      <c r="B212" s="1" t="str">
        <f>'Dados Vias'!C213</f>
        <v>Av. Talma Rodrigues Ribeiro (3)</v>
      </c>
      <c r="C212" s="29">
        <f>Input!$R$17</f>
        <v>0.95383561643835613</v>
      </c>
      <c r="D212" s="5">
        <f>'Dados Vias'!S213</f>
        <v>2747.4759749006216</v>
      </c>
      <c r="E212" s="5">
        <f>'Dados Vias'!T213</f>
        <v>562.40280023133539</v>
      </c>
      <c r="F212" s="5">
        <f>'Dados Vias'!U213</f>
        <v>470.20561986554264</v>
      </c>
      <c r="G212" s="12">
        <f>($D212*Input!$E$12 + $E212*Input!$E$14 + $F212*Input!$E$13) / ($D212+$E212+$F212)</f>
        <v>3.0303658536585369</v>
      </c>
      <c r="H212" s="14" t="str">
        <f>'Dados Vias'!W213</f>
        <v>Highway</v>
      </c>
      <c r="I212" s="29">
        <f>VLOOKUP($H212,Input!$A$12:$B$15,2,FALSE)</f>
        <v>0.61049702380952386</v>
      </c>
      <c r="J212" s="34">
        <f t="shared" si="9"/>
        <v>23.028971904693126</v>
      </c>
      <c r="K212" s="34">
        <f t="shared" si="10"/>
        <v>4.4204218516748401</v>
      </c>
      <c r="L212" s="34">
        <f t="shared" si="11"/>
        <v>1.0694568995987519</v>
      </c>
      <c r="M212" s="28">
        <f>($D212*Input!B$4 + 'Cálculo Emissões'!$E212*Input!B$6 + 'Cálculo Emissões'!$F212*Input!B$5) * (1/1000)</f>
        <v>9.6599182746639548E-2</v>
      </c>
      <c r="N212" s="28">
        <f>($D212*Input!C$4 + 'Cálculo Emissões'!$E212*Input!C$6 + 'Cálculo Emissões'!$F212*Input!C$5) * (1/1000)</f>
        <v>9.6599182746639548E-2</v>
      </c>
      <c r="O212" s="28">
        <f>($D212*Input!D$4 + 'Cálculo Emissões'!$E212*Input!D$6 + 'Cálculo Emissões'!$F212*Input!D$5) * (1/1000)</f>
        <v>9.6599182746639548E-2</v>
      </c>
      <c r="P212" s="28">
        <f>($D212*Input!E$4 + 'Cálculo Emissões'!$E212*Input!E$6 + 'Cálculo Emissões'!$F212*Input!E$5) * (1/1000)</f>
        <v>4.7237196158590464</v>
      </c>
      <c r="Q212" s="28">
        <f>($D212*Input!F$4 + 'Cálculo Emissões'!$E212*Input!F$6 + 'Cálculo Emissões'!$F212*Input!F$5) * (1/1000)</f>
        <v>5.1202135758955896</v>
      </c>
      <c r="R212" s="28">
        <f>($D212*Input!G$4 + 'Cálculo Emissões'!$E212*Input!G$6 + 'Cálculo Emissões'!$F212*Input!G$5) * (1/1000)</f>
        <v>0.13350151701831281</v>
      </c>
      <c r="S212" s="28">
        <f>($D212*Input!H$4 + 'Cálculo Emissões'!$E212*Input!H$6 + 'Cálculo Emissões'!$F212*Input!H$5) * (1/1000)</f>
        <v>2.360410378029338</v>
      </c>
      <c r="T212" s="28">
        <f>($D212*Input!I$4) * (1/1000)</f>
        <v>0.20213024893095918</v>
      </c>
      <c r="U212" s="1">
        <f>($D212*Input!J$4 + 'Cálculo Emissões'!$E212*Input!J$6 + 'Cálculo Emissões'!$F212*Input!J$5) * (1/1000)</f>
        <v>8.6473919895337495E-2</v>
      </c>
      <c r="V212" s="1">
        <f>($D212*Input!K$4 + 'Cálculo Emissões'!$E212*Input!K$6 + 'Cálculo Emissões'!$F212*Input!K$5) * (1/1000)</f>
        <v>6.5651452545584577E-2</v>
      </c>
      <c r="W212" s="1">
        <f>($D212*Input!L$4 + 'Cálculo Emissões'!$E212*Input!L$6 + 'Cálculo Emissões'!$F212*Input!L$5) * (1/1000)</f>
        <v>3.5183701314327243E-2</v>
      </c>
      <c r="X212" s="1">
        <f>($D212*Input!M$4 + 'Cálculo Emissões'!$E212*Input!M$6 + 'Cálculo Emissões'!$F212*Input!M$5) * (1/1000)</f>
        <v>7.4441954037690189E-2</v>
      </c>
      <c r="Y212" s="1">
        <f>($D212*Input!N$4 + 'Cálculo Emissões'!$E212*Input!N$6 + 'Cálculo Emissões'!$F212*Input!N$5) * (1/1000)</f>
        <v>3.7220977018845094E-2</v>
      </c>
      <c r="Z212" s="1">
        <f>($D212*Input!O$4 + 'Cálculo Emissões'!$E212*Input!O$6 + 'Cálculo Emissões'!$F212*Input!O$5) * (1/1000)</f>
        <v>2.022279746377776E-2</v>
      </c>
    </row>
    <row r="213" spans="1:26" ht="15" customHeight="1" x14ac:dyDescent="0.25">
      <c r="A213" s="1" t="str">
        <f>'Dados Vias'!B214</f>
        <v>Serra</v>
      </c>
      <c r="B213" s="1" t="str">
        <f>'Dados Vias'!C214</f>
        <v>Av. Talma Rodrigues Ribeiro (4)</v>
      </c>
      <c r="C213" s="29">
        <f>Input!$R$17</f>
        <v>0.95383561643835613</v>
      </c>
      <c r="D213" s="5">
        <f>'Dados Vias'!S214</f>
        <v>88.550552306560093</v>
      </c>
      <c r="E213" s="5">
        <f>'Dados Vias'!T214</f>
        <v>19.677900512568907</v>
      </c>
      <c r="F213" s="5">
        <f>'Dados Vias'!U214</f>
        <v>39.355801025137815</v>
      </c>
      <c r="G213" s="12">
        <f>($D213*Input!$E$12 + $E213*Input!$E$14 + $F213*Input!$E$13) / ($D213+$E213+$F213)</f>
        <v>5.07</v>
      </c>
      <c r="H213" s="14" t="str">
        <f>'Dados Vias'!W214</f>
        <v>Collector</v>
      </c>
      <c r="I213" s="29">
        <f>VLOOKUP($H213,Input!$A$12:$B$15,2,FALSE)</f>
        <v>1.9366892857142866</v>
      </c>
      <c r="J213" s="34">
        <f t="shared" si="9"/>
        <v>4.3455900539685484</v>
      </c>
      <c r="K213" s="34">
        <f t="shared" si="10"/>
        <v>0.83413802893513944</v>
      </c>
      <c r="L213" s="34">
        <f t="shared" si="11"/>
        <v>0.20180758764559828</v>
      </c>
      <c r="M213" s="28">
        <f>($D213*Input!B$4 + 'Cálculo Emissões'!$E213*Input!B$6 + 'Cálculo Emissões'!$F213*Input!B$5) * (1/1000)</f>
        <v>7.3529131311259703E-3</v>
      </c>
      <c r="N213" s="28">
        <f>($D213*Input!C$4 + 'Cálculo Emissões'!$E213*Input!C$6 + 'Cálculo Emissões'!$F213*Input!C$5) * (1/1000)</f>
        <v>7.3529131311259703E-3</v>
      </c>
      <c r="O213" s="28">
        <f>($D213*Input!D$4 + 'Cálculo Emissões'!$E213*Input!D$6 + 'Cálculo Emissões'!$F213*Input!D$5) * (1/1000)</f>
        <v>7.3529131311259703E-3</v>
      </c>
      <c r="P213" s="28">
        <f>($D213*Input!E$4 + 'Cálculo Emissões'!$E213*Input!E$6 + 'Cálculo Emissões'!$F213*Input!E$5) * (1/1000)</f>
        <v>0.28392083114995104</v>
      </c>
      <c r="Q213" s="28">
        <f>($D213*Input!F$4 + 'Cálculo Emissões'!$E213*Input!F$6 + 'Cálculo Emissões'!$F213*Input!F$5) * (1/1000)</f>
        <v>0.19612083286717244</v>
      </c>
      <c r="R213" s="28">
        <f>($D213*Input!G$4 + 'Cálculo Emissões'!$E213*Input!G$6 + 'Cálculo Emissões'!$F213*Input!G$5) * (1/1000)</f>
        <v>9.3966158122838137E-3</v>
      </c>
      <c r="S213" s="28">
        <f>($D213*Input!H$4 + 'Cálculo Emissões'!$E213*Input!H$6 + 'Cálculo Emissões'!$F213*Input!H$5) * (1/1000)</f>
        <v>8.257726737946687E-2</v>
      </c>
      <c r="T213" s="28">
        <f>($D213*Input!I$4) * (1/1000)</f>
        <v>6.5146139017089391E-3</v>
      </c>
      <c r="U213" s="1">
        <f>($D213*Input!J$4 + 'Cálculo Emissões'!$E213*Input!J$6 + 'Cálculo Emissões'!$F213*Input!J$5) * (1/1000)</f>
        <v>4.4367330168565066E-3</v>
      </c>
      <c r="V213" s="1">
        <f>($D213*Input!K$4 + 'Cálculo Emissões'!$E213*Input!K$6 + 'Cálculo Emissões'!$F213*Input!K$5) * (1/1000)</f>
        <v>3.3681695798876113E-3</v>
      </c>
      <c r="W213" s="1">
        <f>($D213*Input!L$4 + 'Cálculo Emissões'!$E213*Input!L$6 + 'Cálculo Emissões'!$F213*Input!L$5) * (1/1000)</f>
        <v>1.8052607377522267E-3</v>
      </c>
      <c r="X213" s="1">
        <f>($D213*Input!M$4 + 'Cálculo Emissões'!$E213*Input!M$6 + 'Cálculo Emissões'!$F213*Input!M$5) * (1/1000)</f>
        <v>3.9451914343667949E-3</v>
      </c>
      <c r="Y213" s="1">
        <f>($D213*Input!N$4 + 'Cálculo Emissões'!$E213*Input!N$6 + 'Cálculo Emissões'!$F213*Input!N$5) * (1/1000)</f>
        <v>1.9725957171833975E-3</v>
      </c>
      <c r="Z213" s="1">
        <f>($D213*Input!O$4 + 'Cálculo Emissões'!$E213*Input!O$6 + 'Cálculo Emissões'!$F213*Input!O$5) * (1/1000)</f>
        <v>1.0690133461440084E-3</v>
      </c>
    </row>
    <row r="214" spans="1:26" ht="15" customHeight="1" x14ac:dyDescent="0.25">
      <c r="A214" s="1" t="str">
        <f>'Dados Vias'!B215</f>
        <v>Serra</v>
      </c>
      <c r="B214" s="1" t="str">
        <f>'Dados Vias'!C215</f>
        <v>Av. Talma Rodrigues Ribeiro (5)</v>
      </c>
      <c r="C214" s="29">
        <f>Input!$R$17</f>
        <v>0.95383561643835613</v>
      </c>
      <c r="D214" s="5">
        <f>'Dados Vias'!S215</f>
        <v>61.47360975641687</v>
      </c>
      <c r="E214" s="5">
        <f>'Dados Vias'!T215</f>
        <v>15.537285982391076</v>
      </c>
      <c r="F214" s="5">
        <f>'Dados Vias'!U215</f>
        <v>21.617093540718024</v>
      </c>
      <c r="G214" s="12">
        <f>($D214*Input!$E$12 + $E214*Input!$E$14 + $F214*Input!$E$13) / ($D214+$E214+$F214)</f>
        <v>4.3654109589041106</v>
      </c>
      <c r="H214" s="14" t="str">
        <f>'Dados Vias'!W215</f>
        <v>Collector</v>
      </c>
      <c r="I214" s="29">
        <f>VLOOKUP($H214,Input!$A$12:$B$15,2,FALSE)</f>
        <v>1.9366892857142866</v>
      </c>
      <c r="J214" s="34">
        <f t="shared" si="9"/>
        <v>2.4930238205533208</v>
      </c>
      <c r="K214" s="34">
        <f t="shared" si="10"/>
        <v>0.47853708010621032</v>
      </c>
      <c r="L214" s="34">
        <f t="shared" si="11"/>
        <v>0.11577510002569603</v>
      </c>
      <c r="M214" s="28">
        <f>($D214*Input!B$4 + 'Cálculo Emissões'!$E214*Input!B$6 + 'Cálculo Emissões'!$F214*Input!B$5) * (1/1000)</f>
        <v>4.1150550645801809E-3</v>
      </c>
      <c r="N214" s="28">
        <f>($D214*Input!C$4 + 'Cálculo Emissões'!$E214*Input!C$6 + 'Cálculo Emissões'!$F214*Input!C$5) * (1/1000)</f>
        <v>4.1150550645801809E-3</v>
      </c>
      <c r="O214" s="28">
        <f>($D214*Input!D$4 + 'Cálculo Emissões'!$E214*Input!D$6 + 'Cálculo Emissões'!$F214*Input!D$5) * (1/1000)</f>
        <v>4.1150550645801809E-3</v>
      </c>
      <c r="P214" s="28">
        <f>($D214*Input!E$4 + 'Cálculo Emissões'!$E214*Input!E$6 + 'Cálculo Emissões'!$F214*Input!E$5) * (1/1000)</f>
        <v>0.16628954400365484</v>
      </c>
      <c r="Q214" s="28">
        <f>($D214*Input!F$4 + 'Cálculo Emissões'!$E214*Input!F$6 + 'Cálculo Emissões'!$F214*Input!F$5) * (1/1000)</f>
        <v>0.13744400775167553</v>
      </c>
      <c r="R214" s="28">
        <f>($D214*Input!G$4 + 'Cálculo Emissões'!$E214*Input!G$6 + 'Cálculo Emissões'!$F214*Input!G$5) * (1/1000)</f>
        <v>5.3282189950570836E-3</v>
      </c>
      <c r="S214" s="28">
        <f>($D214*Input!H$4 + 'Cálculo Emissões'!$E214*Input!H$6 + 'Cálculo Emissões'!$F214*Input!H$5) * (1/1000)</f>
        <v>5.6528342076643513E-2</v>
      </c>
      <c r="T214" s="28">
        <f>($D214*Input!I$4) * (1/1000)</f>
        <v>4.5225785980525738E-3</v>
      </c>
      <c r="U214" s="1">
        <f>($D214*Input!J$4 + 'Cálculo Emissões'!$E214*Input!J$6 + 'Cálculo Emissões'!$F214*Input!J$5) * (1/1000)</f>
        <v>2.7098281130269052E-3</v>
      </c>
      <c r="V214" s="1">
        <f>($D214*Input!K$4 + 'Cálculo Emissões'!$E214*Input!K$6 + 'Cálculo Emissões'!$F214*Input!K$5) * (1/1000)</f>
        <v>2.0574352750940827E-3</v>
      </c>
      <c r="W214" s="1">
        <f>($D214*Input!L$4 + 'Cálculo Emissões'!$E214*Input!L$6 + 'Cálculo Emissões'!$F214*Input!L$5) * (1/1000)</f>
        <v>1.1026396967576944E-3</v>
      </c>
      <c r="X214" s="1">
        <f>($D214*Input!M$4 + 'Cálculo Emissões'!$E214*Input!M$6 + 'Cálculo Emissões'!$F214*Input!M$5) * (1/1000)</f>
        <v>2.3878887349494823E-3</v>
      </c>
      <c r="Y214" s="1">
        <f>($D214*Input!N$4 + 'Cálculo Emissões'!$E214*Input!N$6 + 'Cálculo Emissões'!$F214*Input!N$5) * (1/1000)</f>
        <v>1.1939443674747411E-3</v>
      </c>
      <c r="Z214" s="1">
        <f>($D214*Input!O$4 + 'Cálculo Emissões'!$E214*Input!O$6 + 'Cálculo Emissões'!$F214*Input!O$5) * (1/1000)</f>
        <v>6.4737078536000064E-4</v>
      </c>
    </row>
    <row r="215" spans="1:26" ht="15" customHeight="1" x14ac:dyDescent="0.25">
      <c r="A215" s="1" t="str">
        <f>'Dados Vias'!B216</f>
        <v>Serra</v>
      </c>
      <c r="B215" s="1" t="str">
        <f>'Dados Vias'!C216</f>
        <v>Av. Talma Rodrigues Ribeiro (6)</v>
      </c>
      <c r="C215" s="29">
        <f>Input!$R$17</f>
        <v>0.95383561643835613</v>
      </c>
      <c r="D215" s="5">
        <f>'Dados Vias'!S216</f>
        <v>14.889172015533758</v>
      </c>
      <c r="E215" s="5">
        <f>'Dados Vias'!T216</f>
        <v>3.6094962461900018</v>
      </c>
      <c r="F215" s="5">
        <f>'Dados Vias'!U216</f>
        <v>5.4142443692850017</v>
      </c>
      <c r="G215" s="12">
        <f>($D215*Input!$E$12 + $E215*Input!$E$14 + $F215*Input!$E$13) / ($D215+$E215+$F215)</f>
        <v>4.4764150943396226</v>
      </c>
      <c r="H215" s="14" t="str">
        <f>'Dados Vias'!W216</f>
        <v>Collector</v>
      </c>
      <c r="I215" s="29">
        <f>VLOOKUP($H215,Input!$A$12:$B$15,2,FALSE)</f>
        <v>1.9366892857142866</v>
      </c>
      <c r="J215" s="34">
        <f t="shared" si="9"/>
        <v>0.62012900867926335</v>
      </c>
      <c r="K215" s="34">
        <f t="shared" si="10"/>
        <v>0.11903405120159234</v>
      </c>
      <c r="L215" s="34">
        <f t="shared" si="11"/>
        <v>2.8798560774578794E-2</v>
      </c>
      <c r="M215" s="28">
        <f>($D215*Input!B$4 + 'Cálculo Emissões'!$E215*Input!B$6 + 'Cálculo Emissões'!$F215*Input!B$5) * (1/1000)</f>
        <v>1.0272284805737373E-3</v>
      </c>
      <c r="N215" s="28">
        <f>($D215*Input!C$4 + 'Cálculo Emissões'!$E215*Input!C$6 + 'Cálculo Emissões'!$F215*Input!C$5) * (1/1000)</f>
        <v>1.0272284805737373E-3</v>
      </c>
      <c r="O215" s="28">
        <f>($D215*Input!D$4 + 'Cálculo Emissões'!$E215*Input!D$6 + 'Cálculo Emissões'!$F215*Input!D$5) * (1/1000)</f>
        <v>1.0272284805737373E-3</v>
      </c>
      <c r="P215" s="28">
        <f>($D215*Input!E$4 + 'Cálculo Emissões'!$E215*Input!E$6 + 'Cálculo Emissões'!$F215*Input!E$5) * (1/1000)</f>
        <v>4.1230728826309918E-2</v>
      </c>
      <c r="Q215" s="28">
        <f>($D215*Input!F$4 + 'Cálculo Emissões'!$E215*Input!F$6 + 'Cálculo Emissões'!$F215*Input!F$5) * (1/1000)</f>
        <v>3.2883787574084666E-2</v>
      </c>
      <c r="R215" s="28">
        <f>($D215*Input!G$4 + 'Cálculo Emissões'!$E215*Input!G$6 + 'Cálculo Emissões'!$F215*Input!G$5) * (1/1000)</f>
        <v>1.3276750831833664E-3</v>
      </c>
      <c r="S215" s="28">
        <f>($D215*Input!H$4 + 'Cálculo Emissões'!$E215*Input!H$6 + 'Cálculo Emissões'!$F215*Input!H$5) * (1/1000)</f>
        <v>1.3685295405837456E-2</v>
      </c>
      <c r="T215" s="28">
        <f>($D215*Input!I$4) * (1/1000)</f>
        <v>1.0953879391009296E-3</v>
      </c>
      <c r="U215" s="1">
        <f>($D215*Input!J$4 + 'Cálculo Emissões'!$E215*Input!J$6 + 'Cálculo Emissões'!$F215*Input!J$5) * (1/1000)</f>
        <v>6.6712833983870981E-4</v>
      </c>
      <c r="V215" s="1">
        <f>($D215*Input!K$4 + 'Cálculo Emissões'!$E215*Input!K$6 + 'Cálculo Emissões'!$F215*Input!K$5) * (1/1000)</f>
        <v>5.064983768595056E-4</v>
      </c>
      <c r="W215" s="1">
        <f>($D215*Input!L$4 + 'Cálculo Emissões'!$E215*Input!L$6 + 'Cálculo Emissões'!$F215*Input!L$5) * (1/1000)</f>
        <v>2.7145360843632119E-4</v>
      </c>
      <c r="X215" s="1">
        <f>($D215*Input!M$4 + 'Cálculo Emissões'!$E215*Input!M$6 + 'Cálculo Emissões'!$F215*Input!M$5) * (1/1000)</f>
        <v>5.8876785782437178E-4</v>
      </c>
      <c r="Y215" s="1">
        <f>($D215*Input!N$4 + 'Cálculo Emissões'!$E215*Input!N$6 + 'Cálculo Emissões'!$F215*Input!N$5) * (1/1000)</f>
        <v>2.9438392891218589E-4</v>
      </c>
      <c r="Z215" s="1">
        <f>($D215*Input!O$4 + 'Cálculo Emissões'!$E215*Input!O$6 + 'Cálculo Emissões'!$F215*Input!O$5) * (1/1000)</f>
        <v>1.5960900694417186E-4</v>
      </c>
    </row>
    <row r="216" spans="1:26" ht="15" customHeight="1" x14ac:dyDescent="0.25">
      <c r="A216" s="1" t="str">
        <f>'Dados Vias'!B217</f>
        <v>Serra</v>
      </c>
      <c r="B216" s="1" t="str">
        <f>'Dados Vias'!C217</f>
        <v>Av. Ártica</v>
      </c>
      <c r="C216" s="29">
        <f>Input!$R$17</f>
        <v>0.95383561643835613</v>
      </c>
      <c r="D216" s="5">
        <f>'Dados Vias'!S217</f>
        <v>418.59319345316538</v>
      </c>
      <c r="E216" s="5">
        <f>'Dados Vias'!T217</f>
        <v>76.982656267248814</v>
      </c>
      <c r="F216" s="5">
        <f>'Dados Vias'!U217</f>
        <v>52.925576183733561</v>
      </c>
      <c r="G216" s="12">
        <f>($D216*Input!$E$12 + $E216*Input!$E$14 + $F216*Input!$E$13) / ($D216+$E216+$F216)</f>
        <v>2.6447368421052633</v>
      </c>
      <c r="H216" s="14" t="str">
        <f>'Dados Vias'!W217</f>
        <v>Collector</v>
      </c>
      <c r="I216" s="29">
        <f>VLOOKUP($H216,Input!$A$12:$B$15,2,FALSE)</f>
        <v>1.9366892857142866</v>
      </c>
      <c r="J216" s="34">
        <f t="shared" si="9"/>
        <v>8.3158852359086524</v>
      </c>
      <c r="K216" s="34">
        <f t="shared" si="10"/>
        <v>1.5962380328988746</v>
      </c>
      <c r="L216" s="34">
        <f t="shared" si="11"/>
        <v>0.38618662086263095</v>
      </c>
      <c r="M216" s="28">
        <f>($D216*Input!B$4 + 'Cálculo Emissões'!$E216*Input!B$6 + 'Cálculo Emissões'!$F216*Input!B$5) * (1/1000)</f>
        <v>1.1406448038695463E-2</v>
      </c>
      <c r="N216" s="28">
        <f>($D216*Input!C$4 + 'Cálculo Emissões'!$E216*Input!C$6 + 'Cálculo Emissões'!$F216*Input!C$5) * (1/1000)</f>
        <v>1.1406448038695463E-2</v>
      </c>
      <c r="O216" s="28">
        <f>($D216*Input!D$4 + 'Cálculo Emissões'!$E216*Input!D$6 + 'Cálculo Emissões'!$F216*Input!D$5) * (1/1000)</f>
        <v>1.1406448038695463E-2</v>
      </c>
      <c r="P216" s="28">
        <f>($D216*Input!E$4 + 'Cálculo Emissões'!$E216*Input!E$6 + 'Cálculo Emissões'!$F216*Input!E$5) * (1/1000)</f>
        <v>0.61712176785949557</v>
      </c>
      <c r="Q216" s="28">
        <f>($D216*Input!F$4 + 'Cálculo Emissões'!$E216*Input!F$6 + 'Cálculo Emissões'!$F216*Input!F$5) * (1/1000)</f>
        <v>0.72719505897042946</v>
      </c>
      <c r="R216" s="28">
        <f>($D216*Input!G$4 + 'Cálculo Emissões'!$E216*Input!G$6 + 'Cálculo Emissões'!$F216*Input!G$5) * (1/1000)</f>
        <v>1.6382297152654348E-2</v>
      </c>
      <c r="S216" s="28">
        <f>($D216*Input!H$4 + 'Cálculo Emissões'!$E216*Input!H$6 + 'Cálculo Emissões'!$F216*Input!H$5) * (1/1000)</f>
        <v>0.35213815280443467</v>
      </c>
      <c r="T216" s="28">
        <f>($D216*Input!I$4) * (1/1000)</f>
        <v>3.0795663789763943E-2</v>
      </c>
      <c r="U216" s="1">
        <f>($D216*Input!J$4 + 'Cálculo Emissões'!$E216*Input!J$6 + 'Cálculo Emissões'!$F216*Input!J$5) * (1/1000)</f>
        <v>1.1836928358286493E-2</v>
      </c>
      <c r="V216" s="1">
        <f>($D216*Input!K$4 + 'Cálculo Emissões'!$E216*Input!K$6 + 'Cálculo Emissões'!$F216*Input!K$5) * (1/1000)</f>
        <v>8.9860893713066756E-3</v>
      </c>
      <c r="W216" s="1">
        <f>($D216*Input!L$4 + 'Cálculo Emissões'!$E216*Input!L$6 + 'Cálculo Emissões'!$F216*Input!L$5) * (1/1000)</f>
        <v>4.815861429960564E-3</v>
      </c>
      <c r="X216" s="1">
        <f>($D216*Input!M$4 + 'Cálculo Emissões'!$E216*Input!M$6 + 'Cálculo Emissões'!$F216*Input!M$5) * (1/1000)</f>
        <v>1.0101272504657867E-2</v>
      </c>
      <c r="Y216" s="1">
        <f>($D216*Input!N$4 + 'Cálculo Emissões'!$E216*Input!N$6 + 'Cálculo Emissões'!$F216*Input!N$5) * (1/1000)</f>
        <v>5.0506362523289336E-3</v>
      </c>
      <c r="Z216" s="1">
        <f>($D216*Input!O$4 + 'Cálculo Emissões'!$E216*Input!O$6 + 'Cálculo Emissões'!$F216*Input!O$5) * (1/1000)</f>
        <v>2.7464346555089998E-3</v>
      </c>
    </row>
    <row r="217" spans="1:26" ht="15" customHeight="1" x14ac:dyDescent="0.25">
      <c r="A217" s="1" t="str">
        <f>'Dados Vias'!B218</f>
        <v>Serra</v>
      </c>
      <c r="B217" s="1" t="str">
        <f>'Dados Vias'!C218</f>
        <v>BR-101 (1)</v>
      </c>
      <c r="C217" s="29">
        <f>Input!$R$17</f>
        <v>0.95383561643835613</v>
      </c>
      <c r="D217" s="5">
        <f>'Dados Vias'!S218</f>
        <v>3165.4457972814171</v>
      </c>
      <c r="E217" s="5">
        <f>'Dados Vias'!T218</f>
        <v>483.51314925507364</v>
      </c>
      <c r="F217" s="5">
        <f>'Dados Vias'!U218</f>
        <v>375.67928143559675</v>
      </c>
      <c r="G217" s="12">
        <f>($D217*Input!$E$12 + $E217*Input!$E$14 + $F217*Input!$E$13) / ($D217+$E217+$F217)</f>
        <v>2.6253241140881589</v>
      </c>
      <c r="H217" s="14" t="str">
        <f>'Dados Vias'!W218</f>
        <v>Freeway</v>
      </c>
      <c r="I217" s="48">
        <f>'Medições Silt'!J$11</f>
        <v>6.0696428571427957E-2</v>
      </c>
      <c r="J217" s="34">
        <f t="shared" si="9"/>
        <v>2.5920772883127632</v>
      </c>
      <c r="K217" s="34">
        <f t="shared" si="10"/>
        <v>0.49755043924269748</v>
      </c>
      <c r="L217" s="34">
        <f t="shared" si="11"/>
        <v>0.12037510626839455</v>
      </c>
      <c r="M217" s="28">
        <f>($D217*Input!B$4 + 'Cálculo Emissões'!$E217*Input!B$6 + 'Cálculo Emissões'!$F217*Input!B$5) * (1/1000)</f>
        <v>8.1530954728246618E-2</v>
      </c>
      <c r="N217" s="28">
        <f>($D217*Input!C$4 + 'Cálculo Emissões'!$E217*Input!C$6 + 'Cálculo Emissões'!$F217*Input!C$5) * (1/1000)</f>
        <v>8.1530954728246618E-2</v>
      </c>
      <c r="O217" s="28">
        <f>($D217*Input!D$4 + 'Cálculo Emissões'!$E217*Input!D$6 + 'Cálculo Emissões'!$F217*Input!D$5) * (1/1000)</f>
        <v>8.1530954728246618E-2</v>
      </c>
      <c r="P217" s="28">
        <f>($D217*Input!E$4 + 'Cálculo Emissões'!$E217*Input!E$6 + 'Cálculo Emissões'!$F217*Input!E$5) * (1/1000)</f>
        <v>4.5234890061845388</v>
      </c>
      <c r="Q217" s="28">
        <f>($D217*Input!F$4 + 'Cálculo Emissões'!$E217*Input!F$6 + 'Cálculo Emissões'!$F217*Input!F$5) * (1/1000)</f>
        <v>5.0943069213645797</v>
      </c>
      <c r="R217" s="28">
        <f>($D217*Input!G$4 + 'Cálculo Emissões'!$E217*Input!G$6 + 'Cálculo Emissões'!$F217*Input!G$5) * (1/1000)</f>
        <v>0.11847557817639151</v>
      </c>
      <c r="S217" s="28">
        <f>($D217*Input!H$4 + 'Cálculo Emissões'!$E217*Input!H$6 + 'Cálculo Emissões'!$F217*Input!H$5) * (1/1000)</f>
        <v>2.6245345402900928</v>
      </c>
      <c r="T217" s="28">
        <f>($D217*Input!I$4) * (1/1000)</f>
        <v>0.23288005166454442</v>
      </c>
      <c r="U217" s="1">
        <f>($D217*Input!J$4 + 'Cálculo Emissões'!$E217*Input!J$6 + 'Cálculo Emissões'!$F217*Input!J$5) * (1/1000)</f>
        <v>8.7033028728306164E-2</v>
      </c>
      <c r="V217" s="1">
        <f>($D217*Input!K$4 + 'Cálculo Emissões'!$E217*Input!K$6 + 'Cálculo Emissões'!$F217*Input!K$5) * (1/1000)</f>
        <v>6.6062285570232457E-2</v>
      </c>
      <c r="W217" s="1">
        <f>($D217*Input!L$4 + 'Cálculo Emissões'!$E217*Input!L$6 + 'Cálculo Emissões'!$F217*Input!L$5) * (1/1000)</f>
        <v>3.5407075079222652E-2</v>
      </c>
      <c r="X217" s="1">
        <f>($D217*Input!M$4 + 'Cálculo Emissões'!$E217*Input!M$6 + 'Cálculo Emissões'!$F217*Input!M$5) * (1/1000)</f>
        <v>7.4236310164436575E-2</v>
      </c>
      <c r="Y217" s="1">
        <f>($D217*Input!N$4 + 'Cálculo Emissões'!$E217*Input!N$6 + 'Cálculo Emissões'!$F217*Input!N$5) * (1/1000)</f>
        <v>3.7118155082218288E-2</v>
      </c>
      <c r="Z217" s="1">
        <f>($D217*Input!O$4 + 'Cálculo Emissões'!$E217*Input!O$6 + 'Cálculo Emissões'!$F217*Input!O$5) * (1/1000)</f>
        <v>2.019028393192052E-2</v>
      </c>
    </row>
    <row r="218" spans="1:26" ht="15" customHeight="1" x14ac:dyDescent="0.25">
      <c r="A218" s="1" t="str">
        <f>'Dados Vias'!B219</f>
        <v>Serra</v>
      </c>
      <c r="B218" s="1" t="str">
        <f>'Dados Vias'!C219</f>
        <v>BR-101 (10)</v>
      </c>
      <c r="C218" s="29">
        <f>Input!$R$17</f>
        <v>0.95383561643835613</v>
      </c>
      <c r="D218" s="5">
        <f>'Dados Vias'!S219</f>
        <v>261.07519361496009</v>
      </c>
      <c r="E218" s="5">
        <f>'Dados Vias'!T219</f>
        <v>44.688546654812981</v>
      </c>
      <c r="F218" s="5">
        <f>'Dados Vias'!U219</f>
        <v>56.448690511342711</v>
      </c>
      <c r="G218" s="12">
        <f>($D218*Input!$E$12 + $E218*Input!$E$14 + $F218*Input!$E$13) / ($D218+$E218+$F218)</f>
        <v>3.5087662337662335</v>
      </c>
      <c r="H218" s="14" t="str">
        <f>'Dados Vias'!W219</f>
        <v>Highway</v>
      </c>
      <c r="I218" s="48">
        <f>'Medições Silt'!J$11</f>
        <v>6.0696428571427957E-2</v>
      </c>
      <c r="J218" s="34">
        <f t="shared" si="9"/>
        <v>0.31359951839251143</v>
      </c>
      <c r="K218" s="34">
        <f t="shared" si="10"/>
        <v>6.0195573189893832E-2</v>
      </c>
      <c r="L218" s="34">
        <f t="shared" si="11"/>
        <v>1.4563445126587219E-2</v>
      </c>
      <c r="M218" s="28">
        <f>($D218*Input!B$4 + 'Cálculo Emissões'!$E218*Input!B$6 + 'Cálculo Emissões'!$F218*Input!B$5) * (1/1000)</f>
        <v>1.1199068382704253E-2</v>
      </c>
      <c r="N218" s="28">
        <f>($D218*Input!C$4 + 'Cálculo Emissões'!$E218*Input!C$6 + 'Cálculo Emissões'!$F218*Input!C$5) * (1/1000)</f>
        <v>1.1199068382704253E-2</v>
      </c>
      <c r="O218" s="28">
        <f>($D218*Input!D$4 + 'Cálculo Emissões'!$E218*Input!D$6 + 'Cálculo Emissões'!$F218*Input!D$5) * (1/1000)</f>
        <v>1.1199068382704253E-2</v>
      </c>
      <c r="P218" s="28">
        <f>($D218*Input!E$4 + 'Cálculo Emissões'!$E218*Input!E$6 + 'Cálculo Emissões'!$F218*Input!E$5) * (1/1000)</f>
        <v>0.51194578359330245</v>
      </c>
      <c r="Q218" s="28">
        <f>($D218*Input!F$4 + 'Cálculo Emissões'!$E218*Input!F$6 + 'Cálculo Emissões'!$F218*Input!F$5) * (1/1000)</f>
        <v>0.46509988051167367</v>
      </c>
      <c r="R218" s="28">
        <f>($D218*Input!G$4 + 'Cálculo Emissões'!$E218*Input!G$6 + 'Cálculo Emissões'!$F218*Input!G$5) * (1/1000)</f>
        <v>1.513905919093551E-2</v>
      </c>
      <c r="S218" s="28">
        <f>($D218*Input!H$4 + 'Cálculo Emissões'!$E218*Input!H$6 + 'Cálculo Emissões'!$F218*Input!H$5) * (1/1000)</f>
        <v>0.22434382855132082</v>
      </c>
      <c r="T218" s="28">
        <f>($D218*Input!I$4) * (1/1000)</f>
        <v>1.9207153895858552E-2</v>
      </c>
      <c r="U218" s="1">
        <f>($D218*Input!J$4 + 'Cálculo Emissões'!$E218*Input!J$6 + 'Cálculo Emissões'!$F218*Input!J$5) * (1/1000)</f>
        <v>8.9403344638830061E-3</v>
      </c>
      <c r="V218" s="1">
        <f>($D218*Input!K$4 + 'Cálculo Emissões'!$E218*Input!K$6 + 'Cálculo Emissões'!$F218*Input!K$5) * (1/1000)</f>
        <v>6.7865036672864198E-3</v>
      </c>
      <c r="W218" s="1">
        <f>($D218*Input!L$4 + 'Cálculo Emissões'!$E218*Input!L$6 + 'Cálculo Emissões'!$F218*Input!L$5) * (1/1000)</f>
        <v>3.6373823630077569E-3</v>
      </c>
      <c r="X218" s="1">
        <f>($D218*Input!M$4 + 'Cálculo Emissões'!$E218*Input!M$6 + 'Cálculo Emissões'!$F218*Input!M$5) * (1/1000)</f>
        <v>7.7684293344349661E-3</v>
      </c>
      <c r="Y218" s="1">
        <f>($D218*Input!N$4 + 'Cálculo Emissões'!$E218*Input!N$6 + 'Cálculo Emissões'!$F218*Input!N$5) * (1/1000)</f>
        <v>3.8842146672174831E-3</v>
      </c>
      <c r="Z218" s="1">
        <f>($D218*Input!O$4 + 'Cálculo Emissões'!$E218*Input!O$6 + 'Cálculo Emissões'!$F218*Input!O$5) * (1/1000)</f>
        <v>2.1093170609260263E-3</v>
      </c>
    </row>
    <row r="219" spans="1:26" ht="15" customHeight="1" x14ac:dyDescent="0.25">
      <c r="A219" s="1" t="str">
        <f>'Dados Vias'!B220</f>
        <v>Serra</v>
      </c>
      <c r="B219" s="1" t="str">
        <f>'Dados Vias'!C220</f>
        <v>BR-101 (11)</v>
      </c>
      <c r="C219" s="29">
        <f>Input!$R$17</f>
        <v>0.95383561643835613</v>
      </c>
      <c r="D219" s="5">
        <f>'Dados Vias'!S220</f>
        <v>905.55243430833764</v>
      </c>
      <c r="E219" s="5">
        <f>'Dados Vias'!T220</f>
        <v>120.01297322158692</v>
      </c>
      <c r="F219" s="5">
        <f>'Dados Vias'!U220</f>
        <v>189.37112008341308</v>
      </c>
      <c r="G219" s="12">
        <f>($D219*Input!$E$12 + $E219*Input!$E$14 + $F219*Input!$E$13) / ($D219+$E219+$F219)</f>
        <v>3.5398652982681207</v>
      </c>
      <c r="H219" s="14" t="str">
        <f>'Dados Vias'!W220</f>
        <v>Freeway</v>
      </c>
      <c r="I219" s="48">
        <f>'Medições Silt'!J$11</f>
        <v>6.0696428571427957E-2</v>
      </c>
      <c r="J219" s="34">
        <f t="shared" si="9"/>
        <v>1.0613889771814222</v>
      </c>
      <c r="K219" s="34">
        <f t="shared" si="10"/>
        <v>0.20373410707507175</v>
      </c>
      <c r="L219" s="34">
        <f t="shared" si="11"/>
        <v>4.9290509776227037E-2</v>
      </c>
      <c r="M219" s="28">
        <f>($D219*Input!B$4 + 'Cálculo Emissões'!$E219*Input!B$6 + 'Cálculo Emissões'!$F219*Input!B$5) * (1/1000)</f>
        <v>3.7567684026689689E-2</v>
      </c>
      <c r="N219" s="28">
        <f>($D219*Input!C$4 + 'Cálculo Emissões'!$E219*Input!C$6 + 'Cálculo Emissões'!$F219*Input!C$5) * (1/1000)</f>
        <v>3.7567684026689689E-2</v>
      </c>
      <c r="O219" s="28">
        <f>($D219*Input!D$4 + 'Cálculo Emissões'!$E219*Input!D$6 + 'Cálculo Emissões'!$F219*Input!D$5) * (1/1000)</f>
        <v>3.7567684026689689E-2</v>
      </c>
      <c r="P219" s="28">
        <f>($D219*Input!E$4 + 'Cálculo Emissões'!$E219*Input!E$6 + 'Cálculo Emissões'!$F219*Input!E$5) * (1/1000)</f>
        <v>1.7373090056378502</v>
      </c>
      <c r="Q219" s="28">
        <f>($D219*Input!F$4 + 'Cálculo Emissões'!$E219*Input!F$6 + 'Cálculo Emissões'!$F219*Input!F$5) * (1/1000)</f>
        <v>1.471986517659857</v>
      </c>
      <c r="R219" s="28">
        <f>($D219*Input!G$4 + 'Cálculo Emissões'!$E219*Input!G$6 + 'Cálculo Emissões'!$F219*Input!G$5) * (1/1000)</f>
        <v>5.107228857031032E-2</v>
      </c>
      <c r="S219" s="28">
        <f>($D219*Input!H$4 + 'Cálculo Emissões'!$E219*Input!H$6 + 'Cálculo Emissões'!$F219*Input!H$5) * (1/1000)</f>
        <v>0.76510162976480756</v>
      </c>
      <c r="T219" s="28">
        <f>($D219*Input!I$4) * (1/1000)</f>
        <v>6.662097890533912E-2</v>
      </c>
      <c r="U219" s="1">
        <f>($D219*Input!J$4 + 'Cálculo Emissões'!$E219*Input!J$6 + 'Cálculo Emissões'!$F219*Input!J$5) * (1/1000)</f>
        <v>3.02850905049061E-2</v>
      </c>
      <c r="V219" s="1">
        <f>($D219*Input!K$4 + 'Cálculo Emissões'!$E219*Input!K$6 + 'Cálculo Emissões'!$F219*Input!K$5) * (1/1000)</f>
        <v>2.298562373629863E-2</v>
      </c>
      <c r="W219" s="1">
        <f>($D219*Input!L$4 + 'Cálculo Emissões'!$E219*Input!L$6 + 'Cálculo Emissões'!$F219*Input!L$5) * (1/1000)</f>
        <v>1.2320682594720514E-2</v>
      </c>
      <c r="X219" s="1">
        <f>($D219*Input!M$4 + 'Cálculo Emissões'!$E219*Input!M$6 + 'Cálculo Emissões'!$F219*Input!M$5) * (1/1000)</f>
        <v>2.6327352325579357E-2</v>
      </c>
      <c r="Y219" s="1">
        <f>($D219*Input!N$4 + 'Cálculo Emissões'!$E219*Input!N$6 + 'Cálculo Emissões'!$F219*Input!N$5) * (1/1000)</f>
        <v>1.3163676162789678E-2</v>
      </c>
      <c r="Z219" s="1">
        <f>($D219*Input!O$4 + 'Cálculo Emissões'!$E219*Input!O$6 + 'Cálculo Emissões'!$F219*Input!O$5) * (1/1000)</f>
        <v>7.1501928386635714E-3</v>
      </c>
    </row>
    <row r="220" spans="1:26" ht="15" customHeight="1" x14ac:dyDescent="0.25">
      <c r="A220" s="1" t="str">
        <f>'Dados Vias'!B221</f>
        <v>Serra</v>
      </c>
      <c r="B220" s="1" t="str">
        <f>'Dados Vias'!C221</f>
        <v>BR-101 (12)</v>
      </c>
      <c r="C220" s="29">
        <f>Input!$R$17</f>
        <v>0.95383561643835613</v>
      </c>
      <c r="D220" s="5">
        <f>'Dados Vias'!S221</f>
        <v>1132.9471062650971</v>
      </c>
      <c r="E220" s="5">
        <f>'Dados Vias'!T221</f>
        <v>215.05446926425282</v>
      </c>
      <c r="F220" s="5">
        <f>'Dados Vias'!U221</f>
        <v>246.81061239122172</v>
      </c>
      <c r="G220" s="12">
        <f>($D220*Input!$E$12 + $E220*Input!$E$14 + $F220*Input!$E$13) / ($D220+$E220+$F220)</f>
        <v>3.4790117130307472</v>
      </c>
      <c r="H220" s="14" t="str">
        <f>'Dados Vias'!W221</f>
        <v>Freeway</v>
      </c>
      <c r="I220" s="48">
        <f>'Medições Silt'!J$11</f>
        <v>6.0696428571427957E-2</v>
      </c>
      <c r="J220" s="34">
        <f t="shared" si="9"/>
        <v>1.3688285893470495</v>
      </c>
      <c r="K220" s="34">
        <f t="shared" si="10"/>
        <v>0.26274728340407766</v>
      </c>
      <c r="L220" s="34">
        <f t="shared" si="11"/>
        <v>6.3567891146147817E-2</v>
      </c>
      <c r="M220" s="28">
        <f>($D220*Input!B$4 + 'Cálculo Emissões'!$E220*Input!B$6 + 'Cálculo Emissões'!$F220*Input!B$5) * (1/1000)</f>
        <v>4.9014799850952473E-2</v>
      </c>
      <c r="N220" s="28">
        <f>($D220*Input!C$4 + 'Cálculo Emissões'!$E220*Input!C$6 + 'Cálculo Emissões'!$F220*Input!C$5) * (1/1000)</f>
        <v>4.9014799850952473E-2</v>
      </c>
      <c r="O220" s="28">
        <f>($D220*Input!D$4 + 'Cálculo Emissões'!$E220*Input!D$6 + 'Cálculo Emissões'!$F220*Input!D$5) * (1/1000)</f>
        <v>4.9014799850952473E-2</v>
      </c>
      <c r="P220" s="28">
        <f>($D220*Input!E$4 + 'Cálculo Emissões'!$E220*Input!E$6 + 'Cálculo Emissões'!$F220*Input!E$5) * (1/1000)</f>
        <v>2.233766469729809</v>
      </c>
      <c r="Q220" s="28">
        <f>($D220*Input!F$4 + 'Cálculo Emissões'!$E220*Input!F$6 + 'Cálculo Emissões'!$F220*Input!F$5) * (1/1000)</f>
        <v>2.1014866994675594</v>
      </c>
      <c r="R220" s="28">
        <f>($D220*Input!G$4 + 'Cálculo Emissões'!$E220*Input!G$6 + 'Cálculo Emissões'!$F220*Input!G$5) * (1/1000)</f>
        <v>6.6138147989395532E-2</v>
      </c>
      <c r="S220" s="28">
        <f>($D220*Input!H$4 + 'Cálculo Emissões'!$E220*Input!H$6 + 'Cálculo Emissões'!$F220*Input!H$5) * (1/1000)</f>
        <v>0.9809239534689842</v>
      </c>
      <c r="T220" s="28">
        <f>($D220*Input!I$4) * (1/1000)</f>
        <v>8.335027592853006E-2</v>
      </c>
      <c r="U220" s="1">
        <f>($D220*Input!J$4 + 'Cálculo Emissões'!$E220*Input!J$6 + 'Cálculo Emissões'!$F220*Input!J$5) * (1/1000)</f>
        <v>3.9097379192769753E-2</v>
      </c>
      <c r="V220" s="1">
        <f>($D220*Input!K$4 + 'Cálculo Emissões'!$E220*Input!K$6 + 'Cálculo Emissões'!$F220*Input!K$5) * (1/1000)</f>
        <v>2.9680454279929821E-2</v>
      </c>
      <c r="W220" s="1">
        <f>($D220*Input!L$4 + 'Cálculo Emissões'!$E220*Input!L$6 + 'Cálculo Emissões'!$F220*Input!L$5) * (1/1000)</f>
        <v>1.5907295614616707E-2</v>
      </c>
      <c r="X220" s="1">
        <f>($D220*Input!M$4 + 'Cálculo Emissões'!$E220*Input!M$6 + 'Cálculo Emissões'!$F220*Input!M$5) * (1/1000)</f>
        <v>3.3955600434873903E-2</v>
      </c>
      <c r="Y220" s="1">
        <f>($D220*Input!N$4 + 'Cálculo Emissões'!$E220*Input!N$6 + 'Cálculo Emissões'!$F220*Input!N$5) * (1/1000)</f>
        <v>1.6977800217436952E-2</v>
      </c>
      <c r="Z220" s="1">
        <f>($D220*Input!O$4 + 'Cálculo Emissões'!$E220*Input!O$6 + 'Cálculo Emissões'!$F220*Input!O$5) * (1/1000)</f>
        <v>9.2189642826804065E-3</v>
      </c>
    </row>
    <row r="221" spans="1:26" ht="15" customHeight="1" x14ac:dyDescent="0.25">
      <c r="A221" s="1" t="str">
        <f>'Dados Vias'!B222</f>
        <v>Serra</v>
      </c>
      <c r="B221" s="1" t="str">
        <f>'Dados Vias'!C222</f>
        <v>BR-101 (13)</v>
      </c>
      <c r="C221" s="29">
        <f>Input!$R$17</f>
        <v>0.95383561643835613</v>
      </c>
      <c r="D221" s="5">
        <f>'Dados Vias'!S222</f>
        <v>449.49274956361825</v>
      </c>
      <c r="E221" s="5">
        <f>'Dados Vias'!T222</f>
        <v>86.040243049516619</v>
      </c>
      <c r="F221" s="5">
        <f>'Dados Vias'!U222</f>
        <v>105.71760805187246</v>
      </c>
      <c r="G221" s="12">
        <f>($D221*Input!$E$12 + $E221*Input!$E$14 + $F221*Input!$E$13) / ($D221+$E221+$F221)</f>
        <v>3.6233152827918174</v>
      </c>
      <c r="H221" s="14" t="str">
        <f>'Dados Vias'!W222</f>
        <v>Freeway</v>
      </c>
      <c r="I221" s="48">
        <f>'Medições Silt'!J$11</f>
        <v>6.0696428571427957E-2</v>
      </c>
      <c r="J221" s="34">
        <f t="shared" si="9"/>
        <v>0.57368110476968281</v>
      </c>
      <c r="K221" s="34">
        <f t="shared" si="10"/>
        <v>0.11011835447591435</v>
      </c>
      <c r="L221" s="34">
        <f t="shared" si="11"/>
        <v>2.6641537373205085E-2</v>
      </c>
      <c r="M221" s="28">
        <f>($D221*Input!B$4 + 'Cálculo Emissões'!$E221*Input!B$6 + 'Cálculo Emissões'!$F221*Input!B$5) * (1/1000)</f>
        <v>2.0813166463366981E-2</v>
      </c>
      <c r="N221" s="28">
        <f>($D221*Input!C$4 + 'Cálculo Emissões'!$E221*Input!C$6 + 'Cálculo Emissões'!$F221*Input!C$5) * (1/1000)</f>
        <v>2.0813166463366981E-2</v>
      </c>
      <c r="O221" s="28">
        <f>($D221*Input!D$4 + 'Cálculo Emissões'!$E221*Input!D$6 + 'Cálculo Emissões'!$F221*Input!D$5) * (1/1000)</f>
        <v>2.0813166463366981E-2</v>
      </c>
      <c r="P221" s="28">
        <f>($D221*Input!E$4 + 'Cálculo Emissões'!$E221*Input!E$6 + 'Cálculo Emissões'!$F221*Input!E$5) * (1/1000)</f>
        <v>0.92868003892111761</v>
      </c>
      <c r="Q221" s="28">
        <f>($D221*Input!F$4 + 'Cálculo Emissões'!$E221*Input!F$6 + 'Cálculo Emissões'!$F221*Input!F$5) * (1/1000)</f>
        <v>0.84461468054569555</v>
      </c>
      <c r="R221" s="28">
        <f>($D221*Input!G$4 + 'Cálculo Emissões'!$E221*Input!G$6 + 'Cálculo Emissões'!$F221*Input!G$5) * (1/1000)</f>
        <v>2.7881608922482159E-2</v>
      </c>
      <c r="S221" s="28">
        <f>($D221*Input!H$4 + 'Cálculo Emissões'!$E221*Input!H$6 + 'Cálculo Emissões'!$F221*Input!H$5) * (1/1000)</f>
        <v>0.39134407873851518</v>
      </c>
      <c r="T221" s="28">
        <f>($D221*Input!I$4) * (1/1000)</f>
        <v>3.3068926604623641E-2</v>
      </c>
      <c r="U221" s="1">
        <f>($D221*Input!J$4 + 'Cálculo Emissões'!$E221*Input!J$6 + 'Cálculo Emissões'!$F221*Input!J$5) * (1/1000)</f>
        <v>1.60450055592028E-2</v>
      </c>
      <c r="V221" s="1">
        <f>($D221*Input!K$4 + 'Cálculo Emissões'!$E221*Input!K$6 + 'Cálculo Emissões'!$F221*Input!K$5) * (1/1000)</f>
        <v>1.2180418226597947E-2</v>
      </c>
      <c r="W221" s="1">
        <f>($D221*Input!L$4 + 'Cálculo Emissões'!$E221*Input!L$6 + 'Cálculo Emissões'!$F221*Input!L$5) * (1/1000)</f>
        <v>6.5281627197157112E-3</v>
      </c>
      <c r="X221" s="1">
        <f>($D221*Input!M$4 + 'Cálculo Emissões'!$E221*Input!M$6 + 'Cálculo Emissões'!$F221*Input!M$5) * (1/1000)</f>
        <v>1.3971096929177097E-2</v>
      </c>
      <c r="Y221" s="1">
        <f>($D221*Input!N$4 + 'Cálculo Emissões'!$E221*Input!N$6 + 'Cálculo Emissões'!$F221*Input!N$5) * (1/1000)</f>
        <v>6.9855484645885485E-3</v>
      </c>
      <c r="Z221" s="1">
        <f>($D221*Input!O$4 + 'Cálculo Emissões'!$E221*Input!O$6 + 'Cálculo Emissões'!$F221*Input!O$5) * (1/1000)</f>
        <v>3.7923528572223753E-3</v>
      </c>
    </row>
    <row r="222" spans="1:26" ht="15" customHeight="1" x14ac:dyDescent="0.25">
      <c r="A222" s="1" t="str">
        <f>'Dados Vias'!B223</f>
        <v>Serra</v>
      </c>
      <c r="B222" s="1" t="str">
        <f>'Dados Vias'!C223</f>
        <v>BR-101 (14)</v>
      </c>
      <c r="C222" s="29">
        <f>Input!$R$17</f>
        <v>0.95383561643835613</v>
      </c>
      <c r="D222" s="5">
        <f>'Dados Vias'!S223</f>
        <v>1609.7113390132604</v>
      </c>
      <c r="E222" s="5">
        <f>'Dados Vias'!T223</f>
        <v>280.64046370954873</v>
      </c>
      <c r="F222" s="5">
        <f>'Dados Vias'!U223</f>
        <v>299.17332452055666</v>
      </c>
      <c r="G222" s="12">
        <f>($D222*Input!$E$12 + $E222*Input!$E$14 + $F222*Input!$E$13) / ($D222+$E222+$F222)</f>
        <v>3.2300483675937124</v>
      </c>
      <c r="H222" s="14" t="str">
        <f>'Dados Vias'!W223</f>
        <v>Freeway</v>
      </c>
      <c r="I222" s="48">
        <f>'Medições Silt'!J$11</f>
        <v>6.0696428571427957E-2</v>
      </c>
      <c r="J222" s="34">
        <f t="shared" si="9"/>
        <v>1.7421985673917586</v>
      </c>
      <c r="K222" s="34">
        <f t="shared" si="10"/>
        <v>0.33441582408139026</v>
      </c>
      <c r="L222" s="34">
        <f t="shared" si="11"/>
        <v>8.0907054213239571E-2</v>
      </c>
      <c r="M222" s="28">
        <f>($D222*Input!B$4 + 'Cálculo Emissões'!$E222*Input!B$6 + 'Cálculo Emissões'!$F222*Input!B$5) * (1/1000)</f>
        <v>6.0524765721707167E-2</v>
      </c>
      <c r="N222" s="28">
        <f>($D222*Input!C$4 + 'Cálculo Emissões'!$E222*Input!C$6 + 'Cálculo Emissões'!$F222*Input!C$5) * (1/1000)</f>
        <v>6.0524765721707167E-2</v>
      </c>
      <c r="O222" s="28">
        <f>($D222*Input!D$4 + 'Cálculo Emissões'!$E222*Input!D$6 + 'Cálculo Emissões'!$F222*Input!D$5) * (1/1000)</f>
        <v>6.0524765721707167E-2</v>
      </c>
      <c r="P222" s="28">
        <f>($D222*Input!E$4 + 'Cálculo Emissões'!$E222*Input!E$6 + 'Cálculo Emissões'!$F222*Input!E$5) * (1/1000)</f>
        <v>2.8914155694647437</v>
      </c>
      <c r="Q222" s="28">
        <f>($D222*Input!F$4 + 'Cálculo Emissões'!$E222*Input!F$6 + 'Cálculo Emissões'!$F222*Input!F$5) * (1/1000)</f>
        <v>2.8365479567798566</v>
      </c>
      <c r="R222" s="28">
        <f>($D222*Input!G$4 + 'Cálculo Emissões'!$E222*Input!G$6 + 'Cálculo Emissões'!$F222*Input!G$5) * (1/1000)</f>
        <v>8.3076714533610208E-2</v>
      </c>
      <c r="S222" s="28">
        <f>($D222*Input!H$4 + 'Cálculo Emissões'!$E222*Input!H$6 + 'Cálculo Emissões'!$F222*Input!H$5) * (1/1000)</f>
        <v>1.3728038611599327</v>
      </c>
      <c r="T222" s="28">
        <f>($D222*Input!I$4) * (1/1000)</f>
        <v>0.11842555008092723</v>
      </c>
      <c r="U222" s="1">
        <f>($D222*Input!J$4 + 'Cálculo Emissões'!$E222*Input!J$6 + 'Cálculo Emissões'!$F222*Input!J$5) * (1/1000)</f>
        <v>5.1860362051941028E-2</v>
      </c>
      <c r="V222" s="1">
        <f>($D222*Input!K$4 + 'Cálculo Emissões'!$E222*Input!K$6 + 'Cálculo Emissões'!$F222*Input!K$5) * (1/1000)</f>
        <v>3.9367474063458877E-2</v>
      </c>
      <c r="W222" s="1">
        <f>($D222*Input!L$4 + 'Cálculo Emissões'!$E222*Input!L$6 + 'Cálculo Emissões'!$F222*Input!L$5) * (1/1000)</f>
        <v>2.1099384966710429E-2</v>
      </c>
      <c r="X222" s="1">
        <f>($D222*Input!M$4 + 'Cálculo Emissões'!$E222*Input!M$6 + 'Cálculo Emissões'!$F222*Input!M$5) * (1/1000)</f>
        <v>4.4825322065030579E-2</v>
      </c>
      <c r="Y222" s="1">
        <f>($D222*Input!N$4 + 'Cálculo Emissões'!$E222*Input!N$6 + 'Cálculo Emissões'!$F222*Input!N$5) * (1/1000)</f>
        <v>2.2412661032515289E-2</v>
      </c>
      <c r="Z222" s="1">
        <f>($D222*Input!O$4 + 'Cálculo Emissões'!$E222*Input!O$6 + 'Cálculo Emissões'!$F222*Input!O$5) * (1/1000)</f>
        <v>1.217601987381231E-2</v>
      </c>
    </row>
    <row r="223" spans="1:26" ht="15" customHeight="1" x14ac:dyDescent="0.25">
      <c r="A223" s="1" t="str">
        <f>'Dados Vias'!B224</f>
        <v>Serra</v>
      </c>
      <c r="B223" s="1" t="str">
        <f>'Dados Vias'!C224</f>
        <v>BR-101 (15)</v>
      </c>
      <c r="C223" s="29">
        <f>Input!$R$17</f>
        <v>0.95383561643835613</v>
      </c>
      <c r="D223" s="5">
        <f>'Dados Vias'!S224</f>
        <v>876.13387493086816</v>
      </c>
      <c r="E223" s="5">
        <f>'Dados Vias'!T224</f>
        <v>118.00327097777377</v>
      </c>
      <c r="F223" s="5">
        <f>'Dados Vias'!U224</f>
        <v>182.66259754093747</v>
      </c>
      <c r="G223" s="12">
        <f>($D223*Input!$E$12 + $E223*Input!$E$14 + $F223*Input!$E$13) / ($D223+$E223+$F223)</f>
        <v>3.528777472527473</v>
      </c>
      <c r="H223" s="14" t="str">
        <f>'Dados Vias'!W224</f>
        <v>Highway</v>
      </c>
      <c r="I223" s="48">
        <f>'Medições Silt'!J$11</f>
        <v>6.0696428571427957E-2</v>
      </c>
      <c r="J223" s="34">
        <f t="shared" si="9"/>
        <v>1.0247875376212909</v>
      </c>
      <c r="K223" s="34">
        <f t="shared" si="10"/>
        <v>0.19670844375393204</v>
      </c>
      <c r="L223" s="34">
        <f t="shared" si="11"/>
        <v>4.7590752521112577E-2</v>
      </c>
      <c r="M223" s="28">
        <f>($D223*Input!B$4 + 'Cálculo Emissões'!$E223*Input!B$6 + 'Cálculo Emissões'!$F223*Input!B$5) * (1/1000)</f>
        <v>3.6258182371440587E-2</v>
      </c>
      <c r="N223" s="28">
        <f>($D223*Input!C$4 + 'Cálculo Emissões'!$E223*Input!C$6 + 'Cálculo Emissões'!$F223*Input!C$5) * (1/1000)</f>
        <v>3.6258182371440587E-2</v>
      </c>
      <c r="O223" s="28">
        <f>($D223*Input!D$4 + 'Cálculo Emissões'!$E223*Input!D$6 + 'Cálculo Emissões'!$F223*Input!D$5) * (1/1000)</f>
        <v>3.6258182371440587E-2</v>
      </c>
      <c r="P223" s="28">
        <f>($D223*Input!E$4 + 'Cálculo Emissões'!$E223*Input!E$6 + 'Cálculo Emissões'!$F223*Input!E$5) * (1/1000)</f>
        <v>1.6780336411190429</v>
      </c>
      <c r="Q223" s="28">
        <f>($D223*Input!F$4 + 'Cálculo Emissões'!$E223*Input!F$6 + 'Cálculo Emissões'!$F223*Input!F$5) * (1/1000)</f>
        <v>1.4308534852485548</v>
      </c>
      <c r="R223" s="28">
        <f>($D223*Input!G$4 + 'Cálculo Emissões'!$E223*Input!G$6 + 'Cálculo Emissões'!$F223*Input!G$5) * (1/1000)</f>
        <v>4.9300784549590276E-2</v>
      </c>
      <c r="S223" s="28">
        <f>($D223*Input!H$4 + 'Cálculo Emissões'!$E223*Input!H$6 + 'Cálculo Emissões'!$F223*Input!H$5) * (1/1000)</f>
        <v>0.74072651677978529</v>
      </c>
      <c r="T223" s="28">
        <f>($D223*Input!I$4) * (1/1000)</f>
        <v>6.4456672180009805E-2</v>
      </c>
      <c r="U223" s="1">
        <f>($D223*Input!J$4 + 'Cálculo Emissões'!$E223*Input!J$6 + 'Cálculo Emissões'!$F223*Input!J$5) * (1/1000)</f>
        <v>2.9279268019602692E-2</v>
      </c>
      <c r="V223" s="1">
        <f>($D223*Input!K$4 + 'Cálculo Emissões'!$E223*Input!K$6 + 'Cálculo Emissões'!$F223*Input!K$5) * (1/1000)</f>
        <v>2.2222419522909553E-2</v>
      </c>
      <c r="W223" s="1">
        <f>($D223*Input!L$4 + 'Cálculo Emissões'!$E223*Input!L$6 + 'Cálculo Emissões'!$F223*Input!L$5) * (1/1000)</f>
        <v>1.1911531746132962E-2</v>
      </c>
      <c r="X223" s="1">
        <f>($D223*Input!M$4 + 'Cálculo Emissões'!$E223*Input!M$6 + 'Cálculo Emissões'!$F223*Input!M$5) * (1/1000)</f>
        <v>2.5448062828755339E-2</v>
      </c>
      <c r="Y223" s="1">
        <f>($D223*Input!N$4 + 'Cálculo Emissões'!$E223*Input!N$6 + 'Cálculo Emissões'!$F223*Input!N$5) * (1/1000)</f>
        <v>1.272403141437767E-2</v>
      </c>
      <c r="Z223" s="1">
        <f>($D223*Input!O$4 + 'Cálculo Emissões'!$E223*Input!O$6 + 'Cálculo Emissões'!$F223*Input!O$5) * (1/1000)</f>
        <v>6.911391833603368E-3</v>
      </c>
    </row>
    <row r="224" spans="1:26" ht="15" customHeight="1" x14ac:dyDescent="0.25">
      <c r="A224" s="1" t="str">
        <f>'Dados Vias'!B225</f>
        <v>Serra</v>
      </c>
      <c r="B224" s="1" t="str">
        <f>'Dados Vias'!C225</f>
        <v>BR-101 (16)</v>
      </c>
      <c r="C224" s="29">
        <f>Input!$R$17</f>
        <v>0.95383561643835613</v>
      </c>
      <c r="D224" s="5">
        <f>'Dados Vias'!S225</f>
        <v>5956.4008954789306</v>
      </c>
      <c r="E224" s="5">
        <f>'Dados Vias'!T225</f>
        <v>710.29381570499925</v>
      </c>
      <c r="F224" s="5">
        <f>'Dados Vias'!U225</f>
        <v>1208.0587731675578</v>
      </c>
      <c r="G224" s="12">
        <f>($D224*Input!$E$12 + $E224*Input!$E$14 + $F224*Input!$E$13) / ($D224+$E224+$F224)</f>
        <v>3.5156605113636363</v>
      </c>
      <c r="H224" s="14" t="str">
        <f>'Dados Vias'!W225</f>
        <v>Freeway</v>
      </c>
      <c r="I224" s="48">
        <f>'Medições Silt'!J$11</f>
        <v>6.0696428571427957E-2</v>
      </c>
      <c r="J224" s="34">
        <f t="shared" si="9"/>
        <v>6.8315389592823585</v>
      </c>
      <c r="K224" s="34">
        <f t="shared" si="10"/>
        <v>1.311317075775561</v>
      </c>
      <c r="L224" s="34">
        <f t="shared" si="11"/>
        <v>0.31725413123602286</v>
      </c>
      <c r="M224" s="28">
        <f>($D224*Input!B$4 + 'Cálculo Emissões'!$E224*Input!B$6 + 'Cálculo Emissões'!$F224*Input!B$5) * (1/1000)</f>
        <v>0.24019160434881626</v>
      </c>
      <c r="N224" s="28">
        <f>($D224*Input!C$4 + 'Cálculo Emissões'!$E224*Input!C$6 + 'Cálculo Emissões'!$F224*Input!C$5) * (1/1000)</f>
        <v>0.24019160434881626</v>
      </c>
      <c r="O224" s="28">
        <f>($D224*Input!D$4 + 'Cálculo Emissões'!$E224*Input!D$6 + 'Cálculo Emissões'!$F224*Input!D$5) * (1/1000)</f>
        <v>0.24019160434881626</v>
      </c>
      <c r="P224" s="28">
        <f>($D224*Input!E$4 + 'Cálculo Emissões'!$E224*Input!E$6 + 'Cálculo Emissões'!$F224*Input!E$5) * (1/1000)</f>
        <v>11.215406664587059</v>
      </c>
      <c r="Q224" s="28">
        <f>($D224*Input!F$4 + 'Cálculo Emissões'!$E224*Input!F$6 + 'Cálculo Emissões'!$F224*Input!F$5) * (1/1000)</f>
        <v>9.3389792080032414</v>
      </c>
      <c r="R224" s="28">
        <f>($D224*Input!G$4 + 'Cálculo Emissões'!$E224*Input!G$6 + 'Cálculo Emissões'!$F224*Input!G$5) * (1/1000)</f>
        <v>0.32783914755475424</v>
      </c>
      <c r="S224" s="28">
        <f>($D224*Input!H$4 + 'Cálculo Emissões'!$E224*Input!H$6 + 'Cálculo Emissões'!$F224*Input!H$5) * (1/1000)</f>
        <v>4.9973661733391168</v>
      </c>
      <c r="T224" s="28">
        <f>($D224*Input!I$4) * (1/1000)</f>
        <v>0.43820903503234193</v>
      </c>
      <c r="U224" s="1">
        <f>($D224*Input!J$4 + 'Cálculo Emissões'!$E224*Input!J$6 + 'Cálculo Emissões'!$F224*Input!J$5) * (1/1000)</f>
        <v>0.19600780375310467</v>
      </c>
      <c r="V224" s="1">
        <f>($D224*Input!K$4 + 'Cálculo Emissões'!$E224*Input!K$6 + 'Cálculo Emissões'!$F224*Input!K$5) * (1/1000)</f>
        <v>0.14875704933642131</v>
      </c>
      <c r="W224" s="1">
        <f>($D224*Input!L$4 + 'Cálculo Emissões'!$E224*Input!L$6 + 'Cálculo Emissões'!$F224*Input!L$5) * (1/1000)</f>
        <v>7.9738511394352937E-2</v>
      </c>
      <c r="X224" s="1">
        <f>($D224*Input!M$4 + 'Cálculo Emissões'!$E224*Input!M$6 + 'Cálculo Emissões'!$F224*Input!M$5) * (1/1000)</f>
        <v>0.17031263693930102</v>
      </c>
      <c r="Y224" s="1">
        <f>($D224*Input!N$4 + 'Cálculo Emissões'!$E224*Input!N$6 + 'Cálculo Emissões'!$F224*Input!N$5) * (1/1000)</f>
        <v>8.5156318469650508E-2</v>
      </c>
      <c r="Z224" s="1">
        <f>($D224*Input!O$4 + 'Cálculo Emissões'!$E224*Input!O$6 + 'Cálculo Emissões'!$F224*Input!O$5) * (1/1000)</f>
        <v>4.6261202515379483E-2</v>
      </c>
    </row>
    <row r="225" spans="1:26" ht="15" customHeight="1" x14ac:dyDescent="0.25">
      <c r="A225" s="1" t="str">
        <f>'Dados Vias'!B226</f>
        <v>Serra</v>
      </c>
      <c r="B225" s="1" t="str">
        <f>'Dados Vias'!C226</f>
        <v>BR-101 (17)</v>
      </c>
      <c r="C225" s="29">
        <f>Input!$R$17</f>
        <v>0.95383561643835613</v>
      </c>
      <c r="D225" s="5">
        <f>'Dados Vias'!S226</f>
        <v>2574.0945016898859</v>
      </c>
      <c r="E225" s="5">
        <f>'Dados Vias'!T226</f>
        <v>428.5665191295202</v>
      </c>
      <c r="F225" s="5">
        <f>'Dados Vias'!U226</f>
        <v>606.46205537196249</v>
      </c>
      <c r="G225" s="12">
        <f>($D225*Input!$E$12 + $E225*Input!$E$14 + $F225*Input!$E$13) / ($D225+$E225+$F225)</f>
        <v>3.6876773711725161</v>
      </c>
      <c r="H225" s="14" t="str">
        <f>'Dados Vias'!W226</f>
        <v>Freeway</v>
      </c>
      <c r="I225" s="48">
        <f>'Medições Silt'!J$11</f>
        <v>6.0696428571427957E-2</v>
      </c>
      <c r="J225" s="34">
        <f t="shared" si="9"/>
        <v>3.2873366500262509</v>
      </c>
      <c r="K225" s="34">
        <f t="shared" si="10"/>
        <v>0.6310057965994661</v>
      </c>
      <c r="L225" s="34">
        <f t="shared" si="11"/>
        <v>0.15266269272567726</v>
      </c>
      <c r="M225" s="28">
        <f>($D225*Input!B$4 + 'Cálculo Emissões'!$E225*Input!B$6 + 'Cálculo Emissões'!$F225*Input!B$5) * (1/1000)</f>
        <v>0.11909307459578523</v>
      </c>
      <c r="N225" s="28">
        <f>($D225*Input!C$4 + 'Cálculo Emissões'!$E225*Input!C$6 + 'Cálculo Emissões'!$F225*Input!C$5) * (1/1000)</f>
        <v>0.11909307459578523</v>
      </c>
      <c r="O225" s="28">
        <f>($D225*Input!D$4 + 'Cálculo Emissões'!$E225*Input!D$6 + 'Cálculo Emissões'!$F225*Input!D$5) * (1/1000)</f>
        <v>0.11909307459578523</v>
      </c>
      <c r="P225" s="28">
        <f>($D225*Input!E$4 + 'Cálculo Emissões'!$E225*Input!E$6 + 'Cálculo Emissões'!$F225*Input!E$5) * (1/1000)</f>
        <v>5.3175628667207802</v>
      </c>
      <c r="Q225" s="28">
        <f>($D225*Input!F$4 + 'Cálculo Emissões'!$E225*Input!F$6 + 'Cálculo Emissões'!$F225*Input!F$5) * (1/1000)</f>
        <v>4.5911922476153526</v>
      </c>
      <c r="R225" s="28">
        <f>($D225*Input!G$4 + 'Cálculo Emissões'!$E225*Input!G$6 + 'Cálculo Emissões'!$F225*Input!G$5) * (1/1000)</f>
        <v>0.15973017453021621</v>
      </c>
      <c r="S225" s="28">
        <f>($D225*Input!H$4 + 'Cálculo Emissões'!$E225*Input!H$6 + 'Cálculo Emissões'!$F225*Input!H$5) * (1/1000)</f>
        <v>2.2203540073699655</v>
      </c>
      <c r="T225" s="28">
        <f>($D225*Input!I$4) * (1/1000)</f>
        <v>0.18937467229980409</v>
      </c>
      <c r="U225" s="1">
        <f>($D225*Input!J$4 + 'Cálculo Emissões'!$E225*Input!J$6 + 'Cálculo Emissões'!$F225*Input!J$5) * (1/1000)</f>
        <v>9.1423069596941964E-2</v>
      </c>
      <c r="V225" s="1">
        <f>($D225*Input!K$4 + 'Cálculo Emissões'!$E225*Input!K$6 + 'Cálculo Emissões'!$F225*Input!K$5) * (1/1000)</f>
        <v>6.9396609768726095E-2</v>
      </c>
      <c r="W225" s="1">
        <f>($D225*Input!L$4 + 'Cálculo Emissões'!$E225*Input!L$6 + 'Cálculo Emissões'!$F225*Input!L$5) * (1/1000)</f>
        <v>3.7195438843017119E-2</v>
      </c>
      <c r="X225" s="1">
        <f>($D225*Input!M$4 + 'Cálculo Emissões'!$E225*Input!M$6 + 'Cálculo Emissões'!$F225*Input!M$5) * (1/1000)</f>
        <v>7.968969274261832E-2</v>
      </c>
      <c r="Y225" s="1">
        <f>($D225*Input!N$4 + 'Cálculo Emissões'!$E225*Input!N$6 + 'Cálculo Emissões'!$F225*Input!N$5) * (1/1000)</f>
        <v>3.984484637130916E-2</v>
      </c>
      <c r="Z225" s="1">
        <f>($D225*Input!O$4 + 'Cálculo Emissões'!$E225*Input!O$6 + 'Cálculo Emissões'!$F225*Input!O$5) * (1/1000)</f>
        <v>2.1632924831671608E-2</v>
      </c>
    </row>
    <row r="226" spans="1:26" ht="15" customHeight="1" x14ac:dyDescent="0.25">
      <c r="A226" s="1" t="str">
        <f>'Dados Vias'!B227</f>
        <v>Serra</v>
      </c>
      <c r="B226" s="1" t="str">
        <f>'Dados Vias'!C227</f>
        <v>BR-101 (18)</v>
      </c>
      <c r="C226" s="29">
        <f>Input!$R$17</f>
        <v>0.95383561643835613</v>
      </c>
      <c r="D226" s="5">
        <f>'Dados Vias'!S227</f>
        <v>1405.8948825388702</v>
      </c>
      <c r="E226" s="5">
        <f>'Dados Vias'!T227</f>
        <v>186.3270346060323</v>
      </c>
      <c r="F226" s="5">
        <f>'Dados Vias'!U227</f>
        <v>310.670126165515</v>
      </c>
      <c r="G226" s="12">
        <f>($D226*Input!$E$12 + $E226*Input!$E$14 + $F226*Input!$E$13) / ($D226+$E226+$F226)</f>
        <v>3.6459243631201201</v>
      </c>
      <c r="H226" s="14" t="str">
        <f>'Dados Vias'!W227</f>
        <v>Freeway</v>
      </c>
      <c r="I226" s="48">
        <f>'Medições Silt'!J$11</f>
        <v>6.0696428571427957E-2</v>
      </c>
      <c r="J226" s="34">
        <f t="shared" si="9"/>
        <v>1.7132173762560434</v>
      </c>
      <c r="K226" s="34">
        <f t="shared" si="10"/>
        <v>0.32885287098413218</v>
      </c>
      <c r="L226" s="34">
        <f t="shared" si="11"/>
        <v>7.9561178463902926E-2</v>
      </c>
      <c r="M226" s="28">
        <f>($D226*Input!B$4 + 'Cálculo Emissões'!$E226*Input!B$6 + 'Cálculo Emissões'!$F226*Input!B$5) * (1/1000)</f>
        <v>6.1239776735676085E-2</v>
      </c>
      <c r="N226" s="28">
        <f>($D226*Input!C$4 + 'Cálculo Emissões'!$E226*Input!C$6 + 'Cálculo Emissões'!$F226*Input!C$5) * (1/1000)</f>
        <v>6.1239776735676085E-2</v>
      </c>
      <c r="O226" s="28">
        <f>($D226*Input!D$4 + 'Cálculo Emissões'!$E226*Input!D$6 + 'Cálculo Emissões'!$F226*Input!D$5) * (1/1000)</f>
        <v>6.1239776735676085E-2</v>
      </c>
      <c r="P226" s="28">
        <f>($D226*Input!E$4 + 'Cálculo Emissões'!$E226*Input!E$6 + 'Cálculo Emissões'!$F226*Input!E$5) * (1/1000)</f>
        <v>2.7877932260009035</v>
      </c>
      <c r="Q226" s="28">
        <f>($D226*Input!F$4 + 'Cálculo Emissões'!$E226*Input!F$6 + 'Cálculo Emissões'!$F226*Input!F$5) * (1/1000)</f>
        <v>2.302618999074352</v>
      </c>
      <c r="R226" s="28">
        <f>($D226*Input!G$4 + 'Cálculo Emissões'!$E226*Input!G$6 + 'Cálculo Emissões'!$F226*Input!G$5) * (1/1000)</f>
        <v>8.2796408535349558E-2</v>
      </c>
      <c r="S226" s="28">
        <f>($D226*Input!H$4 + 'Cálculo Emissões'!$E226*Input!H$6 + 'Cálculo Emissões'!$F226*Input!H$5) * (1/1000)</f>
        <v>1.1919699874625382</v>
      </c>
      <c r="T226" s="28">
        <f>($D226*Input!I$4) * (1/1000)</f>
        <v>0.10343088899571623</v>
      </c>
      <c r="U226" s="1">
        <f>($D226*Input!J$4 + 'Cálculo Emissões'!$E226*Input!J$6 + 'Cálculo Emissões'!$F226*Input!J$5) * (1/1000)</f>
        <v>4.8145664702916008E-2</v>
      </c>
      <c r="V226" s="1">
        <f>($D226*Input!K$4 + 'Cálculo Emissões'!$E226*Input!K$6 + 'Cálculo Emissões'!$F226*Input!K$5) * (1/1000)</f>
        <v>3.6541353562545793E-2</v>
      </c>
      <c r="W226" s="1">
        <f>($D226*Input!L$4 + 'Cálculo Emissões'!$E226*Input!L$6 + 'Cálculo Emissões'!$F226*Input!L$5) * (1/1000)</f>
        <v>1.958686843486121E-2</v>
      </c>
      <c r="X226" s="1">
        <f>($D226*Input!M$4 + 'Cálculo Emissões'!$E226*Input!M$6 + 'Cálculo Emissões'!$F226*Input!M$5) * (1/1000)</f>
        <v>4.1932166866042946E-2</v>
      </c>
      <c r="Y226" s="1">
        <f>($D226*Input!N$4 + 'Cálculo Emissões'!$E226*Input!N$6 + 'Cálculo Emissões'!$F226*Input!N$5) * (1/1000)</f>
        <v>2.0966083433021473E-2</v>
      </c>
      <c r="Z226" s="1">
        <f>($D226*Input!O$4 + 'Cálculo Emissões'!$E226*Input!O$6 + 'Cálculo Emissões'!$F226*Input!O$5) * (1/1000)</f>
        <v>1.1386498446089481E-2</v>
      </c>
    </row>
    <row r="227" spans="1:26" ht="15" customHeight="1" x14ac:dyDescent="0.25">
      <c r="A227" s="1" t="str">
        <f>'Dados Vias'!B228</f>
        <v>Serra</v>
      </c>
      <c r="B227" s="1" t="str">
        <f>'Dados Vias'!C228</f>
        <v>BR-101 (19)</v>
      </c>
      <c r="C227" s="29">
        <f>Input!$R$17</f>
        <v>0.95383561643835613</v>
      </c>
      <c r="D227" s="5">
        <f>'Dados Vias'!S228</f>
        <v>1307.8588207426076</v>
      </c>
      <c r="E227" s="5">
        <f>'Dados Vias'!T228</f>
        <v>191.93832522843732</v>
      </c>
      <c r="F227" s="5">
        <f>'Dados Vias'!U228</f>
        <v>285.67564685162762</v>
      </c>
      <c r="G227" s="12">
        <f>($D227*Input!$E$12 + $E227*Input!$E$14 + $F227*Input!$E$13) / ($D227+$E227+$F227)</f>
        <v>3.5876250000000001</v>
      </c>
      <c r="H227" s="14" t="str">
        <f>'Dados Vias'!W228</f>
        <v>Freeway</v>
      </c>
      <c r="I227" s="48">
        <f>'Medições Silt'!J$11</f>
        <v>6.0696428571427957E-2</v>
      </c>
      <c r="J227" s="34">
        <f t="shared" si="9"/>
        <v>1.5812878422543175</v>
      </c>
      <c r="K227" s="34">
        <f t="shared" si="10"/>
        <v>0.30352893566491546</v>
      </c>
      <c r="L227" s="34">
        <f t="shared" si="11"/>
        <v>7.3434419918931154E-2</v>
      </c>
      <c r="M227" s="28">
        <f>($D227*Input!B$4 + 'Cálculo Emissões'!$E227*Input!B$6 + 'Cálculo Emissões'!$F227*Input!B$5) * (1/1000)</f>
        <v>5.6468354259167158E-2</v>
      </c>
      <c r="N227" s="28">
        <f>($D227*Input!C$4 + 'Cálculo Emissões'!$E227*Input!C$6 + 'Cálculo Emissões'!$F227*Input!C$5) * (1/1000)</f>
        <v>5.6468354259167158E-2</v>
      </c>
      <c r="O227" s="28">
        <f>($D227*Input!D$4 + 'Cálculo Emissões'!$E227*Input!D$6 + 'Cálculo Emissões'!$F227*Input!D$5) * (1/1000)</f>
        <v>5.6468354259167158E-2</v>
      </c>
      <c r="P227" s="28">
        <f>($D227*Input!E$4 + 'Cálculo Emissões'!$E227*Input!E$6 + 'Cálculo Emissões'!$F227*Input!E$5) * (1/1000)</f>
        <v>2.5771484516290095</v>
      </c>
      <c r="Q227" s="28">
        <f>($D227*Input!F$4 + 'Cálculo Emissões'!$E227*Input!F$6 + 'Cálculo Emissões'!$F227*Input!F$5) * (1/1000)</f>
        <v>2.2101394983369183</v>
      </c>
      <c r="R227" s="28">
        <f>($D227*Input!G$4 + 'Cálculo Emissões'!$E227*Input!G$6 + 'Cálculo Emissões'!$F227*Input!G$5) * (1/1000)</f>
        <v>7.6368661916437569E-2</v>
      </c>
      <c r="S227" s="28">
        <f>($D227*Input!H$4 + 'Cálculo Emissões'!$E227*Input!H$6 + 'Cálculo Emissões'!$F227*Input!H$5) * (1/1000)</f>
        <v>1.1141169670297539</v>
      </c>
      <c r="T227" s="28">
        <f>($D227*Input!I$4) * (1/1000)</f>
        <v>9.6218431541631955E-2</v>
      </c>
      <c r="U227" s="1">
        <f>($D227*Input!J$4 + 'Cálculo Emissões'!$E227*Input!J$6 + 'Cálculo Emissões'!$F227*Input!J$5) * (1/1000)</f>
        <v>4.4717506117207151E-2</v>
      </c>
      <c r="V227" s="1">
        <f>($D227*Input!K$4 + 'Cálculo Emissões'!$E227*Input!K$6 + 'Cálculo Emissões'!$F227*Input!K$5) * (1/1000)</f>
        <v>3.3941336585167917E-2</v>
      </c>
      <c r="W227" s="1">
        <f>($D227*Input!L$4 + 'Cálculo Emissões'!$E227*Input!L$6 + 'Cálculo Emissões'!$F227*Input!L$5) * (1/1000)</f>
        <v>1.819262471698083E-2</v>
      </c>
      <c r="X227" s="1">
        <f>($D227*Input!M$4 + 'Cálculo Emissões'!$E227*Input!M$6 + 'Cálculo Emissões'!$F227*Input!M$5) * (1/1000)</f>
        <v>3.8908287314386829E-2</v>
      </c>
      <c r="Y227" s="1">
        <f>($D227*Input!N$4 + 'Cálculo Emissões'!$E227*Input!N$6 + 'Cálculo Emissões'!$F227*Input!N$5) * (1/1000)</f>
        <v>1.9454143657193414E-2</v>
      </c>
      <c r="Z227" s="1">
        <f>($D227*Input!O$4 + 'Cálculo Emissões'!$E227*Input!O$6 + 'Cálculo Emissões'!$F227*Input!O$5) * (1/1000)</f>
        <v>1.0565178120621209E-2</v>
      </c>
    </row>
    <row r="228" spans="1:26" ht="15" customHeight="1" x14ac:dyDescent="0.25">
      <c r="A228" s="1" t="str">
        <f>'Dados Vias'!B229</f>
        <v>Serra</v>
      </c>
      <c r="B228" s="1" t="str">
        <f>'Dados Vias'!C229</f>
        <v>BR-101 (2)</v>
      </c>
      <c r="C228" s="29">
        <f>Input!$R$17</f>
        <v>0.95383561643835613</v>
      </c>
      <c r="D228" s="5">
        <f>'Dados Vias'!S229</f>
        <v>545.72202786131311</v>
      </c>
      <c r="E228" s="5">
        <f>'Dados Vias'!T229</f>
        <v>101.52967960210475</v>
      </c>
      <c r="F228" s="5">
        <f>'Dados Vias'!U229</f>
        <v>82.492864676710113</v>
      </c>
      <c r="G228" s="12">
        <f>($D228*Input!$E$12 + $E228*Input!$E$14 + $F228*Input!$E$13) / ($D228+$E228+$F228)</f>
        <v>2.8813043478260862</v>
      </c>
      <c r="H228" s="14" t="str">
        <f>'Dados Vias'!W229</f>
        <v>Highway</v>
      </c>
      <c r="I228" s="48">
        <f>'Medições Silt'!J$11</f>
        <v>6.0696428571427957E-2</v>
      </c>
      <c r="J228" s="34">
        <f t="shared" si="9"/>
        <v>0.51678072065096303</v>
      </c>
      <c r="K228" s="34">
        <f t="shared" si="10"/>
        <v>9.9196299319999098E-2</v>
      </c>
      <c r="L228" s="34">
        <f t="shared" si="11"/>
        <v>2.3999104674193326E-2</v>
      </c>
      <c r="M228" s="28">
        <f>($D228*Input!B$4 + 'Cálculo Emissões'!$E228*Input!B$6 + 'Cálculo Emissões'!$F228*Input!B$5) * (1/1000)</f>
        <v>1.7235750552792452E-2</v>
      </c>
      <c r="N228" s="28">
        <f>($D228*Input!C$4 + 'Cálculo Emissões'!$E228*Input!C$6 + 'Cálculo Emissões'!$F228*Input!C$5) * (1/1000)</f>
        <v>1.7235750552792452E-2</v>
      </c>
      <c r="O228" s="28">
        <f>($D228*Input!D$4 + 'Cálculo Emissões'!$E228*Input!D$6 + 'Cálculo Emissões'!$F228*Input!D$5) * (1/1000)</f>
        <v>1.7235750552792452E-2</v>
      </c>
      <c r="P228" s="28">
        <f>($D228*Input!E$4 + 'Cálculo Emissões'!$E228*Input!E$6 + 'Cálculo Emissões'!$F228*Input!E$5) * (1/1000)</f>
        <v>0.87799185842198557</v>
      </c>
      <c r="Q228" s="28">
        <f>($D228*Input!F$4 + 'Cálculo Emissões'!$E228*Input!F$6 + 'Cálculo Emissões'!$F228*Input!F$5) * (1/1000)</f>
        <v>0.96654704115203893</v>
      </c>
      <c r="R228" s="28">
        <f>($D228*Input!G$4 + 'Cálculo Emissões'!$E228*Input!G$6 + 'Cálculo Emissões'!$F228*Input!G$5) * (1/1000)</f>
        <v>2.4198567334842939E-2</v>
      </c>
      <c r="S228" s="28">
        <f>($D228*Input!H$4 + 'Cálculo Emissões'!$E228*Input!H$6 + 'Cálculo Emissões'!$F228*Input!H$5) * (1/1000)</f>
        <v>0.46280815937429165</v>
      </c>
      <c r="T228" s="28">
        <f>($D228*Input!I$4) * (1/1000)</f>
        <v>4.0148460021640381E-2</v>
      </c>
      <c r="U228" s="1">
        <f>($D228*Input!J$4 + 'Cálculo Emissões'!$E228*Input!J$6 + 'Cálculo Emissões'!$F228*Input!J$5) * (1/1000)</f>
        <v>1.6354167152792566E-2</v>
      </c>
      <c r="V228" s="1">
        <f>($D228*Input!K$4 + 'Cálculo Emissões'!$E228*Input!K$6 + 'Cálculo Emissões'!$F228*Input!K$5) * (1/1000)</f>
        <v>1.2415334366027335E-2</v>
      </c>
      <c r="W228" s="1">
        <f>($D228*Input!L$4 + 'Cálculo Emissões'!$E228*Input!L$6 + 'Cálculo Emissões'!$F228*Input!L$5) * (1/1000)</f>
        <v>6.6537751506950222E-3</v>
      </c>
      <c r="X228" s="1">
        <f>($D228*Input!M$4 + 'Cálculo Emissões'!$E228*Input!M$6 + 'Cálculo Emissões'!$F228*Input!M$5) * (1/1000)</f>
        <v>1.4032841135188561E-2</v>
      </c>
      <c r="Y228" s="1">
        <f>($D228*Input!N$4 + 'Cálculo Emissões'!$E228*Input!N$6 + 'Cálculo Emissões'!$F228*Input!N$5) * (1/1000)</f>
        <v>7.0164205675942804E-3</v>
      </c>
      <c r="Z228" s="1">
        <f>($D228*Input!O$4 + 'Cálculo Emissões'!$E228*Input!O$6 + 'Cálculo Emissões'!$F228*Input!O$5) * (1/1000)</f>
        <v>3.8136566762432948E-3</v>
      </c>
    </row>
    <row r="229" spans="1:26" ht="15" customHeight="1" x14ac:dyDescent="0.25">
      <c r="A229" s="1" t="str">
        <f>'Dados Vias'!B230</f>
        <v>Serra</v>
      </c>
      <c r="B229" s="1" t="str">
        <f>'Dados Vias'!C230</f>
        <v>BR-101 (20)</v>
      </c>
      <c r="C229" s="29">
        <f>Input!$R$17</f>
        <v>0.95383561643835613</v>
      </c>
      <c r="D229" s="5">
        <f>'Dados Vias'!S230</f>
        <v>933.57317285582462</v>
      </c>
      <c r="E229" s="5">
        <f>'Dados Vias'!T230</f>
        <v>113.9572887054058</v>
      </c>
      <c r="F229" s="5">
        <f>'Dados Vias'!U230</f>
        <v>277.00387100698646</v>
      </c>
      <c r="G229" s="12">
        <f>($D229*Input!$E$12 + $E229*Input!$E$14 + $F229*Input!$E$13) / ($D229+$E229+$F229)</f>
        <v>4.3121442753143615</v>
      </c>
      <c r="H229" s="14" t="str">
        <f>'Dados Vias'!W230</f>
        <v>Freeway</v>
      </c>
      <c r="I229" s="48">
        <f>'Medições Silt'!J$11</f>
        <v>6.0696428571427957E-2</v>
      </c>
      <c r="J229" s="34">
        <f t="shared" si="9"/>
        <v>1.4151578381671681</v>
      </c>
      <c r="K229" s="34">
        <f t="shared" si="10"/>
        <v>0.27164020423023039</v>
      </c>
      <c r="L229" s="34">
        <f t="shared" si="11"/>
        <v>6.5719404249249297E-2</v>
      </c>
      <c r="M229" s="28">
        <f>($D229*Input!B$4 + 'Cálculo Emissões'!$E229*Input!B$6 + 'Cálculo Emissões'!$F229*Input!B$5) * (1/1000)</f>
        <v>5.2989305677685478E-2</v>
      </c>
      <c r="N229" s="28">
        <f>($D229*Input!C$4 + 'Cálculo Emissões'!$E229*Input!C$6 + 'Cálculo Emissões'!$F229*Input!C$5) * (1/1000)</f>
        <v>5.2989305677685478E-2</v>
      </c>
      <c r="O229" s="28">
        <f>($D229*Input!D$4 + 'Cálculo Emissões'!$E229*Input!D$6 + 'Cálculo Emissões'!$F229*Input!D$5) * (1/1000)</f>
        <v>5.2989305677685478E-2</v>
      </c>
      <c r="P229" s="28">
        <f>($D229*Input!E$4 + 'Cálculo Emissões'!$E229*Input!E$6 + 'Cálculo Emissões'!$F229*Input!E$5) * (1/1000)</f>
        <v>2.2344892807529906</v>
      </c>
      <c r="Q229" s="28">
        <f>($D229*Input!F$4 + 'Cálculo Emissões'!$E229*Input!F$6 + 'Cálculo Emissões'!$F229*Input!F$5) * (1/1000)</f>
        <v>1.5648761533069895</v>
      </c>
      <c r="R229" s="28">
        <f>($D229*Input!G$4 + 'Cálculo Emissões'!$E229*Input!G$6 + 'Cálculo Emissões'!$F229*Input!G$5) * (1/1000)</f>
        <v>6.9826893788590944E-2</v>
      </c>
      <c r="S229" s="28">
        <f>($D229*Input!H$4 + 'Cálculo Emissões'!$E229*Input!H$6 + 'Cálculo Emissões'!$F229*Input!H$5) * (1/1000)</f>
        <v>0.80583035606270825</v>
      </c>
      <c r="T229" s="28">
        <f>($D229*Input!I$4) * (1/1000)</f>
        <v>6.8682448745139166E-2</v>
      </c>
      <c r="U229" s="1">
        <f>($D229*Input!J$4 + 'Cálculo Emissões'!$E229*Input!J$6 + 'Cálculo Emissões'!$F229*Input!J$5) * (1/1000)</f>
        <v>3.6671743337855493E-2</v>
      </c>
      <c r="V229" s="1">
        <f>($D229*Input!K$4 + 'Cálculo Emissões'!$E229*Input!K$6 + 'Cálculo Emissões'!$F229*Input!K$5) * (1/1000)</f>
        <v>2.7831960057339608E-2</v>
      </c>
      <c r="W229" s="1">
        <f>($D229*Input!L$4 + 'Cálculo Emissões'!$E229*Input!L$6 + 'Cálculo Emissões'!$F229*Input!L$5) * (1/1000)</f>
        <v>1.4919119651960699E-2</v>
      </c>
      <c r="X229" s="1">
        <f>($D229*Input!M$4 + 'Cálculo Emissões'!$E229*Input!M$6 + 'Cálculo Emissões'!$F229*Input!M$5) * (1/1000)</f>
        <v>3.227549611646123E-2</v>
      </c>
      <c r="Y229" s="1">
        <f>($D229*Input!N$4 + 'Cálculo Emissões'!$E229*Input!N$6 + 'Cálculo Emissões'!$F229*Input!N$5) * (1/1000)</f>
        <v>1.6137748058230615E-2</v>
      </c>
      <c r="Z229" s="1">
        <f>($D229*Input!O$4 + 'Cálculo Emissões'!$E229*Input!O$6 + 'Cálculo Emissões'!$F229*Input!O$5) * (1/1000)</f>
        <v>8.7572187779745084E-3</v>
      </c>
    </row>
    <row r="230" spans="1:26" ht="15" customHeight="1" x14ac:dyDescent="0.25">
      <c r="A230" s="1" t="str">
        <f>'Dados Vias'!B231</f>
        <v>Serra</v>
      </c>
      <c r="B230" s="1" t="str">
        <f>'Dados Vias'!C231</f>
        <v>BR-101 (21)</v>
      </c>
      <c r="C230" s="29">
        <f>Input!$R$17</f>
        <v>0.95383561643835613</v>
      </c>
      <c r="D230" s="5">
        <f>'Dados Vias'!S231</f>
        <v>1006.7517644844307</v>
      </c>
      <c r="E230" s="5">
        <f>'Dados Vias'!T231</f>
        <v>173.17304403668052</v>
      </c>
      <c r="F230" s="5">
        <f>'Dados Vias'!U231</f>
        <v>211.32981645154231</v>
      </c>
      <c r="G230" s="12">
        <f>($D230*Input!$E$12 + $E230*Input!$E$14 + $F230*Input!$E$13) / ($D230+$E230+$F230)</f>
        <v>3.4513713080168773</v>
      </c>
      <c r="H230" s="14" t="str">
        <f>'Dados Vias'!W231</f>
        <v>Highway</v>
      </c>
      <c r="I230" s="48">
        <f>'Medições Silt'!J$11</f>
        <v>6.0696428571427957E-2</v>
      </c>
      <c r="J230" s="34">
        <f t="shared" si="9"/>
        <v>1.1844388712406266</v>
      </c>
      <c r="K230" s="34">
        <f t="shared" si="10"/>
        <v>0.22735359138364969</v>
      </c>
      <c r="L230" s="34">
        <f t="shared" si="11"/>
        <v>5.500490114120557E-2</v>
      </c>
      <c r="M230" s="28">
        <f>($D230*Input!B$4 + 'Cálculo Emissões'!$E230*Input!B$6 + 'Cálculo Emissões'!$F230*Input!B$5) * (1/1000)</f>
        <v>4.2079333651914325E-2</v>
      </c>
      <c r="N230" s="28">
        <f>($D230*Input!C$4 + 'Cálculo Emissões'!$E230*Input!C$6 + 'Cálculo Emissões'!$F230*Input!C$5) * (1/1000)</f>
        <v>4.2079333651914325E-2</v>
      </c>
      <c r="O230" s="28">
        <f>($D230*Input!D$4 + 'Cálculo Emissões'!$E230*Input!D$6 + 'Cálculo Emissões'!$F230*Input!D$5) * (1/1000)</f>
        <v>4.2079333651914325E-2</v>
      </c>
      <c r="P230" s="28">
        <f>($D230*Input!E$4 + 'Cálculo Emissões'!$E230*Input!E$6 + 'Cálculo Emissões'!$F230*Input!E$5) * (1/1000)</f>
        <v>1.9397484317820415</v>
      </c>
      <c r="Q230" s="28">
        <f>($D230*Input!F$4 + 'Cálculo Emissões'!$E230*Input!F$6 + 'Cálculo Emissões'!$F230*Input!F$5) * (1/1000)</f>
        <v>1.7901710596588754</v>
      </c>
      <c r="R230" s="28">
        <f>($D230*Input!G$4 + 'Cálculo Emissões'!$E230*Input!G$6 + 'Cálculo Emissões'!$F230*Input!G$5) * (1/1000)</f>
        <v>5.7046227710852396E-2</v>
      </c>
      <c r="S230" s="28">
        <f>($D230*Input!H$4 + 'Cálculo Emissões'!$E230*Input!H$6 + 'Cálculo Emissões'!$F230*Input!H$5) * (1/1000)</f>
        <v>0.86381445362717768</v>
      </c>
      <c r="T230" s="28">
        <f>($D230*Input!I$4) * (1/1000)</f>
        <v>7.4066156219721235E-2</v>
      </c>
      <c r="U230" s="1">
        <f>($D230*Input!J$4 + 'Cálculo Emissões'!$E230*Input!J$6 + 'Cálculo Emissões'!$F230*Input!J$5) * (1/1000)</f>
        <v>3.4053301461049464E-2</v>
      </c>
      <c r="V230" s="1">
        <f>($D230*Input!K$4 + 'Cálculo Emissões'!$E230*Input!K$6 + 'Cálculo Emissões'!$F230*Input!K$5) * (1/1000)</f>
        <v>2.5849596396136883E-2</v>
      </c>
      <c r="W230" s="1">
        <f>($D230*Input!L$4 + 'Cálculo Emissões'!$E230*Input!L$6 + 'Cálculo Emissões'!$F230*Input!L$5) * (1/1000)</f>
        <v>1.3854611774074058E-2</v>
      </c>
      <c r="X230" s="1">
        <f>($D230*Input!M$4 + 'Cálculo Emissões'!$E230*Input!M$6 + 'Cálculo Emissões'!$F230*Input!M$5) * (1/1000)</f>
        <v>2.9558554768571527E-2</v>
      </c>
      <c r="Y230" s="1">
        <f>($D230*Input!N$4 + 'Cálculo Emissões'!$E230*Input!N$6 + 'Cálculo Emissões'!$F230*Input!N$5) * (1/1000)</f>
        <v>1.4779277384285763E-2</v>
      </c>
      <c r="Z230" s="1">
        <f>($D230*Input!O$4 + 'Cálculo Emissões'!$E230*Input!O$6 + 'Cálculo Emissões'!$F230*Input!O$5) * (1/1000)</f>
        <v>8.0264902305231048E-3</v>
      </c>
    </row>
    <row r="231" spans="1:26" ht="15" customHeight="1" x14ac:dyDescent="0.25">
      <c r="A231" s="1" t="str">
        <f>'Dados Vias'!B232</f>
        <v>Serra</v>
      </c>
      <c r="B231" s="1" t="str">
        <f>'Dados Vias'!C232</f>
        <v>BR-101 (22)</v>
      </c>
      <c r="C231" s="29">
        <f>Input!$R$17</f>
        <v>0.95383561643835613</v>
      </c>
      <c r="D231" s="5">
        <f>'Dados Vias'!S232</f>
        <v>510.17253239166934</v>
      </c>
      <c r="E231" s="5">
        <f>'Dados Vias'!T232</f>
        <v>79.931663794335108</v>
      </c>
      <c r="F231" s="5">
        <f>'Dados Vias'!U232</f>
        <v>128.58572001697388</v>
      </c>
      <c r="G231" s="12">
        <f>($D231*Input!$E$12 + $E231*Input!$E$14 + $F231*Input!$E$13) / ($D231+$E231+$F231)</f>
        <v>3.8515957446808509</v>
      </c>
      <c r="H231" s="14" t="str">
        <f>'Dados Vias'!W232</f>
        <v>Freeway</v>
      </c>
      <c r="I231" s="48">
        <f>'Medições Silt'!J$11</f>
        <v>6.0696428571427957E-2</v>
      </c>
      <c r="J231" s="34">
        <f t="shared" si="9"/>
        <v>0.68430478397739591</v>
      </c>
      <c r="K231" s="34">
        <f t="shared" si="10"/>
        <v>0.1313526210730605</v>
      </c>
      <c r="L231" s="34">
        <f t="shared" si="11"/>
        <v>3.1778859937030765E-2</v>
      </c>
      <c r="M231" s="28">
        <f>($D231*Input!B$4 + 'Cálculo Emissões'!$E231*Input!B$6 + 'Cálculo Emissões'!$F231*Input!B$5) * (1/1000)</f>
        <v>2.5048752523708629E-2</v>
      </c>
      <c r="N231" s="28">
        <f>($D231*Input!C$4 + 'Cálculo Emissões'!$E231*Input!C$6 + 'Cálculo Emissões'!$F231*Input!C$5) * (1/1000)</f>
        <v>2.5048752523708629E-2</v>
      </c>
      <c r="O231" s="28">
        <f>($D231*Input!D$4 + 'Cálculo Emissões'!$E231*Input!D$6 + 'Cálculo Emissões'!$F231*Input!D$5) * (1/1000)</f>
        <v>2.5048752523708629E-2</v>
      </c>
      <c r="P231" s="28">
        <f>($D231*Input!E$4 + 'Cálculo Emissões'!$E231*Input!E$6 + 'Cálculo Emissões'!$F231*Input!E$5) * (1/1000)</f>
        <v>1.098999424848325</v>
      </c>
      <c r="Q231" s="28">
        <f>($D231*Input!F$4 + 'Cálculo Emissões'!$E231*Input!F$6 + 'Cálculo Emissões'!$F231*Input!F$5) * (1/1000)</f>
        <v>0.89940173047709093</v>
      </c>
      <c r="R231" s="28">
        <f>($D231*Input!G$4 + 'Cálculo Emissões'!$E231*Input!G$6 + 'Cálculo Emissões'!$F231*Input!G$5) * (1/1000)</f>
        <v>3.3409410666048543E-2</v>
      </c>
      <c r="S231" s="28">
        <f>($D231*Input!H$4 + 'Cálculo Emissões'!$E231*Input!H$6 + 'Cálculo Emissões'!$F231*Input!H$5) * (1/1000)</f>
        <v>0.4405008577997056</v>
      </c>
      <c r="T231" s="28">
        <f>($D231*Input!I$4) * (1/1000)</f>
        <v>3.7533103805865282E-2</v>
      </c>
      <c r="U231" s="1">
        <f>($D231*Input!J$4 + 'Cálculo Emissões'!$E231*Input!J$6 + 'Cálculo Emissões'!$F231*Input!J$5) * (1/1000)</f>
        <v>1.8645336442105372E-2</v>
      </c>
      <c r="V231" s="1">
        <f>($D231*Input!K$4 + 'Cálculo Emissões'!$E231*Input!K$6 + 'Cálculo Emissões'!$F231*Input!K$5) * (1/1000)</f>
        <v>1.4152582992734312E-2</v>
      </c>
      <c r="W231" s="1">
        <f>($D231*Input!L$4 + 'Cálculo Emissões'!$E231*Input!L$6 + 'Cálculo Emissões'!$F231*Input!L$5) * (1/1000)</f>
        <v>7.585760441439428E-3</v>
      </c>
      <c r="X231" s="1">
        <f>($D231*Input!M$4 + 'Cálculo Emissões'!$E231*Input!M$6 + 'Cálculo Emissões'!$F231*Input!M$5) * (1/1000)</f>
        <v>1.6296635374672568E-2</v>
      </c>
      <c r="Y231" s="1">
        <f>($D231*Input!N$4 + 'Cálculo Emissões'!$E231*Input!N$6 + 'Cálculo Emissões'!$F231*Input!N$5) * (1/1000)</f>
        <v>8.1483176873362838E-3</v>
      </c>
      <c r="Z231" s="1">
        <f>($D231*Input!O$4 + 'Cálculo Emissões'!$E231*Input!O$6 + 'Cálculo Emissões'!$F231*Input!O$5) * (1/1000)</f>
        <v>4.4232752232797878E-3</v>
      </c>
    </row>
    <row r="232" spans="1:26" ht="15" customHeight="1" x14ac:dyDescent="0.25">
      <c r="A232" s="1" t="str">
        <f>'Dados Vias'!B233</f>
        <v>Serra</v>
      </c>
      <c r="B232" s="1" t="str">
        <f>'Dados Vias'!C233</f>
        <v>BR-101 (23)</v>
      </c>
      <c r="C232" s="29">
        <f>Input!$R$17</f>
        <v>0.95383561643835613</v>
      </c>
      <c r="D232" s="5">
        <f>'Dados Vias'!S233</f>
        <v>331.01859387097926</v>
      </c>
      <c r="E232" s="5">
        <f>'Dados Vias'!T233</f>
        <v>42.020495076885965</v>
      </c>
      <c r="F232" s="5">
        <f>'Dados Vias'!U233</f>
        <v>87.900015211853301</v>
      </c>
      <c r="G232" s="12">
        <f>($D232*Input!$E$12 + $E232*Input!$E$14 + $F232*Input!$E$13) / ($D232+$E232+$F232)</f>
        <v>4.0439534883720931</v>
      </c>
      <c r="H232" s="14" t="str">
        <f>'Dados Vias'!W233</f>
        <v>Freeway</v>
      </c>
      <c r="I232" s="48">
        <f>'Medições Silt'!J$11</f>
        <v>6.0696428571427957E-2</v>
      </c>
      <c r="J232" s="34">
        <f t="shared" si="9"/>
        <v>0.46125420769581404</v>
      </c>
      <c r="K232" s="34">
        <f t="shared" si="10"/>
        <v>8.8537959371951913E-2</v>
      </c>
      <c r="L232" s="34">
        <f t="shared" si="11"/>
        <v>2.1420474041601266E-2</v>
      </c>
      <c r="M232" s="28">
        <f>($D232*Input!B$4 + 'Cálculo Emissões'!$E232*Input!B$6 + 'Cálculo Emissões'!$F232*Input!B$5) * (1/1000)</f>
        <v>1.6991030043594094E-2</v>
      </c>
      <c r="N232" s="28">
        <f>($D232*Input!C$4 + 'Cálculo Emissões'!$E232*Input!C$6 + 'Cálculo Emissões'!$F232*Input!C$5) * (1/1000)</f>
        <v>1.6991030043594094E-2</v>
      </c>
      <c r="O232" s="28">
        <f>($D232*Input!D$4 + 'Cálculo Emissões'!$E232*Input!D$6 + 'Cálculo Emissões'!$F232*Input!D$5) * (1/1000)</f>
        <v>1.6991030043594094E-2</v>
      </c>
      <c r="P232" s="28">
        <f>($D232*Input!E$4 + 'Cálculo Emissões'!$E232*Input!E$6 + 'Cálculo Emissões'!$F232*Input!E$5) * (1/1000)</f>
        <v>0.73637584749340124</v>
      </c>
      <c r="Q232" s="28">
        <f>($D232*Input!F$4 + 'Cálculo Emissões'!$E232*Input!F$6 + 'Cálculo Emissões'!$F232*Input!F$5) * (1/1000)</f>
        <v>0.55035580834069475</v>
      </c>
      <c r="R232" s="28">
        <f>($D232*Input!G$4 + 'Cálculo Emissões'!$E232*Input!G$6 + 'Cálculo Emissões'!$F232*Input!G$5) * (1/1000)</f>
        <v>2.2592626642795537E-2</v>
      </c>
      <c r="S232" s="28">
        <f>($D232*Input!H$4 + 'Cálculo Emissões'!$E232*Input!H$6 + 'Cálculo Emissões'!$F232*Input!H$5) * (1/1000)</f>
        <v>0.28369782361350715</v>
      </c>
      <c r="T232" s="28">
        <f>($D232*Input!I$4) * (1/1000)</f>
        <v>2.4352850176364967E-2</v>
      </c>
      <c r="U232" s="1">
        <f>($D232*Input!J$4 + 'Cálculo Emissões'!$E232*Input!J$6 + 'Cálculo Emissões'!$F232*Input!J$5) * (1/1000)</f>
        <v>1.2318335298213615E-2</v>
      </c>
      <c r="V232" s="1">
        <f>($D232*Input!K$4 + 'Cálculo Emissões'!$E232*Input!K$6 + 'Cálculo Emissões'!$F232*Input!K$5) * (1/1000)</f>
        <v>9.3491235483966345E-3</v>
      </c>
      <c r="W232" s="1">
        <f>($D232*Input!L$4 + 'Cálculo Emissões'!$E232*Input!L$6 + 'Cálculo Emissões'!$F232*Input!L$5) * (1/1000)</f>
        <v>5.0114406980317503E-3</v>
      </c>
      <c r="X232" s="1">
        <f>($D232*Input!M$4 + 'Cálculo Emissões'!$E232*Input!M$6 + 'Cálculo Emissões'!$F232*Input!M$5) * (1/1000)</f>
        <v>1.0798549215945804E-2</v>
      </c>
      <c r="Y232" s="1">
        <f>($D232*Input!N$4 + 'Cálculo Emissões'!$E232*Input!N$6 + 'Cálculo Emissões'!$F232*Input!N$5) * (1/1000)</f>
        <v>5.399274607972902E-3</v>
      </c>
      <c r="Z232" s="1">
        <f>($D232*Input!O$4 + 'Cálculo Emissões'!$E232*Input!O$6 + 'Cálculo Emissões'!$F232*Input!O$5) * (1/1000)</f>
        <v>2.9308222994826752E-3</v>
      </c>
    </row>
    <row r="233" spans="1:26" ht="15" customHeight="1" x14ac:dyDescent="0.25">
      <c r="A233" s="1" t="str">
        <f>'Dados Vias'!B234</f>
        <v>Serra</v>
      </c>
      <c r="B233" s="1" t="str">
        <f>'Dados Vias'!C234</f>
        <v>BR-101 (24)</v>
      </c>
      <c r="C233" s="29">
        <f>Input!$R$17</f>
        <v>0.95383561643835613</v>
      </c>
      <c r="D233" s="5">
        <f>'Dados Vias'!S234</f>
        <v>1046.3847676854884</v>
      </c>
      <c r="E233" s="5">
        <f>'Dados Vias'!T234</f>
        <v>135.17128457943244</v>
      </c>
      <c r="F233" s="5">
        <f>'Dados Vias'!U234</f>
        <v>275.11332037931538</v>
      </c>
      <c r="G233" s="12">
        <f>($D233*Input!$E$12 + $E233*Input!$E$14 + $F233*Input!$E$13) / ($D233+$E233+$F233)</f>
        <v>4.0158842794759826</v>
      </c>
      <c r="H233" s="14" t="str">
        <f>'Dados Vias'!W234</f>
        <v>Freeway</v>
      </c>
      <c r="I233" s="48">
        <f>'Medições Silt'!J$11</f>
        <v>6.0696428571427957E-2</v>
      </c>
      <c r="J233" s="34">
        <f t="shared" si="9"/>
        <v>1.4473458333776648</v>
      </c>
      <c r="K233" s="34">
        <f t="shared" si="10"/>
        <v>0.27781870485887067</v>
      </c>
      <c r="L233" s="34">
        <f t="shared" si="11"/>
        <v>6.7214202788436456E-2</v>
      </c>
      <c r="M233" s="28">
        <f>($D233*Input!B$4 + 'Cálculo Emissões'!$E233*Input!B$6 + 'Cálculo Emissões'!$F233*Input!B$5) * (1/1000)</f>
        <v>5.3240087698377327E-2</v>
      </c>
      <c r="N233" s="28">
        <f>($D233*Input!C$4 + 'Cálculo Emissões'!$E233*Input!C$6 + 'Cálculo Emissões'!$F233*Input!C$5) * (1/1000)</f>
        <v>5.3240087698377327E-2</v>
      </c>
      <c r="O233" s="28">
        <f>($D233*Input!D$4 + 'Cálculo Emissões'!$E233*Input!D$6 + 'Cálculo Emissões'!$F233*Input!D$5) * (1/1000)</f>
        <v>5.3240087698377327E-2</v>
      </c>
      <c r="P233" s="28">
        <f>($D233*Input!E$4 + 'Cálculo Emissões'!$E233*Input!E$6 + 'Cálculo Emissões'!$F233*Input!E$5) * (1/1000)</f>
        <v>2.3130616398404285</v>
      </c>
      <c r="Q233" s="28">
        <f>($D233*Input!F$4 + 'Cálculo Emissões'!$E233*Input!F$6 + 'Cálculo Emissões'!$F233*Input!F$5) * (1/1000)</f>
        <v>1.745878581843239</v>
      </c>
      <c r="R233" s="28">
        <f>($D233*Input!G$4 + 'Cálculo Emissões'!$E233*Input!G$6 + 'Cálculo Emissões'!$F233*Input!G$5) * (1/1000)</f>
        <v>7.0845566074133642E-2</v>
      </c>
      <c r="S233" s="28">
        <f>($D233*Input!H$4 + 'Cálculo Emissões'!$E233*Input!H$6 + 'Cálculo Emissões'!$F233*Input!H$5) * (1/1000)</f>
        <v>0.89688432017110642</v>
      </c>
      <c r="T233" s="28">
        <f>($D233*Input!I$4) * (1/1000)</f>
        <v>7.6981933782872103E-2</v>
      </c>
      <c r="U233" s="1">
        <f>($D233*Input!J$4 + 'Cálculo Emissões'!$E233*Input!J$6 + 'Cálculo Emissões'!$F233*Input!J$5) * (1/1000)</f>
        <v>3.8773130277597247E-2</v>
      </c>
      <c r="V233" s="1">
        <f>($D233*Input!K$4 + 'Cálculo Emissões'!$E233*Input!K$6 + 'Cálculo Emissões'!$F233*Input!K$5) * (1/1000)</f>
        <v>2.9427486705712276E-2</v>
      </c>
      <c r="W233" s="1">
        <f>($D233*Input!L$4 + 'Cálculo Emissões'!$E233*Input!L$6 + 'Cálculo Emissões'!$F233*Input!L$5) * (1/1000)</f>
        <v>1.5774026658065543E-2</v>
      </c>
      <c r="X233" s="1">
        <f>($D233*Input!M$4 + 'Cálculo Emissões'!$E233*Input!M$6 + 'Cálculo Emissões'!$F233*Input!M$5) * (1/1000)</f>
        <v>3.3974919157126818E-2</v>
      </c>
      <c r="Y233" s="1">
        <f>($D233*Input!N$4 + 'Cálculo Emissões'!$E233*Input!N$6 + 'Cálculo Emissões'!$F233*Input!N$5) * (1/1000)</f>
        <v>1.6987459578563409E-2</v>
      </c>
      <c r="Z233" s="1">
        <f>($D233*Input!O$4 + 'Cálculo Emissões'!$E233*Input!O$6 + 'Cálculo Emissões'!$F233*Input!O$5) * (1/1000)</f>
        <v>9.2212899919218213E-3</v>
      </c>
    </row>
    <row r="234" spans="1:26" ht="15" customHeight="1" x14ac:dyDescent="0.25">
      <c r="A234" s="1" t="str">
        <f>'Dados Vias'!B235</f>
        <v>Serra</v>
      </c>
      <c r="B234" s="1" t="str">
        <f>'Dados Vias'!C235</f>
        <v>BR-101 (25)</v>
      </c>
      <c r="C234" s="29">
        <f>Input!$R$17</f>
        <v>0.95383561643835613</v>
      </c>
      <c r="D234" s="5">
        <f>'Dados Vias'!S235</f>
        <v>673.38616514987871</v>
      </c>
      <c r="E234" s="5">
        <f>'Dados Vias'!T235</f>
        <v>120.61752188948377</v>
      </c>
      <c r="F234" s="5">
        <f>'Dados Vias'!U235</f>
        <v>134.67723302997575</v>
      </c>
      <c r="G234" s="12">
        <f>($D234*Input!$E$12 + $E234*Input!$E$14 + $F234*Input!$E$13) / ($D234+$E234+$F234)</f>
        <v>3.3469322709163349</v>
      </c>
      <c r="H234" s="14" t="str">
        <f>'Dados Vias'!W235</f>
        <v>Freeway</v>
      </c>
      <c r="I234" s="48">
        <f>'Medições Silt'!J$11</f>
        <v>6.0696428571427957E-2</v>
      </c>
      <c r="J234" s="34">
        <f t="shared" si="9"/>
        <v>0.76623308089650655</v>
      </c>
      <c r="K234" s="34">
        <f t="shared" si="10"/>
        <v>0.14707879571388052</v>
      </c>
      <c r="L234" s="34">
        <f t="shared" si="11"/>
        <v>3.55835796081969E-2</v>
      </c>
      <c r="M234" s="28">
        <f>($D234*Input!B$4 + 'Cálculo Emissões'!$E234*Input!B$6 + 'Cálculo Emissões'!$F234*Input!B$5) * (1/1000)</f>
        <v>2.6999142126617665E-2</v>
      </c>
      <c r="N234" s="28">
        <f>($D234*Input!C$4 + 'Cálculo Emissões'!$E234*Input!C$6 + 'Cálculo Emissões'!$F234*Input!C$5) * (1/1000)</f>
        <v>2.6999142126617665E-2</v>
      </c>
      <c r="O234" s="28">
        <f>($D234*Input!D$4 + 'Cálculo Emissões'!$E234*Input!D$6 + 'Cálculo Emissões'!$F234*Input!D$5) * (1/1000)</f>
        <v>2.6999142126617665E-2</v>
      </c>
      <c r="P234" s="28">
        <f>($D234*Input!E$4 + 'Cálculo Emissões'!$E234*Input!E$6 + 'Cálculo Emissões'!$F234*Input!E$5) * (1/1000)</f>
        <v>1.2616419450305842</v>
      </c>
      <c r="Q234" s="28">
        <f>($D234*Input!F$4 + 'Cálculo Emissões'!$E234*Input!F$6 + 'Cálculo Emissões'!$F234*Input!F$5) * (1/1000)</f>
        <v>1.2088709284094459</v>
      </c>
      <c r="R234" s="28">
        <f>($D234*Input!G$4 + 'Cálculo Emissões'!$E234*Input!G$6 + 'Cálculo Emissões'!$F234*Input!G$5) * (1/1000)</f>
        <v>3.6764558325744844E-2</v>
      </c>
      <c r="S234" s="28">
        <f>($D234*Input!H$4 + 'Cálculo Emissões'!$E234*Input!H$6 + 'Cálculo Emissões'!$F234*Input!H$5) * (1/1000)</f>
        <v>0.57769373553993786</v>
      </c>
      <c r="T234" s="28">
        <f>($D234*Input!I$4) * (1/1000)</f>
        <v>4.9540638182771456E-2</v>
      </c>
      <c r="U234" s="1">
        <f>($D234*Input!J$4 + 'Cálculo Emissões'!$E234*Input!J$6 + 'Cálculo Emissões'!$F234*Input!J$5) * (1/1000)</f>
        <v>2.2365516442199997E-2</v>
      </c>
      <c r="V234" s="1">
        <f>($D234*Input!K$4 + 'Cálculo Emissões'!$E234*Input!K$6 + 'Cálculo Emissões'!$F234*Input!K$5) * (1/1000)</f>
        <v>1.697801838131224E-2</v>
      </c>
      <c r="W234" s="1">
        <f>($D234*Input!L$4 + 'Cálculo Emissões'!$E234*Input!L$6 + 'Cálculo Emissões'!$F234*Input!L$5) * (1/1000)</f>
        <v>9.0995158793022984E-3</v>
      </c>
      <c r="X234" s="1">
        <f>($D234*Input!M$4 + 'Cálculo Emissões'!$E234*Input!M$6 + 'Cálculo Emissões'!$F234*Input!M$5) * (1/1000)</f>
        <v>1.937573619031599E-2</v>
      </c>
      <c r="Y234" s="1">
        <f>($D234*Input!N$4 + 'Cálculo Emissões'!$E234*Input!N$6 + 'Cálculo Emissões'!$F234*Input!N$5) * (1/1000)</f>
        <v>9.6878680951579949E-3</v>
      </c>
      <c r="Z234" s="1">
        <f>($D234*Input!O$4 + 'Cálculo Emissões'!$E234*Input!O$6 + 'Cálculo Emissões'!$F234*Input!O$5) * (1/1000)</f>
        <v>5.2619450163657521E-3</v>
      </c>
    </row>
    <row r="235" spans="1:26" ht="15" customHeight="1" x14ac:dyDescent="0.25">
      <c r="A235" s="1" t="str">
        <f>'Dados Vias'!B236</f>
        <v>Serra</v>
      </c>
      <c r="B235" s="1" t="str">
        <f>'Dados Vias'!C236</f>
        <v>BR-101 (26)</v>
      </c>
      <c r="C235" s="29">
        <f>Input!$R$17</f>
        <v>0.95383561643835613</v>
      </c>
      <c r="D235" s="5">
        <f>'Dados Vias'!S236</f>
        <v>1040.8059989880549</v>
      </c>
      <c r="E235" s="5">
        <f>'Dados Vias'!T236</f>
        <v>218.73751941781296</v>
      </c>
      <c r="F235" s="5">
        <f>'Dados Vias'!U236</f>
        <v>248.78388197520479</v>
      </c>
      <c r="G235" s="12">
        <f>($D235*Input!$E$12 + $E235*Input!$E$14 + $F235*Input!$E$13) / ($D235+$E235+$F235)</f>
        <v>3.6108764940239038</v>
      </c>
      <c r="H235" s="14" t="str">
        <f>'Dados Vias'!W236</f>
        <v>Freeway</v>
      </c>
      <c r="I235" s="48">
        <f>'Medições Silt'!J$11</f>
        <v>6.0696428571427957E-2</v>
      </c>
      <c r="J235" s="34">
        <f t="shared" si="9"/>
        <v>1.3446678456273797</v>
      </c>
      <c r="K235" s="34">
        <f t="shared" si="10"/>
        <v>0.25810961742692734</v>
      </c>
      <c r="L235" s="34">
        <f t="shared" si="11"/>
        <v>6.244587518393404E-2</v>
      </c>
      <c r="M235" s="28">
        <f>($D235*Input!B$4 + 'Cálculo Emissões'!$E235*Input!B$6 + 'Cálculo Emissões'!$F235*Input!B$5) * (1/1000)</f>
        <v>4.8977068634553055E-2</v>
      </c>
      <c r="N235" s="28">
        <f>($D235*Input!C$4 + 'Cálculo Emissões'!$E235*Input!C$6 + 'Cálculo Emissões'!$F235*Input!C$5) * (1/1000)</f>
        <v>4.8977068634553055E-2</v>
      </c>
      <c r="O235" s="28">
        <f>($D235*Input!D$4 + 'Cálculo Emissões'!$E235*Input!D$6 + 'Cálculo Emissões'!$F235*Input!D$5) * (1/1000)</f>
        <v>4.8977068634553055E-2</v>
      </c>
      <c r="P235" s="28">
        <f>($D235*Input!E$4 + 'Cálculo Emissões'!$E235*Input!E$6 + 'Cálculo Emissões'!$F235*Input!E$5) * (1/1000)</f>
        <v>2.1740181440943194</v>
      </c>
      <c r="Q235" s="28">
        <f>($D235*Input!F$4 + 'Cálculo Emissões'!$E235*Input!F$6 + 'Cálculo Emissões'!$F235*Input!F$5) * (1/1000)</f>
        <v>2.0348922256139916</v>
      </c>
      <c r="R235" s="28">
        <f>($D235*Input!G$4 + 'Cálculo Emissões'!$E235*Input!G$6 + 'Cálculo Emissões'!$F235*Input!G$5) * (1/1000)</f>
        <v>6.5448735827912954E-2</v>
      </c>
      <c r="S235" s="28">
        <f>($D235*Input!H$4 + 'Cálculo Emissões'!$E235*Input!H$6 + 'Cálculo Emissões'!$F235*Input!H$5) * (1/1000)</f>
        <v>0.91353818249921082</v>
      </c>
      <c r="T235" s="28">
        <f>($D235*Input!I$4) * (1/1000)</f>
        <v>7.6571506934433042E-2</v>
      </c>
      <c r="U235" s="1">
        <f>($D235*Input!J$4 + 'Cálculo Emissões'!$E235*Input!J$6 + 'Cálculo Emissões'!$F235*Input!J$5) * (1/1000)</f>
        <v>3.7584436100414183E-2</v>
      </c>
      <c r="V235" s="1">
        <f>($D235*Input!K$4 + 'Cálculo Emissões'!$E235*Input!K$6 + 'Cálculo Emissões'!$F235*Input!K$5) * (1/1000)</f>
        <v>2.8533768300726785E-2</v>
      </c>
      <c r="W235" s="1">
        <f>($D235*Input!L$4 + 'Cálculo Emissões'!$E235*Input!L$6 + 'Cálculo Emissões'!$F235*Input!L$5) * (1/1000)</f>
        <v>1.5292276980182788E-2</v>
      </c>
      <c r="X235" s="1">
        <f>($D235*Input!M$4 + 'Cálculo Emissões'!$E235*Input!M$6 + 'Cálculo Emissões'!$F235*Input!M$5) * (1/1000)</f>
        <v>3.2720869889287886E-2</v>
      </c>
      <c r="Y235" s="1">
        <f>($D235*Input!N$4 + 'Cálculo Emissões'!$E235*Input!N$6 + 'Cálculo Emissões'!$F235*Input!N$5) * (1/1000)</f>
        <v>1.6360434944643943E-2</v>
      </c>
      <c r="Z235" s="1">
        <f>($D235*Input!O$4 + 'Cálculo Emissões'!$E235*Input!O$6 + 'Cálculo Emissões'!$F235*Input!O$5) * (1/1000)</f>
        <v>8.8808951610380472E-3</v>
      </c>
    </row>
    <row r="236" spans="1:26" ht="15" customHeight="1" x14ac:dyDescent="0.25">
      <c r="A236" s="1" t="str">
        <f>'Dados Vias'!B237</f>
        <v>Serra</v>
      </c>
      <c r="B236" s="1" t="str">
        <f>'Dados Vias'!C237</f>
        <v>BR-101 (27)</v>
      </c>
      <c r="C236" s="29">
        <f>Input!$R$17</f>
        <v>0.95383561643835613</v>
      </c>
      <c r="D236" s="5">
        <f>'Dados Vias'!S237</f>
        <v>1293.1886157513838</v>
      </c>
      <c r="E236" s="5">
        <f>'Dados Vias'!T237</f>
        <v>199.74002381902559</v>
      </c>
      <c r="F236" s="5">
        <f>'Dados Vias'!U237</f>
        <v>317.53542248152792</v>
      </c>
      <c r="G236" s="12">
        <f>($D236*Input!$E$12 + $E236*Input!$E$14 + $F236*Input!$E$13) / ($D236+$E236+$F236)</f>
        <v>3.8026166902404532</v>
      </c>
      <c r="H236" s="14" t="str">
        <f>'Dados Vias'!W237</f>
        <v>Freeway</v>
      </c>
      <c r="I236" s="48">
        <f>'Medições Silt'!J$11</f>
        <v>6.0696428571427957E-2</v>
      </c>
      <c r="J236" s="34">
        <f t="shared" si="9"/>
        <v>1.7014869482700168</v>
      </c>
      <c r="K236" s="34">
        <f t="shared" si="10"/>
        <v>0.32660120988464719</v>
      </c>
      <c r="L236" s="34">
        <f t="shared" si="11"/>
        <v>7.9016421746285606E-2</v>
      </c>
      <c r="M236" s="28">
        <f>($D236*Input!B$4 + 'Cálculo Emissões'!$E236*Input!B$6 + 'Cálculo Emissões'!$F236*Input!B$5) * (1/1000)</f>
        <v>6.2011229292498964E-2</v>
      </c>
      <c r="N236" s="28">
        <f>($D236*Input!C$4 + 'Cálculo Emissões'!$E236*Input!C$6 + 'Cálculo Emissões'!$F236*Input!C$5) * (1/1000)</f>
        <v>6.2011229292498964E-2</v>
      </c>
      <c r="O236" s="28">
        <f>($D236*Input!D$4 + 'Cálculo Emissões'!$E236*Input!D$6 + 'Cálculo Emissões'!$F236*Input!D$5) * (1/1000)</f>
        <v>6.2011229292498964E-2</v>
      </c>
      <c r="P236" s="28">
        <f>($D236*Input!E$4 + 'Cálculo Emissões'!$E236*Input!E$6 + 'Cálculo Emissões'!$F236*Input!E$5) * (1/1000)</f>
        <v>2.7397901800218989</v>
      </c>
      <c r="Q236" s="28">
        <f>($D236*Input!F$4 + 'Cálculo Emissões'!$E236*Input!F$6 + 'Cálculo Emissões'!$F236*Input!F$5) * (1/1000)</f>
        <v>2.2600403719547888</v>
      </c>
      <c r="R236" s="28">
        <f>($D236*Input!G$4 + 'Cálculo Emissões'!$E236*Input!G$6 + 'Cálculo Emissões'!$F236*Input!G$5) * (1/1000)</f>
        <v>8.2911590940468433E-2</v>
      </c>
      <c r="S236" s="28">
        <f>($D236*Input!H$4 + 'Cálculo Emissões'!$E236*Input!H$6 + 'Cálculo Emissões'!$F236*Input!H$5) * (1/1000)</f>
        <v>1.1135629497388035</v>
      </c>
      <c r="T236" s="28">
        <f>($D236*Input!I$4) * (1/1000)</f>
        <v>9.5139152882297545E-2</v>
      </c>
      <c r="U236" s="1">
        <f>($D236*Input!J$4 + 'Cálculo Emissões'!$E236*Input!J$6 + 'Cálculo Emissões'!$F236*Input!J$5) * (1/1000)</f>
        <v>4.6670059692607256E-2</v>
      </c>
      <c r="V236" s="1">
        <f>($D236*Input!K$4 + 'Cálculo Emissões'!$E236*Input!K$6 + 'Cálculo Emissões'!$F236*Input!K$5) * (1/1000)</f>
        <v>3.5424259134850707E-2</v>
      </c>
      <c r="W236" s="1">
        <f>($D236*Input!L$4 + 'Cálculo Emissões'!$E236*Input!L$6 + 'Cálculo Emissões'!$F236*Input!L$5) * (1/1000)</f>
        <v>1.8987378694228032E-2</v>
      </c>
      <c r="X236" s="1">
        <f>($D236*Input!M$4 + 'Cálculo Emissões'!$E236*Input!M$6 + 'Cálculo Emissões'!$F236*Input!M$5) * (1/1000)</f>
        <v>4.0757952840472199E-2</v>
      </c>
      <c r="Y236" s="1">
        <f>($D236*Input!N$4 + 'Cálculo Emissões'!$E236*Input!N$6 + 'Cálculo Emissões'!$F236*Input!N$5) * (1/1000)</f>
        <v>2.0378976420236099E-2</v>
      </c>
      <c r="Z236" s="1">
        <f>($D236*Input!O$4 + 'Cálculo Emissões'!$E236*Input!O$6 + 'Cálculo Emissões'!$F236*Input!O$5) * (1/1000)</f>
        <v>1.106351829054885E-2</v>
      </c>
    </row>
    <row r="237" spans="1:26" ht="15" customHeight="1" x14ac:dyDescent="0.25">
      <c r="A237" s="1" t="str">
        <f>'Dados Vias'!B238</f>
        <v>Serra</v>
      </c>
      <c r="B237" s="1" t="str">
        <f>'Dados Vias'!C238</f>
        <v>BR-101 (28)</v>
      </c>
      <c r="C237" s="29">
        <f>Input!$R$17</f>
        <v>0.95383561643835613</v>
      </c>
      <c r="D237" s="5">
        <f>'Dados Vias'!S238</f>
        <v>9867.1196857535087</v>
      </c>
      <c r="E237" s="5">
        <f>'Dados Vias'!T238</f>
        <v>1182.7581889326868</v>
      </c>
      <c r="F237" s="5">
        <f>'Dados Vias'!U238</f>
        <v>4601.4154199573013</v>
      </c>
      <c r="G237" s="12">
        <f>($D237*Input!$E$12 + $E237*Input!$E$14 + $F237*Input!$E$13) / ($D237+$E237+$F237)</f>
        <v>5.5302795031055911</v>
      </c>
      <c r="H237" s="14" t="str">
        <f>'Dados Vias'!W238</f>
        <v>Freeway</v>
      </c>
      <c r="I237" s="48">
        <f>'Medições Silt'!J$11</f>
        <v>6.0696428571427957E-2</v>
      </c>
      <c r="J237" s="34">
        <f t="shared" si="9"/>
        <v>21.55295218453201</v>
      </c>
      <c r="K237" s="34">
        <f t="shared" si="10"/>
        <v>4.137099180931842</v>
      </c>
      <c r="L237" s="34">
        <f t="shared" si="11"/>
        <v>1.0009110921609292</v>
      </c>
      <c r="M237" s="28">
        <f>($D237*Input!B$4 + 'Cálculo Emissões'!$E237*Input!B$6 + 'Cálculo Emissões'!$F237*Input!B$5) * (1/1000)</f>
        <v>0.8526878954774566</v>
      </c>
      <c r="N237" s="28">
        <f>($D237*Input!C$4 + 'Cálculo Emissões'!$E237*Input!C$6 + 'Cálculo Emissões'!$F237*Input!C$5) * (1/1000)</f>
        <v>0.8526878954774566</v>
      </c>
      <c r="O237" s="28">
        <f>($D237*Input!D$4 + 'Cálculo Emissões'!$E237*Input!D$6 + 'Cálculo Emissões'!$F237*Input!D$5) * (1/1000)</f>
        <v>0.8526878954774566</v>
      </c>
      <c r="P237" s="28">
        <f>($D237*Input!E$4 + 'Cálculo Emissões'!$E237*Input!E$6 + 'Cálculo Emissões'!$F237*Input!E$5) * (1/1000)</f>
        <v>32.7103801606345</v>
      </c>
      <c r="Q237" s="28">
        <f>($D237*Input!F$4 + 'Cálculo Emissões'!$E237*Input!F$6 + 'Cálculo Emissões'!$F237*Input!F$5) * (1/1000)</f>
        <v>18.19404786913239</v>
      </c>
      <c r="R237" s="28">
        <f>($D237*Input!G$4 + 'Cálculo Emissões'!$E237*Input!G$6 + 'Cálculo Emissões'!$F237*Input!G$5) * (1/1000)</f>
        <v>1.0899764931196685</v>
      </c>
      <c r="S237" s="28">
        <f>($D237*Input!H$4 + 'Cálculo Emissões'!$E237*Input!H$6 + 'Cálculo Emissões'!$F237*Input!H$5) * (1/1000)</f>
        <v>8.9243993823051397</v>
      </c>
      <c r="T237" s="28">
        <f>($D237*Input!I$4) * (1/1000)</f>
        <v>0.72591839802532387</v>
      </c>
      <c r="U237" s="1">
        <f>($D237*Input!J$4 + 'Cálculo Emissões'!$E237*Input!J$6 + 'Cálculo Emissões'!$F237*Input!J$5) * (1/1000)</f>
        <v>0.50061012990924447</v>
      </c>
      <c r="V237" s="1">
        <f>($D237*Input!K$4 + 'Cálculo Emissões'!$E237*Input!K$6 + 'Cálculo Emissões'!$F237*Input!K$5) * (1/1000)</f>
        <v>0.37993824845511809</v>
      </c>
      <c r="W237" s="1">
        <f>($D237*Input!L$4 + 'Cálculo Emissões'!$E237*Input!L$6 + 'Cálculo Emissões'!$F237*Input!L$5) * (1/1000)</f>
        <v>0.20367019343007917</v>
      </c>
      <c r="X237" s="1">
        <f>($D237*Input!M$4 + 'Cálculo Emissões'!$E237*Input!M$6 + 'Cálculo Emissões'!$F237*Input!M$5) * (1/1000)</f>
        <v>0.44726659348917908</v>
      </c>
      <c r="Y237" s="1">
        <f>($D237*Input!N$4 + 'Cálculo Emissões'!$E237*Input!N$6 + 'Cálculo Emissões'!$F237*Input!N$5) * (1/1000)</f>
        <v>0.22363329674458954</v>
      </c>
      <c r="Z237" s="1">
        <f>($D237*Input!O$4 + 'Cálculo Emissões'!$E237*Input!O$6 + 'Cálculo Emissões'!$F237*Input!O$5) * (1/1000)</f>
        <v>0.12120568879933151</v>
      </c>
    </row>
    <row r="238" spans="1:26" ht="15" customHeight="1" x14ac:dyDescent="0.25">
      <c r="A238" s="1" t="str">
        <f>'Dados Vias'!B239</f>
        <v>Serra</v>
      </c>
      <c r="B238" s="1" t="str">
        <f>'Dados Vias'!C239</f>
        <v>BR-101 (29)</v>
      </c>
      <c r="C238" s="29">
        <f>Input!$R$17</f>
        <v>0.95383561643835613</v>
      </c>
      <c r="D238" s="5">
        <f>'Dados Vias'!S239</f>
        <v>687.32865916060018</v>
      </c>
      <c r="E238" s="5">
        <f>'Dados Vias'!T239</f>
        <v>85.417150441561233</v>
      </c>
      <c r="F238" s="5">
        <f>'Dados Vias'!U239</f>
        <v>154.46933280787005</v>
      </c>
      <c r="G238" s="12">
        <f>($D238*Input!$E$12 + $E238*Input!$E$14 + $F238*Input!$E$13) / ($D238+$E238+$F238)</f>
        <v>3.70049504950495</v>
      </c>
      <c r="H238" s="14" t="str">
        <f>'Dados Vias'!W239</f>
        <v>Highway</v>
      </c>
      <c r="I238" s="48">
        <f>'Medições Silt'!J$11</f>
        <v>6.0696428571427957E-2</v>
      </c>
      <c r="J238" s="34">
        <f t="shared" si="9"/>
        <v>0.84753970360211284</v>
      </c>
      <c r="K238" s="34">
        <f t="shared" si="10"/>
        <v>0.16268563970071515</v>
      </c>
      <c r="L238" s="34">
        <f t="shared" si="11"/>
        <v>3.9359428959850444E-2</v>
      </c>
      <c r="M238" s="28">
        <f>($D238*Input!B$4 + 'Cálculo Emissões'!$E238*Input!B$6 + 'Cálculo Emissões'!$F238*Input!B$5) * (1/1000)</f>
        <v>3.0366903796074818E-2</v>
      </c>
      <c r="N238" s="28">
        <f>($D238*Input!C$4 + 'Cálculo Emissões'!$E238*Input!C$6 + 'Cálculo Emissões'!$F238*Input!C$5) * (1/1000)</f>
        <v>3.0366903796074818E-2</v>
      </c>
      <c r="O238" s="28">
        <f>($D238*Input!D$4 + 'Cálculo Emissões'!$E238*Input!D$6 + 'Cálculo Emissões'!$F238*Input!D$5) * (1/1000)</f>
        <v>3.0366903796074818E-2</v>
      </c>
      <c r="P238" s="28">
        <f>($D238*Input!E$4 + 'Cálculo Emissões'!$E238*Input!E$6 + 'Cálculo Emissões'!$F238*Input!E$5) * (1/1000)</f>
        <v>1.3764113840078025</v>
      </c>
      <c r="Q238" s="28">
        <f>($D238*Input!F$4 + 'Cálculo Emissões'!$E238*Input!F$6 + 'Cálculo Emissões'!$F238*Input!F$5) * (1/1000)</f>
        <v>1.1065840809431622</v>
      </c>
      <c r="R238" s="28">
        <f>($D238*Input!G$4 + 'Cálculo Emissões'!$E238*Input!G$6 + 'Cálculo Emissões'!$F238*Input!G$5) * (1/1000)</f>
        <v>4.1008052201986146E-2</v>
      </c>
      <c r="S238" s="28">
        <f>($D238*Input!H$4 + 'Cálculo Emissões'!$E238*Input!H$6 + 'Cálculo Emissões'!$F238*Input!H$5) * (1/1000)</f>
        <v>0.58152489953878117</v>
      </c>
      <c r="T238" s="28">
        <f>($D238*Input!I$4) * (1/1000)</f>
        <v>5.0566379558074095E-2</v>
      </c>
      <c r="U238" s="1">
        <f>($D238*Input!J$4 + 'Cálculo Emissões'!$E238*Input!J$6 + 'Cálculo Emissões'!$F238*Input!J$5) * (1/1000)</f>
        <v>2.3665722364160691E-2</v>
      </c>
      <c r="V238" s="1">
        <f>($D238*Input!K$4 + 'Cálculo Emissões'!$E238*Input!K$6 + 'Cálculo Emissões'!$F238*Input!K$5) * (1/1000)</f>
        <v>1.7961120254270536E-2</v>
      </c>
      <c r="W238" s="1">
        <f>($D238*Input!L$4 + 'Cálculo Emissões'!$E238*Input!L$6 + 'Cálculo Emissões'!$F238*Input!L$5) * (1/1000)</f>
        <v>9.6276922217231661E-3</v>
      </c>
      <c r="X238" s="1">
        <f>($D238*Input!M$4 + 'Cálculo Emissões'!$E238*Input!M$6 + 'Cálculo Emissões'!$F238*Input!M$5) * (1/1000)</f>
        <v>2.0630354147409564E-2</v>
      </c>
      <c r="Y238" s="1">
        <f>($D238*Input!N$4 + 'Cálculo Emissões'!$E238*Input!N$6 + 'Cálculo Emissões'!$F238*Input!N$5) * (1/1000)</f>
        <v>1.0315177073704782E-2</v>
      </c>
      <c r="Z238" s="1">
        <f>($D238*Input!O$4 + 'Cálculo Emissões'!$E238*Input!O$6 + 'Cálculo Emissões'!$F238*Input!O$5) * (1/1000)</f>
        <v>5.6019811928230447E-3</v>
      </c>
    </row>
    <row r="239" spans="1:26" ht="15" customHeight="1" x14ac:dyDescent="0.25">
      <c r="A239" s="1" t="str">
        <f>'Dados Vias'!B240</f>
        <v>Serra</v>
      </c>
      <c r="B239" s="1" t="str">
        <f>'Dados Vias'!C240</f>
        <v>BR-101 (3)</v>
      </c>
      <c r="C239" s="29">
        <f>Input!$R$17</f>
        <v>0.95383561643835613</v>
      </c>
      <c r="D239" s="5">
        <f>'Dados Vias'!S240</f>
        <v>865.48998064994328</v>
      </c>
      <c r="E239" s="5">
        <f>'Dados Vias'!T240</f>
        <v>149.47694761758083</v>
      </c>
      <c r="F239" s="5">
        <f>'Dados Vias'!U240</f>
        <v>90.424326336561236</v>
      </c>
      <c r="G239" s="12">
        <f>($D239*Input!$E$12 + $E239*Input!$E$14 + $F239*Input!$E$13) / ($D239+$E239+$F239)</f>
        <v>2.4425709515859761</v>
      </c>
      <c r="H239" s="14" t="str">
        <f>'Dados Vias'!W240</f>
        <v>Highway</v>
      </c>
      <c r="I239" s="48">
        <f>'Medições Silt'!J$11</f>
        <v>6.0696428571427957E-2</v>
      </c>
      <c r="J239" s="34">
        <f t="shared" si="9"/>
        <v>0.66141595742918968</v>
      </c>
      <c r="K239" s="34">
        <f t="shared" si="10"/>
        <v>0.12695910018764631</v>
      </c>
      <c r="L239" s="34">
        <f t="shared" si="11"/>
        <v>3.071591133572088E-2</v>
      </c>
      <c r="M239" s="28">
        <f>($D239*Input!B$4 + 'Cálculo Emissões'!$E239*Input!B$6 + 'Cálculo Emissões'!$F239*Input!B$5) * (1/1000)</f>
        <v>2.021766677837852E-2</v>
      </c>
      <c r="N239" s="28">
        <f>($D239*Input!C$4 + 'Cálculo Emissões'!$E239*Input!C$6 + 'Cálculo Emissões'!$F239*Input!C$5) * (1/1000)</f>
        <v>2.021766677837852E-2</v>
      </c>
      <c r="O239" s="28">
        <f>($D239*Input!D$4 + 'Cálculo Emissões'!$E239*Input!D$6 + 'Cálculo Emissões'!$F239*Input!D$5) * (1/1000)</f>
        <v>2.021766677837852E-2</v>
      </c>
      <c r="P239" s="28">
        <f>($D239*Input!E$4 + 'Cálculo Emissões'!$E239*Input!E$6 + 'Cálculo Emissões'!$F239*Input!E$5) * (1/1000)</f>
        <v>1.171718847624867</v>
      </c>
      <c r="Q239" s="28">
        <f>($D239*Input!F$4 + 'Cálculo Emissões'!$E239*Input!F$6 + 'Cálculo Emissões'!$F239*Input!F$5) * (1/1000)</f>
        <v>1.4465470459820069</v>
      </c>
      <c r="R239" s="28">
        <f>($D239*Input!G$4 + 'Cálculo Emissões'!$E239*Input!G$6 + 'Cálculo Emissões'!$F239*Input!G$5) * (1/1000)</f>
        <v>2.985089404551643E-2</v>
      </c>
      <c r="S239" s="28">
        <f>($D239*Input!H$4 + 'Cálculo Emissões'!$E239*Input!H$6 + 'Cálculo Emissões'!$F239*Input!H$5) * (1/1000)</f>
        <v>0.72020610492351567</v>
      </c>
      <c r="T239" s="28">
        <f>($D239*Input!I$4) * (1/1000)</f>
        <v>6.3673606915653505E-2</v>
      </c>
      <c r="U239" s="1">
        <f>($D239*Input!J$4 + 'Cálculo Emissões'!$E239*Input!J$6 + 'Cálculo Emissões'!$F239*Input!J$5) * (1/1000)</f>
        <v>2.3108354979432904E-2</v>
      </c>
      <c r="V239" s="1">
        <f>($D239*Input!K$4 + 'Cálculo Emissões'!$E239*Input!K$6 + 'Cálculo Emissões'!$F239*Input!K$5) * (1/1000)</f>
        <v>1.7542146638910492E-2</v>
      </c>
      <c r="W239" s="1">
        <f>($D239*Input!L$4 + 'Cálculo Emissões'!$E239*Input!L$6 + 'Cálculo Emissões'!$F239*Input!L$5) * (1/1000)</f>
        <v>9.4013598922845359E-3</v>
      </c>
      <c r="X239" s="1">
        <f>($D239*Input!M$4 + 'Cálculo Emissões'!$E239*Input!M$6 + 'Cálculo Emissões'!$F239*Input!M$5) * (1/1000)</f>
        <v>1.9620656742257894E-2</v>
      </c>
      <c r="Y239" s="1">
        <f>($D239*Input!N$4 + 'Cálculo Emissões'!$E239*Input!N$6 + 'Cálculo Emissões'!$F239*Input!N$5) * (1/1000)</f>
        <v>9.8103283711289471E-3</v>
      </c>
      <c r="Z239" s="1">
        <f>($D239*Input!O$4 + 'Cálculo Emissões'!$E239*Input!O$6 + 'Cálculo Emissões'!$F239*Input!O$5) * (1/1000)</f>
        <v>5.3373515755364186E-3</v>
      </c>
    </row>
    <row r="240" spans="1:26" ht="15" customHeight="1" x14ac:dyDescent="0.25">
      <c r="A240" s="1" t="str">
        <f>'Dados Vias'!B241</f>
        <v>Serra</v>
      </c>
      <c r="B240" s="1" t="str">
        <f>'Dados Vias'!C241</f>
        <v>BR-101 (30)</v>
      </c>
      <c r="C240" s="29">
        <f>Input!$R$17</f>
        <v>0.95383561643835613</v>
      </c>
      <c r="D240" s="5">
        <f>'Dados Vias'!S241</f>
        <v>492.67932465765034</v>
      </c>
      <c r="E240" s="5">
        <f>'Dados Vias'!T241</f>
        <v>66.764955210616165</v>
      </c>
      <c r="F240" s="5">
        <f>'Dados Vias'!U241</f>
        <v>138.13439009093</v>
      </c>
      <c r="G240" s="12">
        <f>($D240*Input!$E$12 + $E240*Input!$E$14 + $F240*Input!$E$13) / ($D240+$E240+$F240)</f>
        <v>4.1422442244224422</v>
      </c>
      <c r="H240" s="14" t="str">
        <f>'Dados Vias'!W241</f>
        <v>Highway</v>
      </c>
      <c r="I240" s="48">
        <f>'Medições Silt'!J$11</f>
        <v>6.0696428571427957E-2</v>
      </c>
      <c r="J240" s="34">
        <f t="shared" si="9"/>
        <v>0.71536571201731569</v>
      </c>
      <c r="K240" s="34">
        <f t="shared" si="10"/>
        <v>0.13731478063490271</v>
      </c>
      <c r="L240" s="34">
        <f t="shared" si="11"/>
        <v>3.3221317895540982E-2</v>
      </c>
      <c r="M240" s="28">
        <f>($D240*Input!B$4 + 'Cálculo Emissões'!$E240*Input!B$6 + 'Cálculo Emissões'!$F240*Input!B$5) * (1/1000)</f>
        <v>2.6585364979717467E-2</v>
      </c>
      <c r="N240" s="28">
        <f>($D240*Input!C$4 + 'Cálculo Emissões'!$E240*Input!C$6 + 'Cálculo Emissões'!$F240*Input!C$5) * (1/1000)</f>
        <v>2.6585364979717467E-2</v>
      </c>
      <c r="O240" s="28">
        <f>($D240*Input!D$4 + 'Cálculo Emissões'!$E240*Input!D$6 + 'Cálculo Emissões'!$F240*Input!D$5) * (1/1000)</f>
        <v>2.6585364979717467E-2</v>
      </c>
      <c r="P240" s="28">
        <f>($D240*Input!E$4 + 'Cálculo Emissões'!$E240*Input!E$6 + 'Cálculo Emissões'!$F240*Input!E$5) * (1/1000)</f>
        <v>1.1361297989298487</v>
      </c>
      <c r="Q240" s="28">
        <f>($D240*Input!F$4 + 'Cálculo Emissões'!$E240*Input!F$6 + 'Cálculo Emissões'!$F240*Input!F$5) * (1/1000)</f>
        <v>0.84296102370656534</v>
      </c>
      <c r="R240" s="28">
        <f>($D240*Input!G$4 + 'Cálculo Emissões'!$E240*Input!G$6 + 'Cálculo Emissões'!$F240*Input!G$5) * (1/1000)</f>
        <v>3.5173468330820454E-2</v>
      </c>
      <c r="S240" s="28">
        <f>($D240*Input!H$4 + 'Cálculo Emissões'!$E240*Input!H$6 + 'Cálculo Emissões'!$F240*Input!H$5) * (1/1000)</f>
        <v>0.42544026473810209</v>
      </c>
      <c r="T240" s="28">
        <f>($D240*Input!I$4) * (1/1000)</f>
        <v>3.624613843612947E-2</v>
      </c>
      <c r="U240" s="1">
        <f>($D240*Input!J$4 + 'Cálculo Emissões'!$E240*Input!J$6 + 'Cálculo Emissões'!$F240*Input!J$5) * (1/1000)</f>
        <v>1.886348851024813E-2</v>
      </c>
      <c r="V240" s="1">
        <f>($D240*Input!K$4 + 'Cálculo Emissões'!$E240*Input!K$6 + 'Cálculo Emissões'!$F240*Input!K$5) * (1/1000)</f>
        <v>1.4317066041010181E-2</v>
      </c>
      <c r="W240" s="1">
        <f>($D240*Input!L$4 + 'Cálculo Emissões'!$E240*Input!L$6 + 'Cálculo Emissões'!$F240*Input!L$5) * (1/1000)</f>
        <v>7.6743250712589754E-3</v>
      </c>
      <c r="X240" s="1">
        <f>($D240*Input!M$4 + 'Cálculo Emissões'!$E240*Input!M$6 + 'Cálculo Emissões'!$F240*Input!M$5) * (1/1000)</f>
        <v>1.6561520941480262E-2</v>
      </c>
      <c r="Y240" s="1">
        <f>($D240*Input!N$4 + 'Cálculo Emissões'!$E240*Input!N$6 + 'Cálculo Emissões'!$F240*Input!N$5) * (1/1000)</f>
        <v>8.2807604707401308E-3</v>
      </c>
      <c r="Z240" s="1">
        <f>($D240*Input!O$4 + 'Cálculo Emissões'!$E240*Input!O$6 + 'Cálculo Emissões'!$F240*Input!O$5) * (1/1000)</f>
        <v>4.4941290575033419E-3</v>
      </c>
    </row>
    <row r="241" spans="1:26" ht="15" customHeight="1" x14ac:dyDescent="0.25">
      <c r="A241" s="1" t="str">
        <f>'Dados Vias'!B242</f>
        <v>Serra</v>
      </c>
      <c r="B241" s="1" t="str">
        <f>'Dados Vias'!C242</f>
        <v>BR-101 (31)</v>
      </c>
      <c r="C241" s="29">
        <f>Input!$R$17</f>
        <v>0.95383561643835613</v>
      </c>
      <c r="D241" s="5">
        <f>'Dados Vias'!S242</f>
        <v>299.04713714296793</v>
      </c>
      <c r="E241" s="5">
        <f>'Dados Vias'!T242</f>
        <v>46.884508789363608</v>
      </c>
      <c r="F241" s="5">
        <f>'Dados Vias'!U242</f>
        <v>73.494635399542958</v>
      </c>
      <c r="G241" s="12">
        <f>($D241*Input!$E$12 + $E241*Input!$E$14 + $F241*Input!$E$13) / ($D241+$E241+$F241)</f>
        <v>3.7984894259818729</v>
      </c>
      <c r="H241" s="14" t="str">
        <f>'Dados Vias'!W242</f>
        <v>Highway</v>
      </c>
      <c r="I241" s="48">
        <f>'Medições Silt'!J$11</f>
        <v>6.0696428571427957E-2</v>
      </c>
      <c r="J241" s="34">
        <f t="shared" si="9"/>
        <v>0.39374340509411371</v>
      </c>
      <c r="K241" s="34">
        <f t="shared" si="10"/>
        <v>7.557922946078964E-2</v>
      </c>
      <c r="L241" s="34">
        <f t="shared" si="11"/>
        <v>1.8285297450191036E-2</v>
      </c>
      <c r="M241" s="28">
        <f>($D241*Input!B$4 + 'Cálculo Emissões'!$E241*Input!B$6 + 'Cálculo Emissões'!$F241*Input!B$5) * (1/1000)</f>
        <v>1.4354421180664845E-2</v>
      </c>
      <c r="N241" s="28">
        <f>($D241*Input!C$4 + 'Cálculo Emissões'!$E241*Input!C$6 + 'Cálculo Emissões'!$F241*Input!C$5) * (1/1000)</f>
        <v>1.4354421180664845E-2</v>
      </c>
      <c r="O241" s="28">
        <f>($D241*Input!D$4 + 'Cálculo Emissões'!$E241*Input!D$6 + 'Cálculo Emissões'!$F241*Input!D$5) * (1/1000)</f>
        <v>1.4354421180664845E-2</v>
      </c>
      <c r="P241" s="28">
        <f>($D241*Input!E$4 + 'Cálculo Emissões'!$E241*Input!E$6 + 'Cálculo Emissões'!$F241*Input!E$5) * (1/1000)</f>
        <v>0.63399454942160105</v>
      </c>
      <c r="Q241" s="28">
        <f>($D241*Input!F$4 + 'Cálculo Emissões'!$E241*Input!F$6 + 'Cálculo Emissões'!$F241*Input!F$5) * (1/1000)</f>
        <v>0.52537023098409763</v>
      </c>
      <c r="R241" s="28">
        <f>($D241*Input!G$4 + 'Cálculo Emissões'!$E241*Input!G$6 + 'Cálculo Emissões'!$F241*Input!G$5) * (1/1000)</f>
        <v>1.9188583570166846E-2</v>
      </c>
      <c r="S241" s="28">
        <f>($D241*Input!H$4 + 'Cálculo Emissões'!$E241*Input!H$6 + 'Cálculo Emissões'!$F241*Input!H$5) * (1/1000)</f>
        <v>0.2577527782511706</v>
      </c>
      <c r="T241" s="28">
        <f>($D241*Input!I$4) * (1/1000)</f>
        <v>2.200072824112145E-2</v>
      </c>
      <c r="U241" s="1">
        <f>($D241*Input!J$4 + 'Cálculo Emissões'!$E241*Input!J$6 + 'Cálculo Emissões'!$F241*Input!J$5) * (1/1000)</f>
        <v>1.0802534071790005E-2</v>
      </c>
      <c r="V241" s="1">
        <f>($D241*Input!K$4 + 'Cálculo Emissões'!$E241*Input!K$6 + 'Cálculo Emissões'!$F241*Input!K$5) * (1/1000)</f>
        <v>8.1995823521493968E-3</v>
      </c>
      <c r="W241" s="1">
        <f>($D241*Input!L$4 + 'Cálculo Emissões'!$E241*Input!L$6 + 'Cálculo Emissões'!$F241*Input!L$5) * (1/1000)</f>
        <v>4.394949806913389E-3</v>
      </c>
      <c r="X241" s="1">
        <f>($D241*Input!M$4 + 'Cálculo Emissões'!$E241*Input!M$6 + 'Cálculo Emissões'!$F241*Input!M$5) * (1/1000)</f>
        <v>9.4335031599539834E-3</v>
      </c>
      <c r="Y241" s="1">
        <f>($D241*Input!N$4 + 'Cálculo Emissões'!$E241*Input!N$6 + 'Cálculo Emissões'!$F241*Input!N$5) * (1/1000)</f>
        <v>4.7167515799769917E-3</v>
      </c>
      <c r="Z241" s="1">
        <f>($D241*Input!O$4 + 'Cálculo Emissões'!$E241*Input!O$6 + 'Cálculo Emissões'!$F241*Input!O$5) * (1/1000)</f>
        <v>2.560645383571022E-3</v>
      </c>
    </row>
    <row r="242" spans="1:26" ht="15" customHeight="1" x14ac:dyDescent="0.25">
      <c r="A242" s="1" t="str">
        <f>'Dados Vias'!B243</f>
        <v>Serra</v>
      </c>
      <c r="B242" s="1" t="str">
        <f>'Dados Vias'!C243</f>
        <v>BR-101 (32)</v>
      </c>
      <c r="C242" s="29">
        <f>Input!$R$17</f>
        <v>0.95383561643835613</v>
      </c>
      <c r="D242" s="5">
        <f>'Dados Vias'!S243</f>
        <v>5022.9749107184143</v>
      </c>
      <c r="E242" s="5">
        <f>'Dados Vias'!T243</f>
        <v>179.39196109708621</v>
      </c>
      <c r="F242" s="5">
        <f>'Dados Vias'!U243</f>
        <v>1588.9002268599063</v>
      </c>
      <c r="G242" s="12">
        <f>($D242*Input!$E$12 + $E242*Input!$E$14 + $F242*Input!$E$13) / ($D242+$E242+$F242)</f>
        <v>4.7392452830188683</v>
      </c>
      <c r="H242" s="14" t="str">
        <f>'Dados Vias'!W243</f>
        <v>Highway</v>
      </c>
      <c r="I242" s="48">
        <f>'Medições Silt'!J$11</f>
        <v>6.0696428571427957E-2</v>
      </c>
      <c r="J242" s="34">
        <f t="shared" si="9"/>
        <v>7.9896672850548711</v>
      </c>
      <c r="K242" s="34">
        <f t="shared" si="10"/>
        <v>1.533620345738087</v>
      </c>
      <c r="L242" s="34">
        <f t="shared" si="11"/>
        <v>0.37103718042050488</v>
      </c>
      <c r="M242" s="28">
        <f>($D242*Input!B$4 + 'Cálculo Emissões'!$E242*Input!B$6 + 'Cálculo Emissões'!$F242*Input!B$5) * (1/1000)</f>
        <v>0.30043227629436381</v>
      </c>
      <c r="N242" s="28">
        <f>($D242*Input!C$4 + 'Cálculo Emissões'!$E242*Input!C$6 + 'Cálculo Emissões'!$F242*Input!C$5) * (1/1000)</f>
        <v>0.30043227629436381</v>
      </c>
      <c r="O242" s="28">
        <f>($D242*Input!D$4 + 'Cálculo Emissões'!$E242*Input!D$6 + 'Cálculo Emissões'!$F242*Input!D$5) * (1/1000)</f>
        <v>0.30043227629436381</v>
      </c>
      <c r="P242" s="28">
        <f>($D242*Input!E$4 + 'Cálculo Emissões'!$E242*Input!E$6 + 'Cálculo Emissões'!$F242*Input!E$5) * (1/1000)</f>
        <v>12.514522410434152</v>
      </c>
      <c r="Q242" s="28">
        <f>($D242*Input!F$4 + 'Cálculo Emissões'!$E242*Input!F$6 + 'Cálculo Emissões'!$F242*Input!F$5) * (1/1000)</f>
        <v>6.8538984461639201</v>
      </c>
      <c r="R242" s="28">
        <f>($D242*Input!G$4 + 'Cálculo Emissões'!$E242*Input!G$6 + 'Cálculo Emissões'!$F242*Input!G$5) * (1/1000)</f>
        <v>0.39533397330188408</v>
      </c>
      <c r="S242" s="28">
        <f>($D242*Input!H$4 + 'Cálculo Emissões'!$E242*Input!H$6 + 'Cálculo Emissões'!$F242*Input!H$5) * (1/1000)</f>
        <v>4.2180745034851066</v>
      </c>
      <c r="T242" s="28">
        <f>($D242*Input!I$4) * (1/1000)</f>
        <v>0.36953741483188018</v>
      </c>
      <c r="U242" s="1">
        <f>($D242*Input!J$4 + 'Cálculo Emissões'!$E242*Input!J$6 + 'Cálculo Emissões'!$F242*Input!J$5) * (1/1000)</f>
        <v>0.20037068155742793</v>
      </c>
      <c r="V242" s="1">
        <f>($D242*Input!K$4 + 'Cálculo Emissões'!$E242*Input!K$6 + 'Cálculo Emissões'!$F242*Input!K$5) * (1/1000)</f>
        <v>0.15202750090114459</v>
      </c>
      <c r="W242" s="1">
        <f>($D242*Input!L$4 + 'Cálculo Emissões'!$E242*Input!L$6 + 'Cálculo Emissões'!$F242*Input!L$5) * (1/1000)</f>
        <v>8.1506916287544043E-2</v>
      </c>
      <c r="X242" s="1">
        <f>($D242*Input!M$4 + 'Cálculo Emissões'!$E242*Input!M$6 + 'Cálculo Emissões'!$F242*Input!M$5) * (1/1000)</f>
        <v>0.17730700188441029</v>
      </c>
      <c r="Y242" s="1">
        <f>($D242*Input!N$4 + 'Cálculo Emissões'!$E242*Input!N$6 + 'Cálculo Emissões'!$F242*Input!N$5) * (1/1000)</f>
        <v>8.8653500942205143E-2</v>
      </c>
      <c r="Z242" s="1">
        <f>($D242*Input!O$4 + 'Cálculo Emissões'!$E242*Input!O$6 + 'Cálculo Emissões'!$F242*Input!O$5) * (1/1000)</f>
        <v>4.8111476300788103E-2</v>
      </c>
    </row>
    <row r="243" spans="1:26" ht="15" customHeight="1" x14ac:dyDescent="0.25">
      <c r="A243" s="1" t="str">
        <f>'Dados Vias'!B244</f>
        <v>Serra</v>
      </c>
      <c r="B243" s="1" t="str">
        <f>'Dados Vias'!C244</f>
        <v>BR-101 (33)</v>
      </c>
      <c r="C243" s="29">
        <f>Input!$R$17</f>
        <v>0.95383561643835613</v>
      </c>
      <c r="D243" s="5">
        <f>'Dados Vias'!S244</f>
        <v>901.04797687568453</v>
      </c>
      <c r="E243" s="5">
        <f>'Dados Vias'!T244</f>
        <v>32.180284888417305</v>
      </c>
      <c r="F243" s="5">
        <f>'Dados Vias'!U244</f>
        <v>285.0253804402675</v>
      </c>
      <c r="G243" s="12">
        <f>($D243*Input!$E$12 + $E243*Input!$E$14 + $F243*Input!$E$13) / ($D243+$E243+$F243)</f>
        <v>4.7392452830188674</v>
      </c>
      <c r="H243" s="14" t="str">
        <f>'Dados Vias'!W244</f>
        <v>Highway</v>
      </c>
      <c r="I243" s="48">
        <f>'Medições Silt'!J$11</f>
        <v>6.0696428571427957E-2</v>
      </c>
      <c r="J243" s="34">
        <f t="shared" si="9"/>
        <v>1.4332290467441096</v>
      </c>
      <c r="K243" s="34">
        <f t="shared" si="10"/>
        <v>0.27510898110877652</v>
      </c>
      <c r="L243" s="34">
        <f t="shared" si="11"/>
        <v>6.6558624461800761E-2</v>
      </c>
      <c r="M243" s="28">
        <f>($D243*Input!B$4 + 'Cálculo Emissões'!$E243*Input!B$6 + 'Cálculo Emissões'!$F243*Input!B$5) * (1/1000)</f>
        <v>5.3893140928405636E-2</v>
      </c>
      <c r="N243" s="28">
        <f>($D243*Input!C$4 + 'Cálculo Emissões'!$E243*Input!C$6 + 'Cálculo Emissões'!$F243*Input!C$5) * (1/1000)</f>
        <v>5.3893140928405636E-2</v>
      </c>
      <c r="O243" s="28">
        <f>($D243*Input!D$4 + 'Cálculo Emissões'!$E243*Input!D$6 + 'Cálculo Emissões'!$F243*Input!D$5) * (1/1000)</f>
        <v>5.3893140928405636E-2</v>
      </c>
      <c r="P243" s="28">
        <f>($D243*Input!E$4 + 'Cálculo Emissões'!$E243*Input!E$6 + 'Cálculo Emissões'!$F243*Input!E$5) * (1/1000)</f>
        <v>2.2449216450245668</v>
      </c>
      <c r="Q243" s="28">
        <f>($D243*Input!F$4 + 'Cálculo Emissões'!$E243*Input!F$6 + 'Cálculo Emissões'!$F243*Input!F$5) * (1/1000)</f>
        <v>1.2294887867047133</v>
      </c>
      <c r="R243" s="28">
        <f>($D243*Input!G$4 + 'Cálculo Emissões'!$E243*Input!G$6 + 'Cálculo Emissões'!$F243*Input!G$5) * (1/1000)</f>
        <v>7.0917112501153359E-2</v>
      </c>
      <c r="S243" s="28">
        <f>($D243*Input!H$4 + 'Cálculo Emissões'!$E243*Input!H$6 + 'Cálculo Emissões'!$F243*Input!H$5) * (1/1000)</f>
        <v>0.75666065732599219</v>
      </c>
      <c r="T243" s="28">
        <f>($D243*Input!I$4) * (1/1000)</f>
        <v>6.6289588527232532E-2</v>
      </c>
      <c r="U243" s="1">
        <f>($D243*Input!J$4 + 'Cálculo Emissões'!$E243*Input!J$6 + 'Cálculo Emissões'!$F243*Input!J$5) * (1/1000)</f>
        <v>3.5943559434721536E-2</v>
      </c>
      <c r="V243" s="1">
        <f>($D243*Input!K$4 + 'Cálculo Emissões'!$E243*Input!K$6 + 'Cálculo Emissões'!$F243*Input!K$5) * (1/1000)</f>
        <v>2.727150235692704E-2</v>
      </c>
      <c r="W243" s="1">
        <f>($D243*Input!L$4 + 'Cálculo Emissões'!$E243*Input!L$6 + 'Cálculo Emissões'!$F243*Input!L$5) * (1/1000)</f>
        <v>1.4621144506525777E-2</v>
      </c>
      <c r="X243" s="1">
        <f>($D243*Input!M$4 + 'Cálculo Emissões'!$E243*Input!M$6 + 'Cálculo Emissões'!$F243*Input!M$5) * (1/1000)</f>
        <v>3.1806273806569939E-2</v>
      </c>
      <c r="Y243" s="1">
        <f>($D243*Input!N$4 + 'Cálculo Emissões'!$E243*Input!N$6 + 'Cálculo Emissões'!$F243*Input!N$5) * (1/1000)</f>
        <v>1.5903136903284969E-2</v>
      </c>
      <c r="Z243" s="1">
        <f>($D243*Input!O$4 + 'Cálculo Emissões'!$E243*Input!O$6 + 'Cálculo Emissões'!$F243*Input!O$5) * (1/1000)</f>
        <v>8.6304927171390738E-3</v>
      </c>
    </row>
    <row r="244" spans="1:26" ht="15" customHeight="1" x14ac:dyDescent="0.25">
      <c r="A244" s="1" t="str">
        <f>'Dados Vias'!B245</f>
        <v>Serra</v>
      </c>
      <c r="B244" s="1" t="str">
        <f>'Dados Vias'!C245</f>
        <v>BR-101 (4)</v>
      </c>
      <c r="C244" s="29">
        <f>Input!$R$17</f>
        <v>0.95383561643835613</v>
      </c>
      <c r="D244" s="5">
        <f>'Dados Vias'!S245</f>
        <v>251.20562108869601</v>
      </c>
      <c r="E244" s="5">
        <f>'Dados Vias'!T245</f>
        <v>35.09780263248657</v>
      </c>
      <c r="F244" s="5">
        <f>'Dados Vias'!U245</f>
        <v>50.872095950458061</v>
      </c>
      <c r="G244" s="12">
        <f>($D244*Input!$E$12 + $E244*Input!$E$14 + $F244*Input!$E$13) / ($D244+$E244+$F244)</f>
        <v>3.4623391812865494</v>
      </c>
      <c r="H244" s="14" t="str">
        <f>'Dados Vias'!W245</f>
        <v>Freeway</v>
      </c>
      <c r="I244" s="48">
        <f>'Medições Silt'!J$11</f>
        <v>6.0696428571427957E-2</v>
      </c>
      <c r="J244" s="34">
        <f t="shared" si="9"/>
        <v>0.28798346363804439</v>
      </c>
      <c r="K244" s="34">
        <f t="shared" si="10"/>
        <v>5.5278559583773236E-2</v>
      </c>
      <c r="L244" s="34">
        <f t="shared" si="11"/>
        <v>1.3373845060590297E-2</v>
      </c>
      <c r="M244" s="28">
        <f>($D244*Input!B$4 + 'Cálculo Emissões'!$E244*Input!B$6 + 'Cálculo Emissões'!$F244*Input!B$5) * (1/1000)</f>
        <v>1.0138976547377679E-2</v>
      </c>
      <c r="N244" s="28">
        <f>($D244*Input!C$4 + 'Cálculo Emissões'!$E244*Input!C$6 + 'Cálculo Emissões'!$F244*Input!C$5) * (1/1000)</f>
        <v>1.0138976547377679E-2</v>
      </c>
      <c r="O244" s="28">
        <f>($D244*Input!D$4 + 'Cálculo Emissões'!$E244*Input!D$6 + 'Cálculo Emissões'!$F244*Input!D$5) * (1/1000)</f>
        <v>1.0138976547377679E-2</v>
      </c>
      <c r="P244" s="28">
        <f>($D244*Input!E$4 + 'Cálculo Emissões'!$E244*Input!E$6 + 'Cálculo Emissões'!$F244*Input!E$5) * (1/1000)</f>
        <v>0.47309544682861088</v>
      </c>
      <c r="Q244" s="28">
        <f>($D244*Input!F$4 + 'Cálculo Emissões'!$E244*Input!F$6 + 'Cálculo Emissões'!$F244*Input!F$5) * (1/1000)</f>
        <v>0.41355680048804272</v>
      </c>
      <c r="R244" s="28">
        <f>($D244*Input!G$4 + 'Cálculo Emissões'!$E244*Input!G$6 + 'Cálculo Emissões'!$F244*Input!G$5) * (1/1000)</f>
        <v>1.3823000323981387E-2</v>
      </c>
      <c r="S244" s="28">
        <f>($D244*Input!H$4 + 'Cálculo Emissões'!$E244*Input!H$6 + 'Cálculo Emissões'!$F244*Input!H$5) * (1/1000)</f>
        <v>0.21242353688050136</v>
      </c>
      <c r="T244" s="28">
        <f>($D244*Input!I$4) * (1/1000)</f>
        <v>1.8481055043748272E-2</v>
      </c>
      <c r="U244" s="1">
        <f>($D244*Input!J$4 + 'Cálculo Emissões'!$E244*Input!J$6 + 'Cálculo Emissões'!$F244*Input!J$5) * (1/1000)</f>
        <v>8.3039383341942143E-3</v>
      </c>
      <c r="V244" s="1">
        <f>($D244*Input!K$4 + 'Cálculo Emissões'!$E244*Input!K$6 + 'Cálculo Emissões'!$F244*Input!K$5) * (1/1000)</f>
        <v>6.3026621058533908E-3</v>
      </c>
      <c r="W244" s="1">
        <f>($D244*Input!L$4 + 'Cálculo Emissões'!$E244*Input!L$6 + 'Cálculo Emissões'!$F244*Input!L$5) * (1/1000)</f>
        <v>3.3782697239430337E-3</v>
      </c>
      <c r="X244" s="1">
        <f>($D244*Input!M$4 + 'Cálculo Emissões'!$E244*Input!M$6 + 'Cálculo Emissões'!$F244*Input!M$5) * (1/1000)</f>
        <v>7.208759876078644E-3</v>
      </c>
      <c r="Y244" s="1">
        <f>($D244*Input!N$4 + 'Cálculo Emissões'!$E244*Input!N$6 + 'Cálculo Emissões'!$F244*Input!N$5) * (1/1000)</f>
        <v>3.604379938039322E-3</v>
      </c>
      <c r="Z244" s="1">
        <f>($D244*Input!O$4 + 'Cálculo Emissões'!$E244*Input!O$6 + 'Cálculo Emissões'!$F244*Input!O$5) * (1/1000)</f>
        <v>1.9579361444823961E-3</v>
      </c>
    </row>
    <row r="245" spans="1:26" ht="15" customHeight="1" x14ac:dyDescent="0.25">
      <c r="A245" s="1" t="str">
        <f>'Dados Vias'!B246</f>
        <v>Serra</v>
      </c>
      <c r="B245" s="1" t="str">
        <f>'Dados Vias'!C246</f>
        <v>BR-101 (5)</v>
      </c>
      <c r="C245" s="29">
        <f>Input!$R$17</f>
        <v>0.95383561643835613</v>
      </c>
      <c r="D245" s="5">
        <f>'Dados Vias'!S246</f>
        <v>108.47372537401641</v>
      </c>
      <c r="E245" s="5">
        <f>'Dados Vias'!T246</f>
        <v>16.620974049244452</v>
      </c>
      <c r="F245" s="5">
        <f>'Dados Vias'!U246</f>
        <v>57.736015118428092</v>
      </c>
      <c r="G245" s="12">
        <f>($D245*Input!$E$12 + $E245*Input!$E$14 + $F245*Input!$E$13) / ($D245+$E245+$F245)</f>
        <v>5.8205741626794261</v>
      </c>
      <c r="H245" s="14" t="str">
        <f>'Dados Vias'!W246</f>
        <v>Highway</v>
      </c>
      <c r="I245" s="48">
        <f>'Medições Silt'!J$11</f>
        <v>6.0696428571427957E-2</v>
      </c>
      <c r="J245" s="34">
        <f t="shared" si="9"/>
        <v>0.2652581967107846</v>
      </c>
      <c r="K245" s="34">
        <f t="shared" si="10"/>
        <v>5.0916434043556183E-2</v>
      </c>
      <c r="L245" s="34">
        <f t="shared" si="11"/>
        <v>1.2318492107311979E-2</v>
      </c>
      <c r="M245" s="28">
        <f>($D245*Input!B$4 + 'Cálculo Emissões'!$E245*Input!B$6 + 'Cálculo Emissões'!$F245*Input!B$5) * (1/1000)</f>
        <v>1.0640459323968789E-2</v>
      </c>
      <c r="N245" s="28">
        <f>($D245*Input!C$4 + 'Cálculo Emissões'!$E245*Input!C$6 + 'Cálculo Emissões'!$F245*Input!C$5) * (1/1000)</f>
        <v>1.0640459323968789E-2</v>
      </c>
      <c r="O245" s="28">
        <f>($D245*Input!D$4 + 'Cálculo Emissões'!$E245*Input!D$6 + 'Cálculo Emissões'!$F245*Input!D$5) * (1/1000)</f>
        <v>1.0640459323968789E-2</v>
      </c>
      <c r="P245" s="28">
        <f>($D245*Input!E$4 + 'Cálculo Emissões'!$E245*Input!E$6 + 'Cálculo Emissões'!$F245*Input!E$5) * (1/1000)</f>
        <v>0.39882073749642699</v>
      </c>
      <c r="Q245" s="28">
        <f>($D245*Input!F$4 + 'Cálculo Emissões'!$E245*Input!F$6 + 'Cálculo Emissões'!$F245*Input!F$5) * (1/1000)</f>
        <v>0.22135541605230999</v>
      </c>
      <c r="R245" s="28">
        <f>($D245*Input!G$4 + 'Cálculo Emissões'!$E245*Input!G$6 + 'Cálculo Emissões'!$F245*Input!G$5) * (1/1000)</f>
        <v>1.3495539793077854E-2</v>
      </c>
      <c r="S245" s="28">
        <f>($D245*Input!H$4 + 'Cálculo Emissões'!$E245*Input!H$6 + 'Cálculo Emissões'!$F245*Input!H$5) * (1/1000)</f>
        <v>0.10106546119160965</v>
      </c>
      <c r="T245" s="28">
        <f>($D245*Input!I$4) * (1/1000)</f>
        <v>7.9803504425954123E-3</v>
      </c>
      <c r="U245" s="1">
        <f>($D245*Input!J$4 + 'Cálculo Emissões'!$E245*Input!J$6 + 'Cálculo Emissões'!$F245*Input!J$5) * (1/1000)</f>
        <v>6.0170869490915792E-3</v>
      </c>
      <c r="V245" s="1">
        <f>($D245*Input!K$4 + 'Cálculo Emissões'!$E245*Input!K$6 + 'Cálculo Emissões'!$F245*Input!K$5) * (1/1000)</f>
        <v>4.5670474878148886E-3</v>
      </c>
      <c r="W245" s="1">
        <f>($D245*Input!L$4 + 'Cálculo Emissões'!$E245*Input!L$6 + 'Cálculo Emissões'!$F245*Input!L$5) * (1/1000)</f>
        <v>2.4481265212235831E-3</v>
      </c>
      <c r="X245" s="1">
        <f>($D245*Input!M$4 + 'Cálculo Emissões'!$E245*Input!M$6 + 'Cálculo Emissões'!$F245*Input!M$5) * (1/1000)</f>
        <v>5.3927339985177297E-3</v>
      </c>
      <c r="Y245" s="1">
        <f>($D245*Input!N$4 + 'Cálculo Emissões'!$E245*Input!N$6 + 'Cálculo Emissões'!$F245*Input!N$5) * (1/1000)</f>
        <v>2.6963669992588648E-3</v>
      </c>
      <c r="Z245" s="1">
        <f>($D245*Input!O$4 + 'Cálculo Emissões'!$E245*Input!O$6 + 'Cálculo Emissões'!$F245*Input!O$5) * (1/1000)</f>
        <v>1.4608033080252384E-3</v>
      </c>
    </row>
    <row r="246" spans="1:26" ht="15" customHeight="1" x14ac:dyDescent="0.25">
      <c r="A246" s="1" t="str">
        <f>'Dados Vias'!B247</f>
        <v>Serra</v>
      </c>
      <c r="B246" s="1" t="str">
        <f>'Dados Vias'!C247</f>
        <v>BR-101 (6)</v>
      </c>
      <c r="C246" s="29">
        <f>Input!$R$17</f>
        <v>0.95383561643835613</v>
      </c>
      <c r="D246" s="5">
        <f>'Dados Vias'!S247</f>
        <v>1033.9074605258543</v>
      </c>
      <c r="E246" s="5">
        <f>'Dados Vias'!T247</f>
        <v>201.10918184792177</v>
      </c>
      <c r="F246" s="5">
        <f>'Dados Vias'!U247</f>
        <v>564.65270288070337</v>
      </c>
      <c r="G246" s="12">
        <f>($D246*Input!$E$12 + $E246*Input!$E$14 + $F246*Input!$E$13) / ($D246+$E246+$F246)</f>
        <v>5.7656160458452721</v>
      </c>
      <c r="H246" s="14" t="str">
        <f>'Dados Vias'!W247</f>
        <v>Highway</v>
      </c>
      <c r="I246" s="48">
        <f>'Medições Silt'!J$11</f>
        <v>6.0696428571427957E-2</v>
      </c>
      <c r="J246" s="34">
        <f t="shared" si="9"/>
        <v>2.5858889109997363</v>
      </c>
      <c r="K246" s="34">
        <f t="shared" si="10"/>
        <v>0.49636257734360256</v>
      </c>
      <c r="L246" s="34">
        <f t="shared" si="11"/>
        <v>0.12008772032506515</v>
      </c>
      <c r="M246" s="28">
        <f>($D246*Input!B$4 + 'Cálculo Emissões'!$E246*Input!B$6 + 'Cálculo Emissões'!$F246*Input!B$5) * (1/1000)</f>
        <v>0.10411487750312243</v>
      </c>
      <c r="N246" s="28">
        <f>($D246*Input!C$4 + 'Cálculo Emissões'!$E246*Input!C$6 + 'Cálculo Emissões'!$F246*Input!C$5) * (1/1000)</f>
        <v>0.10411487750312243</v>
      </c>
      <c r="O246" s="28">
        <f>($D246*Input!D$4 + 'Cálculo Emissões'!$E246*Input!D$6 + 'Cálculo Emissões'!$F246*Input!D$5) * (1/1000)</f>
        <v>0.10411487750312243</v>
      </c>
      <c r="P246" s="28">
        <f>($D246*Input!E$4 + 'Cálculo Emissões'!$E246*Input!E$6 + 'Cálculo Emissões'!$F246*Input!E$5) * (1/1000)</f>
        <v>3.8835500978761188</v>
      </c>
      <c r="Q246" s="28">
        <f>($D246*Input!F$4 + 'Cálculo Emissões'!$E246*Input!F$6 + 'Cálculo Emissões'!$F246*Input!F$5) * (1/1000)</f>
        <v>2.2888896301633745</v>
      </c>
      <c r="R246" s="28">
        <f>($D246*Input!G$4 + 'Cálculo Emissões'!$E246*Input!G$6 + 'Cálculo Emissões'!$F246*Input!G$5) * (1/1000)</f>
        <v>0.13175539047477294</v>
      </c>
      <c r="S246" s="28">
        <f>($D246*Input!H$4 + 'Cálculo Emissões'!$E246*Input!H$6 + 'Cálculo Emissões'!$F246*Input!H$5) * (1/1000)</f>
        <v>0.98082432547710729</v>
      </c>
      <c r="T246" s="28">
        <f>($D246*Input!I$4) * (1/1000)</f>
        <v>7.6063985373057127E-2</v>
      </c>
      <c r="U246" s="1">
        <f>($D246*Input!J$4 + 'Cálculo Emissões'!$E246*Input!J$6 + 'Cálculo Emissões'!$F246*Input!J$5) * (1/1000)</f>
        <v>5.8675977342149813E-2</v>
      </c>
      <c r="V246" s="1">
        <f>($D246*Input!K$4 + 'Cálculo Emissões'!$E246*Input!K$6 + 'Cálculo Emissões'!$F246*Input!K$5) * (1/1000)</f>
        <v>4.4540073775627728E-2</v>
      </c>
      <c r="W246" s="1">
        <f>($D246*Input!L$4 + 'Cálculo Emissões'!$E246*Input!L$6 + 'Cálculo Emissões'!$F246*Input!L$5) * (1/1000)</f>
        <v>2.3874070199018448E-2</v>
      </c>
      <c r="X246" s="1">
        <f>($D246*Input!M$4 + 'Cálculo Emissões'!$E246*Input!M$6 + 'Cálculo Emissões'!$F246*Input!M$5) * (1/1000)</f>
        <v>5.2567439469843817E-2</v>
      </c>
      <c r="Y246" s="1">
        <f>($D246*Input!N$4 + 'Cálculo Emissões'!$E246*Input!N$6 + 'Cálculo Emissões'!$F246*Input!N$5) * (1/1000)</f>
        <v>2.6283719734921909E-2</v>
      </c>
      <c r="Z246" s="1">
        <f>($D246*Input!O$4 + 'Cálculo Emissões'!$E246*Input!O$6 + 'Cálculo Emissões'!$F246*Input!O$5) * (1/1000)</f>
        <v>1.4237692241070259E-2</v>
      </c>
    </row>
    <row r="247" spans="1:26" ht="15" customHeight="1" x14ac:dyDescent="0.25">
      <c r="A247" s="1" t="str">
        <f>'Dados Vias'!B248</f>
        <v>Serra</v>
      </c>
      <c r="B247" s="1" t="str">
        <f>'Dados Vias'!C248</f>
        <v>BR-101 (7)</v>
      </c>
      <c r="C247" s="29">
        <f>Input!$R$17</f>
        <v>0.95383561643835613</v>
      </c>
      <c r="D247" s="5">
        <f>'Dados Vias'!S248</f>
        <v>2672.2691286786558</v>
      </c>
      <c r="E247" s="5">
        <f>'Dados Vias'!T248</f>
        <v>334.03364108483197</v>
      </c>
      <c r="F247" s="5">
        <f>'Dados Vias'!U248</f>
        <v>1698.004342181229</v>
      </c>
      <c r="G247" s="12">
        <f>($D247*Input!$E$12 + $E247*Input!$E$14 + $F247*Input!$E$13) / ($D247+$E247+$F247)</f>
        <v>6.4866863905325438</v>
      </c>
      <c r="H247" s="14" t="str">
        <f>'Dados Vias'!W248</f>
        <v>Highway</v>
      </c>
      <c r="I247" s="48">
        <f>'Medições Silt'!J$11</f>
        <v>6.0696428571427957E-2</v>
      </c>
      <c r="J247" s="34">
        <f t="shared" si="9"/>
        <v>7.6227826791601458</v>
      </c>
      <c r="K247" s="34">
        <f t="shared" si="10"/>
        <v>1.463196675256746</v>
      </c>
      <c r="L247" s="34">
        <f t="shared" si="11"/>
        <v>0.35399919562663223</v>
      </c>
      <c r="M247" s="28">
        <f>($D247*Input!B$4 + 'Cálculo Emissões'!$E247*Input!B$6 + 'Cálculo Emissões'!$F247*Input!B$5) * (1/1000)</f>
        <v>0.31001289619371036</v>
      </c>
      <c r="N247" s="28">
        <f>($D247*Input!C$4 + 'Cálculo Emissões'!$E247*Input!C$6 + 'Cálculo Emissões'!$F247*Input!C$5) * (1/1000)</f>
        <v>0.31001289619371036</v>
      </c>
      <c r="O247" s="28">
        <f>($D247*Input!D$4 + 'Cálculo Emissões'!$E247*Input!D$6 + 'Cálculo Emissões'!$F247*Input!D$5) * (1/1000)</f>
        <v>0.31001289619371036</v>
      </c>
      <c r="P247" s="28">
        <f>($D247*Input!E$4 + 'Cálculo Emissões'!$E247*Input!E$6 + 'Cálculo Emissões'!$F247*Input!E$5) * (1/1000)</f>
        <v>11.315615944961145</v>
      </c>
      <c r="Q247" s="28">
        <f>($D247*Input!F$4 + 'Cálculo Emissões'!$E247*Input!F$6 + 'Cálculo Emissões'!$F247*Input!F$5) * (1/1000)</f>
        <v>5.4493088220048627</v>
      </c>
      <c r="R247" s="28">
        <f>($D247*Input!G$4 + 'Cálculo Emissões'!$E247*Input!G$6 + 'Cálculo Emissões'!$F247*Input!G$5) * (1/1000)</f>
        <v>0.39025579097874397</v>
      </c>
      <c r="S247" s="28">
        <f>($D247*Input!H$4 + 'Cálculo Emissões'!$E247*Input!H$6 + 'Cálculo Emissões'!$F247*Input!H$5) * (1/1000)</f>
        <v>2.533345359377372</v>
      </c>
      <c r="T247" s="28">
        <f>($D247*Input!I$4) * (1/1000)</f>
        <v>0.19659732391649815</v>
      </c>
      <c r="U247" s="1">
        <f>($D247*Input!J$4 + 'Cálculo Emissões'!$E247*Input!J$6 + 'Cálculo Emissões'!$F247*Input!J$5) * (1/1000)</f>
        <v>0.1662503870083249</v>
      </c>
      <c r="V247" s="1">
        <f>($D247*Input!K$4 + 'Cálculo Emissões'!$E247*Input!K$6 + 'Cálculo Emissões'!$F247*Input!K$5) * (1/1000)</f>
        <v>0.12617797452555574</v>
      </c>
      <c r="W247" s="1">
        <f>($D247*Input!L$4 + 'Cálculo Emissões'!$E247*Input!L$6 + 'Cálculo Emissões'!$F247*Input!L$5) * (1/1000)</f>
        <v>6.7640002926908346E-2</v>
      </c>
      <c r="X247" s="1">
        <f>($D247*Input!M$4 + 'Cálculo Emissões'!$E247*Input!M$6 + 'Cálculo Emissões'!$F247*Input!M$5) * (1/1000)</f>
        <v>0.14990165298168398</v>
      </c>
      <c r="Y247" s="1">
        <f>($D247*Input!N$4 + 'Cálculo Emissões'!$E247*Input!N$6 + 'Cálculo Emissões'!$F247*Input!N$5) * (1/1000)</f>
        <v>7.495082649084199E-2</v>
      </c>
      <c r="Z247" s="1">
        <f>($D247*Input!O$4 + 'Cálculo Emissões'!$E247*Input!O$6 + 'Cálculo Emissões'!$F247*Input!O$5) * (1/1000)</f>
        <v>4.0590787364891114E-2</v>
      </c>
    </row>
    <row r="248" spans="1:26" ht="15" customHeight="1" x14ac:dyDescent="0.25">
      <c r="A248" s="1" t="str">
        <f>'Dados Vias'!B249</f>
        <v>Serra</v>
      </c>
      <c r="B248" s="1" t="str">
        <f>'Dados Vias'!C249</f>
        <v>BR-101 (8)</v>
      </c>
      <c r="C248" s="29">
        <f>Input!$R$17</f>
        <v>0.95383561643835613</v>
      </c>
      <c r="D248" s="5">
        <f>'Dados Vias'!S249</f>
        <v>1230.404772266646</v>
      </c>
      <c r="E248" s="5">
        <f>'Dados Vias'!T249</f>
        <v>192.58509478956199</v>
      </c>
      <c r="F248" s="5">
        <f>'Dados Vias'!U249</f>
        <v>253.2137357418315</v>
      </c>
      <c r="G248" s="12">
        <f>($D248*Input!$E$12 + $E248*Input!$E$14 + $F248*Input!$E$13) / ($D248+$E248+$F248)</f>
        <v>3.4514893617021278</v>
      </c>
      <c r="H248" s="14" t="str">
        <f>'Dados Vias'!W249</f>
        <v>Highway</v>
      </c>
      <c r="I248" s="48">
        <f>'Medições Silt'!J$11</f>
        <v>6.0696428571427957E-2</v>
      </c>
      <c r="J248" s="34">
        <f t="shared" si="9"/>
        <v>1.4270787926418884</v>
      </c>
      <c r="K248" s="34">
        <f t="shared" si="10"/>
        <v>0.27392843697769992</v>
      </c>
      <c r="L248" s="34">
        <f t="shared" si="11"/>
        <v>6.6273008946217724E-2</v>
      </c>
      <c r="M248" s="28">
        <f>($D248*Input!B$4 + 'Cálculo Emissões'!$E248*Input!B$6 + 'Cálculo Emissões'!$F248*Input!B$5) * (1/1000)</f>
        <v>5.0458264823330663E-2</v>
      </c>
      <c r="N248" s="28">
        <f>($D248*Input!C$4 + 'Cálculo Emissões'!$E248*Input!C$6 + 'Cálculo Emissões'!$F248*Input!C$5) * (1/1000)</f>
        <v>5.0458264823330663E-2</v>
      </c>
      <c r="O248" s="28">
        <f>($D248*Input!D$4 + 'Cálculo Emissões'!$E248*Input!D$6 + 'Cálculo Emissões'!$F248*Input!D$5) * (1/1000)</f>
        <v>5.0458264823330663E-2</v>
      </c>
      <c r="P248" s="28">
        <f>($D248*Input!E$4 + 'Cálculo Emissões'!$E248*Input!E$6 + 'Cálculo Emissões'!$F248*Input!E$5) * (1/1000)</f>
        <v>2.3412504884851373</v>
      </c>
      <c r="Q248" s="28">
        <f>($D248*Input!F$4 + 'Cálculo Emissões'!$E248*Input!F$6 + 'Cálculo Emissões'!$F248*Input!F$5) * (1/1000)</f>
        <v>2.1093112285221256</v>
      </c>
      <c r="R248" s="28">
        <f>($D248*Input!G$4 + 'Cálculo Emissões'!$E248*Input!G$6 + 'Cálculo Emissões'!$F248*Input!G$5) * (1/1000)</f>
        <v>6.8606736621455472E-2</v>
      </c>
      <c r="S248" s="28">
        <f>($D248*Input!H$4 + 'Cálculo Emissões'!$E248*Input!H$6 + 'Cálculo Emissões'!$F248*Input!H$5) * (1/1000)</f>
        <v>1.0482200787252369</v>
      </c>
      <c r="T248" s="28">
        <f>($D248*Input!I$4) * (1/1000)</f>
        <v>9.0520181132099989E-2</v>
      </c>
      <c r="U248" s="1">
        <f>($D248*Input!J$4 + 'Cálculo Emissões'!$E248*Input!J$6 + 'Cálculo Emissões'!$F248*Input!J$5) * (1/1000)</f>
        <v>4.1117684715806707E-2</v>
      </c>
      <c r="V248" s="1">
        <f>($D248*Input!K$4 + 'Cálculo Emissões'!$E248*Input!K$6 + 'Cálculo Emissões'!$F248*Input!K$5) * (1/1000)</f>
        <v>3.1210257410446734E-2</v>
      </c>
      <c r="W248" s="1">
        <f>($D248*Input!L$4 + 'Cálculo Emissões'!$E248*Input!L$6 + 'Cálculo Emissões'!$F248*Input!L$5) * (1/1000)</f>
        <v>1.6728303535682623E-2</v>
      </c>
      <c r="X248" s="1">
        <f>($D248*Input!M$4 + 'Cálculo Emissões'!$E248*Input!M$6 + 'Cálculo Emissões'!$F248*Input!M$5) * (1/1000)</f>
        <v>3.5689213438614489E-2</v>
      </c>
      <c r="Y248" s="1">
        <f>($D248*Input!N$4 + 'Cálculo Emissões'!$E248*Input!N$6 + 'Cálculo Emissões'!$F248*Input!N$5) * (1/1000)</f>
        <v>1.7844606719307245E-2</v>
      </c>
      <c r="Z248" s="1">
        <f>($D248*Input!O$4 + 'Cálculo Emissões'!$E248*Input!O$6 + 'Cálculo Emissões'!$F248*Input!O$5) * (1/1000)</f>
        <v>9.6923259047621679E-3</v>
      </c>
    </row>
    <row r="249" spans="1:26" ht="15" customHeight="1" x14ac:dyDescent="0.25">
      <c r="A249" s="1" t="str">
        <f>'Dados Vias'!B250</f>
        <v>Serra</v>
      </c>
      <c r="B249" s="1" t="str">
        <f>'Dados Vias'!C250</f>
        <v>BR-101 (9)</v>
      </c>
      <c r="C249" s="29">
        <f>Input!$R$17</f>
        <v>0.95383561643835613</v>
      </c>
      <c r="D249" s="5">
        <f>'Dados Vias'!S250</f>
        <v>176.8267117777846</v>
      </c>
      <c r="E249" s="5">
        <f>'Dados Vias'!T250</f>
        <v>34.671904270153838</v>
      </c>
      <c r="F249" s="5">
        <f>'Dados Vias'!U250</f>
        <v>8.4203196084659346</v>
      </c>
      <c r="G249" s="12">
        <f>($D249*Input!$E$12 + $E249*Input!$E$14 + $F249*Input!$E$13) / ($D249+$E249+$F249)</f>
        <v>1.7966216216216218</v>
      </c>
      <c r="H249" s="14" t="str">
        <f>'Dados Vias'!W250</f>
        <v>Highway</v>
      </c>
      <c r="I249" s="48">
        <f>'Medições Silt'!J$11</f>
        <v>6.0696428571427957E-2</v>
      </c>
      <c r="J249" s="34">
        <f t="shared" si="9"/>
        <v>9.6197302039974217E-2</v>
      </c>
      <c r="K249" s="34">
        <f t="shared" si="10"/>
        <v>1.8465116800242726E-2</v>
      </c>
      <c r="L249" s="34">
        <f t="shared" si="11"/>
        <v>4.4673669678006594E-3</v>
      </c>
      <c r="M249" s="28">
        <f>($D249*Input!B$4 + 'Cálculo Emissões'!$E249*Input!B$6 + 'Cálculo Emissões'!$F249*Input!B$5) * (1/1000)</f>
        <v>2.390293381687596E-3</v>
      </c>
      <c r="N249" s="28">
        <f>($D249*Input!C$4 + 'Cálculo Emissões'!$E249*Input!C$6 + 'Cálculo Emissões'!$F249*Input!C$5) * (1/1000)</f>
        <v>2.390293381687596E-3</v>
      </c>
      <c r="O249" s="28">
        <f>($D249*Input!D$4 + 'Cálculo Emissões'!$E249*Input!D$6 + 'Cálculo Emissões'!$F249*Input!D$5) * (1/1000)</f>
        <v>2.390293381687596E-3</v>
      </c>
      <c r="P249" s="28">
        <f>($D249*Input!E$4 + 'Cálculo Emissões'!$E249*Input!E$6 + 'Cálculo Emissões'!$F249*Input!E$5) * (1/1000)</f>
        <v>0.1851646636375425</v>
      </c>
      <c r="Q249" s="28">
        <f>($D249*Input!F$4 + 'Cálculo Emissões'!$E249*Input!F$6 + 'Cálculo Emissões'!$F249*Input!F$5) * (1/1000)</f>
        <v>0.30099383903519888</v>
      </c>
      <c r="R249" s="28">
        <f>($D249*Input!G$4 + 'Cálculo Emissões'!$E249*Input!G$6 + 'Cálculo Emissões'!$F249*Input!G$5) * (1/1000)</f>
        <v>3.994486001031459E-3</v>
      </c>
      <c r="S249" s="28">
        <f>($D249*Input!H$4 + 'Cálculo Emissões'!$E249*Input!H$6 + 'Cálculo Emissões'!$F249*Input!H$5) * (1/1000)</f>
        <v>0.14600686245167949</v>
      </c>
      <c r="T249" s="28">
        <f>($D249*Input!I$4) * (1/1000)</f>
        <v>1.3009040878175246E-2</v>
      </c>
      <c r="U249" s="1">
        <f>($D249*Input!J$4 + 'Cálculo Emissões'!$E249*Input!J$6 + 'Cálculo Emissões'!$F249*Input!J$5) * (1/1000)</f>
        <v>4.0755288608252437E-3</v>
      </c>
      <c r="V249" s="1">
        <f>($D249*Input!K$4 + 'Cálculo Emissões'!$E249*Input!K$6 + 'Cálculo Emissões'!$F249*Input!K$5) * (1/1000)</f>
        <v>3.0943504166545763E-3</v>
      </c>
      <c r="W249" s="1">
        <f>($D249*Input!L$4 + 'Cálculo Emissões'!$E249*Input!L$6 + 'Cálculo Emissões'!$F249*Input!L$5) * (1/1000)</f>
        <v>1.6581342846779083E-3</v>
      </c>
      <c r="X249" s="1">
        <f>($D249*Input!M$4 + 'Cálculo Emissões'!$E249*Input!M$6 + 'Cálculo Emissões'!$F249*Input!M$5) * (1/1000)</f>
        <v>3.3950793264270552E-3</v>
      </c>
      <c r="Y249" s="1">
        <f>($D249*Input!N$4 + 'Cálculo Emissões'!$E249*Input!N$6 + 'Cálculo Emissões'!$F249*Input!N$5) * (1/1000)</f>
        <v>1.6975396632135276E-3</v>
      </c>
      <c r="Z249" s="1">
        <f>($D249*Input!O$4 + 'Cálculo Emissões'!$E249*Input!O$6 + 'Cálculo Emissões'!$F249*Input!O$5) * (1/1000)</f>
        <v>9.2477177019402619E-4</v>
      </c>
    </row>
    <row r="250" spans="1:26" ht="15" customHeight="1" x14ac:dyDescent="0.25">
      <c r="A250" s="1" t="str">
        <f>'Dados Vias'!B251</f>
        <v>Serra</v>
      </c>
      <c r="B250" s="1" t="str">
        <f>'Dados Vias'!C251</f>
        <v>ES-010 (1)</v>
      </c>
      <c r="C250" s="29">
        <f>Input!$R$17</f>
        <v>0.95383561643835613</v>
      </c>
      <c r="D250" s="5">
        <f>'Dados Vias'!S251</f>
        <v>273.89496362019958</v>
      </c>
      <c r="E250" s="5">
        <f>'Dados Vias'!T251</f>
        <v>88.830799011956628</v>
      </c>
      <c r="F250" s="5">
        <f>'Dados Vias'!U251</f>
        <v>22.207699752989157</v>
      </c>
      <c r="G250" s="12">
        <f>($D250*Input!$E$12 + $E250*Input!$E$14 + $F250*Input!$E$13) / ($D250+$E250+$F250)</f>
        <v>1.9807692307692304</v>
      </c>
      <c r="H250" s="14" t="str">
        <f>'Dados Vias'!W251</f>
        <v>Highway</v>
      </c>
      <c r="I250" s="29">
        <f>VLOOKUP($H250,Input!$A$12:$B$15,2,FALSE)</f>
        <v>0.61049702380952386</v>
      </c>
      <c r="J250" s="34">
        <f t="shared" si="9"/>
        <v>1.5198625489851263</v>
      </c>
      <c r="K250" s="34">
        <f t="shared" si="10"/>
        <v>0.29173832209621614</v>
      </c>
      <c r="L250" s="34">
        <f t="shared" si="11"/>
        <v>7.0581852120052302E-2</v>
      </c>
      <c r="M250" s="28">
        <f>($D250*Input!B$4 + 'Cálculo Emissões'!$E250*Input!B$6 + 'Cálculo Emissões'!$F250*Input!B$5) * (1/1000)</f>
        <v>5.4592814750970969E-3</v>
      </c>
      <c r="N250" s="28">
        <f>($D250*Input!C$4 + 'Cálculo Emissões'!$E250*Input!C$6 + 'Cálculo Emissões'!$F250*Input!C$5) * (1/1000)</f>
        <v>5.4592814750970969E-3</v>
      </c>
      <c r="O250" s="28">
        <f>($D250*Input!D$4 + 'Cálculo Emissões'!$E250*Input!D$6 + 'Cálculo Emissões'!$F250*Input!D$5) * (1/1000)</f>
        <v>5.4592814750970969E-3</v>
      </c>
      <c r="P250" s="28">
        <f>($D250*Input!E$4 + 'Cálculo Emissões'!$E250*Input!E$6 + 'Cálculo Emissões'!$F250*Input!E$5) * (1/1000)</f>
        <v>0.34012052950112676</v>
      </c>
      <c r="Q250" s="28">
        <f>($D250*Input!F$4 + 'Cálculo Emissões'!$E250*Input!F$6 + 'Cálculo Emissões'!$F250*Input!F$5) * (1/1000)</f>
        <v>0.61082204089124859</v>
      </c>
      <c r="R250" s="28">
        <f>($D250*Input!G$4 + 'Cálculo Emissões'!$E250*Input!G$6 + 'Cálculo Emissões'!$F250*Input!G$5) * (1/1000)</f>
        <v>8.2023839069889481E-3</v>
      </c>
      <c r="S250" s="28">
        <f>($D250*Input!H$4 + 'Cálculo Emissões'!$E250*Input!H$6 + 'Cálculo Emissões'!$F250*Input!H$5) * (1/1000)</f>
        <v>0.23992577723492395</v>
      </c>
      <c r="T250" s="28">
        <f>($D250*Input!I$4) * (1/1000)</f>
        <v>2.0150297102958088E-2</v>
      </c>
      <c r="U250" s="1">
        <f>($D250*Input!J$4 + 'Cálculo Emissões'!$E250*Input!J$6 + 'Cálculo Emissões'!$F250*Input!J$5) * (1/1000)</f>
        <v>7.2241870456262527E-3</v>
      </c>
      <c r="V250" s="1">
        <f>($D250*Input!K$4 + 'Cálculo Emissões'!$E250*Input!K$6 + 'Cálculo Emissões'!$F250*Input!K$5) * (1/1000)</f>
        <v>5.4882526851237658E-3</v>
      </c>
      <c r="W250" s="1">
        <f>($D250*Input!L$4 + 'Cálculo Emissões'!$E250*Input!L$6 + 'Cálculo Emissões'!$F250*Input!L$5) * (1/1000)</f>
        <v>2.9400130076344816E-3</v>
      </c>
      <c r="X250" s="1">
        <f>($D250*Input!M$4 + 'Cálculo Emissões'!$E250*Input!M$6 + 'Cálculo Emissões'!$F250*Input!M$5) * (1/1000)</f>
        <v>6.0514777256398065E-3</v>
      </c>
      <c r="Y250" s="1">
        <f>($D250*Input!N$4 + 'Cálculo Emissões'!$E250*Input!N$6 + 'Cálculo Emissões'!$F250*Input!N$5) * (1/1000)</f>
        <v>3.0257388628199032E-3</v>
      </c>
      <c r="Z250" s="1">
        <f>($D250*Input!O$4 + 'Cálculo Emissões'!$E250*Input!O$6 + 'Cálculo Emissões'!$F250*Input!O$5) * (1/1000)</f>
        <v>1.6456916991836276E-3</v>
      </c>
    </row>
    <row r="251" spans="1:26" ht="15" customHeight="1" x14ac:dyDescent="0.25">
      <c r="A251" s="1" t="str">
        <f>'Dados Vias'!B252</f>
        <v>Serra</v>
      </c>
      <c r="B251" s="1" t="str">
        <f>'Dados Vias'!C252</f>
        <v>ES-010 (10)</v>
      </c>
      <c r="C251" s="29">
        <f>Input!$R$17</f>
        <v>0.95383561643835613</v>
      </c>
      <c r="D251" s="5">
        <f>'Dados Vias'!S252</f>
        <v>1019.5943225871017</v>
      </c>
      <c r="E251" s="5">
        <f>'Dados Vias'!T252</f>
        <v>177.32075175427855</v>
      </c>
      <c r="F251" s="5">
        <f>'Dados Vias'!U252</f>
        <v>132.99056381570892</v>
      </c>
      <c r="G251" s="12">
        <f>($D251*Input!$E$12 + $E251*Input!$E$14 + $F251*Input!$E$13) / ($D251+$E251+$F251)</f>
        <v>2.7033333333333336</v>
      </c>
      <c r="H251" s="14" t="str">
        <f>'Dados Vias'!W252</f>
        <v>Highway</v>
      </c>
      <c r="I251" s="29">
        <f>VLOOKUP($H251,Input!$A$12:$B$15,2,FALSE)</f>
        <v>0.61049702380952386</v>
      </c>
      <c r="J251" s="34">
        <f t="shared" si="9"/>
        <v>7.2111828452216411</v>
      </c>
      <c r="K251" s="34">
        <f t="shared" si="10"/>
        <v>1.384189895986816</v>
      </c>
      <c r="L251" s="34">
        <f t="shared" si="11"/>
        <v>0.3348846522548749</v>
      </c>
      <c r="M251" s="28">
        <f>($D251*Input!B$4 + 'Cálculo Emissões'!$E251*Input!B$6 + 'Cálculo Emissões'!$F251*Input!B$5) * (1/1000)</f>
        <v>2.8451715621885088E-2</v>
      </c>
      <c r="N251" s="28">
        <f>($D251*Input!C$4 + 'Cálculo Emissões'!$E251*Input!C$6 + 'Cálculo Emissões'!$F251*Input!C$5) * (1/1000)</f>
        <v>2.8451715621885088E-2</v>
      </c>
      <c r="O251" s="28">
        <f>($D251*Input!D$4 + 'Cálculo Emissões'!$E251*Input!D$6 + 'Cálculo Emissões'!$F251*Input!D$5) * (1/1000)</f>
        <v>2.8451715621885088E-2</v>
      </c>
      <c r="P251" s="28">
        <f>($D251*Input!E$4 + 'Cálculo Emissões'!$E251*Input!E$6 + 'Cálculo Emissões'!$F251*Input!E$5) * (1/1000)</f>
        <v>1.5242998092250446</v>
      </c>
      <c r="Q251" s="28">
        <f>($D251*Input!F$4 + 'Cálculo Emissões'!$E251*Input!F$6 + 'Cálculo Emissões'!$F251*Input!F$5) * (1/1000)</f>
        <v>1.7363179614066253</v>
      </c>
      <c r="R251" s="28">
        <f>($D251*Input!G$4 + 'Cálculo Emissões'!$E251*Input!G$6 + 'Cálculo Emissões'!$F251*Input!G$5) * (1/1000)</f>
        <v>4.0735359953785556E-2</v>
      </c>
      <c r="S251" s="28">
        <f>($D251*Input!H$4 + 'Cálculo Emissões'!$E251*Input!H$6 + 'Cálculo Emissões'!$F251*Input!H$5) * (1/1000)</f>
        <v>0.85539887666997805</v>
      </c>
      <c r="T251" s="28">
        <f>($D251*Input!I$4) * (1/1000)</f>
        <v>7.5010975934221957E-2</v>
      </c>
      <c r="U251" s="1">
        <f>($D251*Input!J$4 + 'Cálculo Emissões'!$E251*Input!J$6 + 'Cálculo Emissões'!$F251*Input!J$5) * (1/1000)</f>
        <v>2.9023080835484404E-2</v>
      </c>
      <c r="V251" s="1">
        <f>($D251*Input!K$4 + 'Cálculo Emissões'!$E251*Input!K$6 + 'Cálculo Emissões'!$F251*Input!K$5) * (1/1000)</f>
        <v>2.2032022083235403E-2</v>
      </c>
      <c r="W251" s="1">
        <f>($D251*Input!L$4 + 'Cálculo Emissões'!$E251*Input!L$6 + 'Cálculo Emissões'!$F251*Input!L$5) * (1/1000)</f>
        <v>1.1807835810330144E-2</v>
      </c>
      <c r="X251" s="1">
        <f>($D251*Input!M$4 + 'Cálculo Emissões'!$E251*Input!M$6 + 'Cálculo Emissões'!$F251*Input!M$5) * (1/1000)</f>
        <v>2.4801996669365403E-2</v>
      </c>
      <c r="Y251" s="1">
        <f>($D251*Input!N$4 + 'Cálculo Emissões'!$E251*Input!N$6 + 'Cálculo Emissões'!$F251*Input!N$5) * (1/1000)</f>
        <v>1.2400998334682702E-2</v>
      </c>
      <c r="Z251" s="1">
        <f>($D251*Input!O$4 + 'Cálculo Emissões'!$E251*Input!O$6 + 'Cálculo Emissões'!$F251*Input!O$5) * (1/1000)</f>
        <v>6.7432212581363732E-3</v>
      </c>
    </row>
    <row r="252" spans="1:26" ht="15" customHeight="1" x14ac:dyDescent="0.25">
      <c r="A252" s="1" t="str">
        <f>'Dados Vias'!B253</f>
        <v>Serra</v>
      </c>
      <c r="B252" s="1" t="str">
        <f>'Dados Vias'!C253</f>
        <v>ES-010 (11)</v>
      </c>
      <c r="C252" s="29">
        <f>Input!$R$17</f>
        <v>0.95383561643835613</v>
      </c>
      <c r="D252" s="5">
        <f>'Dados Vias'!S253</f>
        <v>172.34060952413495</v>
      </c>
      <c r="E252" s="5">
        <f>'Dados Vias'!T253</f>
        <v>20.790295752117867</v>
      </c>
      <c r="F252" s="5">
        <f>'Dados Vias'!U253</f>
        <v>18.601843567684408</v>
      </c>
      <c r="G252" s="12">
        <f>($D252*Input!$E$12 + $E252*Input!$E$14 + $F252*Input!$E$13) / ($D252+$E252+$F252)</f>
        <v>2.5748062015503876</v>
      </c>
      <c r="H252" s="14" t="str">
        <f>'Dados Vias'!W253</f>
        <v>Highway</v>
      </c>
      <c r="I252" s="29">
        <f>VLOOKUP($H252,Input!$A$12:$B$15,2,FALSE)</f>
        <v>0.61049702380952386</v>
      </c>
      <c r="J252" s="34">
        <f t="shared" si="9"/>
        <v>1.0924348900009508</v>
      </c>
      <c r="K252" s="34">
        <f t="shared" si="10"/>
        <v>0.20969338445838681</v>
      </c>
      <c r="L252" s="34">
        <f t="shared" si="11"/>
        <v>5.0732270433480692E-2</v>
      </c>
      <c r="M252" s="28">
        <f>($D252*Input!B$4 + 'Cálculo Emissões'!$E252*Input!B$6 + 'Cálculo Emissões'!$F252*Input!B$5) * (1/1000)</f>
        <v>4.0907820789623343E-3</v>
      </c>
      <c r="N252" s="28">
        <f>($D252*Input!C$4 + 'Cálculo Emissões'!$E252*Input!C$6 + 'Cálculo Emissões'!$F252*Input!C$5) * (1/1000)</f>
        <v>4.0907820789623343E-3</v>
      </c>
      <c r="O252" s="28">
        <f>($D252*Input!D$4 + 'Cálculo Emissões'!$E252*Input!D$6 + 'Cálculo Emissões'!$F252*Input!D$5) * (1/1000)</f>
        <v>4.0907820789623343E-3</v>
      </c>
      <c r="P252" s="28">
        <f>($D252*Input!E$4 + 'Cálculo Emissões'!$E252*Input!E$6 + 'Cálculo Emissões'!$F252*Input!E$5) * (1/1000)</f>
        <v>0.23566304421237744</v>
      </c>
      <c r="Q252" s="28">
        <f>($D252*Input!F$4 + 'Cálculo Emissões'!$E252*Input!F$6 + 'Cálculo Emissões'!$F252*Input!F$5) * (1/1000)</f>
        <v>0.25415049619861602</v>
      </c>
      <c r="R252" s="28">
        <f>($D252*Input!G$4 + 'Cálculo Emissões'!$E252*Input!G$6 + 'Cálculo Emissões'!$F252*Input!G$5) * (1/1000)</f>
        <v>6.0470678200818372E-3</v>
      </c>
      <c r="S252" s="28">
        <f>($D252*Input!H$4 + 'Cálculo Emissões'!$E252*Input!H$6 + 'Cálculo Emissões'!$F252*Input!H$5) * (1/1000)</f>
        <v>0.14062067767325556</v>
      </c>
      <c r="T252" s="28">
        <f>($D252*Input!I$4) * (1/1000)</f>
        <v>1.2679000880175722E-2</v>
      </c>
      <c r="U252" s="1">
        <f>($D252*Input!J$4 + 'Cálculo Emissões'!$E252*Input!J$6 + 'Cálculo Emissões'!$F252*Input!J$5) * (1/1000)</f>
        <v>4.5672794579927345E-3</v>
      </c>
      <c r="V252" s="1">
        <f>($D252*Input!K$4 + 'Cálculo Emissões'!$E252*Input!K$6 + 'Cálculo Emissões'!$F252*Input!K$5) * (1/1000)</f>
        <v>3.4662425409318887E-3</v>
      </c>
      <c r="W252" s="1">
        <f>($D252*Input!L$4 + 'Cálculo Emissões'!$E252*Input!L$6 + 'Cálculo Emissões'!$F252*Input!L$5) * (1/1000)</f>
        <v>1.8579373410582735E-3</v>
      </c>
      <c r="X252" s="1">
        <f>($D252*Input!M$4 + 'Cálculo Emissões'!$E252*Input!M$6 + 'Cálculo Emissões'!$F252*Input!M$5) * (1/1000)</f>
        <v>3.8909650503376253E-3</v>
      </c>
      <c r="Y252" s="1">
        <f>($D252*Input!N$4 + 'Cálculo Emissões'!$E252*Input!N$6 + 'Cálculo Emissões'!$F252*Input!N$5) * (1/1000)</f>
        <v>1.9454825251688126E-3</v>
      </c>
      <c r="Z252" s="1">
        <f>($D252*Input!O$4 + 'Cálculo Emissões'!$E252*Input!O$6 + 'Cálculo Emissões'!$F252*Input!O$5) * (1/1000)</f>
        <v>1.0586567266567123E-3</v>
      </c>
    </row>
    <row r="253" spans="1:26" ht="15" customHeight="1" x14ac:dyDescent="0.25">
      <c r="A253" s="1" t="str">
        <f>'Dados Vias'!B254</f>
        <v>Serra</v>
      </c>
      <c r="B253" s="1" t="str">
        <f>'Dados Vias'!C254</f>
        <v>ES-010 (12)</v>
      </c>
      <c r="C253" s="29">
        <f>Input!$R$17</f>
        <v>0.95383561643835613</v>
      </c>
      <c r="D253" s="5">
        <f>'Dados Vias'!S254</f>
        <v>272.85925174620223</v>
      </c>
      <c r="E253" s="5">
        <f>'Dados Vias'!T254</f>
        <v>43.281122690776904</v>
      </c>
      <c r="F253" s="5">
        <f>'Dados Vias'!U254</f>
        <v>40.458440776161019</v>
      </c>
      <c r="G253" s="12">
        <f>($D253*Input!$E$12 + $E253*Input!$E$14 + $F253*Input!$E$13) / ($D253+$E253+$F253)</f>
        <v>2.9093667546174142</v>
      </c>
      <c r="H253" s="14" t="str">
        <f>'Dados Vias'!W254</f>
        <v>Highway</v>
      </c>
      <c r="I253" s="29">
        <f>VLOOKUP($H253,Input!$A$12:$B$15,2,FALSE)</f>
        <v>0.61049702380952386</v>
      </c>
      <c r="J253" s="34">
        <f t="shared" si="9"/>
        <v>2.0840226083625559</v>
      </c>
      <c r="K253" s="34">
        <f t="shared" si="10"/>
        <v>0.40002910748754938</v>
      </c>
      <c r="L253" s="34">
        <f t="shared" si="11"/>
        <v>9.6781235682471614E-2</v>
      </c>
      <c r="M253" s="28">
        <f>($D253*Input!B$4 + 'Cálculo Emissões'!$E253*Input!B$6 + 'Cálculo Emissões'!$F253*Input!B$5) * (1/1000)</f>
        <v>8.4472624192828763E-3</v>
      </c>
      <c r="N253" s="28">
        <f>($D253*Input!C$4 + 'Cálculo Emissões'!$E253*Input!C$6 + 'Cálculo Emissões'!$F253*Input!C$5) * (1/1000)</f>
        <v>8.4472624192828763E-3</v>
      </c>
      <c r="O253" s="28">
        <f>($D253*Input!D$4 + 'Cálculo Emissões'!$E253*Input!D$6 + 'Cálculo Emissões'!$F253*Input!D$5) * (1/1000)</f>
        <v>8.4472624192828763E-3</v>
      </c>
      <c r="P253" s="28">
        <f>($D253*Input!E$4 + 'Cálculo Emissões'!$E253*Input!E$6 + 'Cálculo Emissões'!$F253*Input!E$5) * (1/1000)</f>
        <v>0.43396594538798</v>
      </c>
      <c r="Q253" s="28">
        <f>($D253*Input!F$4 + 'Cálculo Emissões'!$E253*Input!F$6 + 'Cálculo Emissões'!$F253*Input!F$5) * (1/1000)</f>
        <v>0.45367389996470708</v>
      </c>
      <c r="R253" s="28">
        <f>($D253*Input!G$4 + 'Cálculo Emissões'!$E253*Input!G$6 + 'Cálculo Emissões'!$F253*Input!G$5) * (1/1000)</f>
        <v>1.1914882356841306E-2</v>
      </c>
      <c r="S253" s="28">
        <f>($D253*Input!H$4 + 'Cálculo Emissões'!$E253*Input!H$6 + 'Cálculo Emissões'!$F253*Input!H$5) * (1/1000)</f>
        <v>0.22875764419410446</v>
      </c>
      <c r="T253" s="28">
        <f>($D253*Input!I$4) * (1/1000)</f>
        <v>2.0074100367909513E-2</v>
      </c>
      <c r="U253" s="1">
        <f>($D253*Input!J$4 + 'Cálculo Emissões'!$E253*Input!J$6 + 'Cálculo Emissões'!$F253*Input!J$5) * (1/1000)</f>
        <v>8.0616417851298756E-3</v>
      </c>
      <c r="V253" s="1">
        <f>($D253*Input!K$4 + 'Cálculo Emissões'!$E253*Input!K$6 + 'Cálculo Emissões'!$F253*Input!K$5) * (1/1000)</f>
        <v>6.1192975217803629E-3</v>
      </c>
      <c r="W253" s="1">
        <f>($D253*Input!L$4 + 'Cálculo Emissões'!$E253*Input!L$6 + 'Cálculo Emissões'!$F253*Input!L$5) * (1/1000)</f>
        <v>3.279744197248692E-3</v>
      </c>
      <c r="X253" s="1">
        <f>($D253*Input!M$4 + 'Cálculo Emissões'!$E253*Input!M$6 + 'Cálculo Emissões'!$F253*Input!M$5) * (1/1000)</f>
        <v>6.9214589885461765E-3</v>
      </c>
      <c r="Y253" s="1">
        <f>($D253*Input!N$4 + 'Cálculo Emissões'!$E253*Input!N$6 + 'Cálculo Emissões'!$F253*Input!N$5) * (1/1000)</f>
        <v>3.4607294942730882E-3</v>
      </c>
      <c r="Z253" s="1">
        <f>($D253*Input!O$4 + 'Cálculo Emissões'!$E253*Input!O$6 + 'Cálculo Emissões'!$F253*Input!O$5) * (1/1000)</f>
        <v>1.8813427493826458E-3</v>
      </c>
    </row>
    <row r="254" spans="1:26" ht="15" customHeight="1" x14ac:dyDescent="0.25">
      <c r="A254" s="1" t="str">
        <f>'Dados Vias'!B255</f>
        <v>Serra</v>
      </c>
      <c r="B254" s="1" t="str">
        <f>'Dados Vias'!C255</f>
        <v>ES-010 (13)</v>
      </c>
      <c r="C254" s="29">
        <f>Input!$R$17</f>
        <v>0.95383561643835613</v>
      </c>
      <c r="D254" s="5">
        <f>'Dados Vias'!S255</f>
        <v>382.20930808194572</v>
      </c>
      <c r="E254" s="5">
        <f>'Dados Vias'!T255</f>
        <v>97.289642057222565</v>
      </c>
      <c r="F254" s="5">
        <f>'Dados Vias'!U255</f>
        <v>79.916491689861388</v>
      </c>
      <c r="G254" s="12">
        <f>($D254*Input!$E$12 + $E254*Input!$E$14 + $F254*Input!$E$13) / ($D254+$E254+$F254)</f>
        <v>3.2611801242236029</v>
      </c>
      <c r="H254" s="14" t="str">
        <f>'Dados Vias'!W255</f>
        <v>Highway</v>
      </c>
      <c r="I254" s="29">
        <f>VLOOKUP($H254,Input!$A$12:$B$15,2,FALSE)</f>
        <v>0.61049702380952386</v>
      </c>
      <c r="J254" s="34">
        <f t="shared" si="9"/>
        <v>3.6730329273497127</v>
      </c>
      <c r="K254" s="34">
        <f t="shared" si="10"/>
        <v>0.70504037614762283</v>
      </c>
      <c r="L254" s="34">
        <f t="shared" si="11"/>
        <v>0.17057428455184423</v>
      </c>
      <c r="M254" s="28">
        <f>($D254*Input!B$4 + 'Cálculo Emissões'!$E254*Input!B$6 + 'Cálculo Emissões'!$F254*Input!B$5) * (1/1000)</f>
        <v>1.6058530306875797E-2</v>
      </c>
      <c r="N254" s="28">
        <f>($D254*Input!C$4 + 'Cálculo Emissões'!$E254*Input!C$6 + 'Cálculo Emissões'!$F254*Input!C$5) * (1/1000)</f>
        <v>1.6058530306875797E-2</v>
      </c>
      <c r="O254" s="28">
        <f>($D254*Input!D$4 + 'Cálculo Emissões'!$E254*Input!D$6 + 'Cálculo Emissões'!$F254*Input!D$5) * (1/1000)</f>
        <v>1.6058530306875797E-2</v>
      </c>
      <c r="P254" s="28">
        <f>($D254*Input!E$4 + 'Cálculo Emissões'!$E254*Input!E$6 + 'Cálculo Emissões'!$F254*Input!E$5) * (1/1000)</f>
        <v>0.73785685859557926</v>
      </c>
      <c r="Q254" s="28">
        <f>($D254*Input!F$4 + 'Cálculo Emissões'!$E254*Input!F$6 + 'Cálculo Emissões'!$F254*Input!F$5) * (1/1000)</f>
        <v>0.80061719871787473</v>
      </c>
      <c r="R254" s="28">
        <f>($D254*Input!G$4 + 'Cálculo Emissões'!$E254*Input!G$6 + 'Cálculo Emissões'!$F254*Input!G$5) * (1/1000)</f>
        <v>2.1669932726667018E-2</v>
      </c>
      <c r="S254" s="28">
        <f>($D254*Input!H$4 + 'Cálculo Emissões'!$E254*Input!H$6 + 'Cálculo Emissões'!$F254*Input!H$5) * (1/1000)</f>
        <v>0.33819295366008223</v>
      </c>
      <c r="T254" s="28">
        <f>($D254*Input!I$4) * (1/1000)</f>
        <v>2.8118921982248728E-2</v>
      </c>
      <c r="U254" s="1">
        <f>($D254*Input!J$4 + 'Cálculo Emissões'!$E254*Input!J$6 + 'Cálculo Emissões'!$F254*Input!J$5) * (1/1000)</f>
        <v>1.31687863605425E-2</v>
      </c>
      <c r="V254" s="1">
        <f>($D254*Input!K$4 + 'Cálculo Emissões'!$E254*Input!K$6 + 'Cálculo Emissões'!$F254*Input!K$5) * (1/1000)</f>
        <v>9.9994656395353612E-3</v>
      </c>
      <c r="W254" s="1">
        <f>($D254*Input!L$4 + 'Cálculo Emissões'!$E254*Input!L$6 + 'Cálculo Emissões'!$F254*Input!L$5) * (1/1000)</f>
        <v>5.3584596739940831E-3</v>
      </c>
      <c r="X254" s="1">
        <f>($D254*Input!M$4 + 'Cálculo Emissões'!$E254*Input!M$6 + 'Cálculo Emissões'!$F254*Input!M$5) * (1/1000)</f>
        <v>1.1391119706370436E-2</v>
      </c>
      <c r="Y254" s="1">
        <f>($D254*Input!N$4 + 'Cálculo Emissões'!$E254*Input!N$6 + 'Cálculo Emissões'!$F254*Input!N$5) * (1/1000)</f>
        <v>5.695559853185218E-3</v>
      </c>
      <c r="Z254" s="1">
        <f>($D254*Input!O$4 + 'Cálculo Emissões'!$E254*Input!O$6 + 'Cálculo Emissões'!$F254*Input!O$5) * (1/1000)</f>
        <v>3.0923155897458646E-3</v>
      </c>
    </row>
    <row r="255" spans="1:26" ht="15" customHeight="1" x14ac:dyDescent="0.25">
      <c r="A255" s="1" t="str">
        <f>'Dados Vias'!B256</f>
        <v>Serra</v>
      </c>
      <c r="B255" s="1" t="str">
        <f>'Dados Vias'!C256</f>
        <v>ES-010 (14)</v>
      </c>
      <c r="C255" s="29">
        <f>Input!$R$17</f>
        <v>0.95383561643835613</v>
      </c>
      <c r="D255" s="5">
        <f>'Dados Vias'!S256</f>
        <v>836.62040237146198</v>
      </c>
      <c r="E255" s="5">
        <f>'Dados Vias'!T256</f>
        <v>224.61792904136524</v>
      </c>
      <c r="F255" s="5">
        <f>'Dados Vias'!U256</f>
        <v>133.46862450284021</v>
      </c>
      <c r="G255" s="12">
        <f>($D255*Input!$E$12 + $E255*Input!$E$14 + $F255*Input!$E$13) / ($D255+$E255+$F255)</f>
        <v>2.8013623978201636</v>
      </c>
      <c r="H255" s="14" t="str">
        <f>'Dados Vias'!W256</f>
        <v>Highway</v>
      </c>
      <c r="I255" s="29">
        <f>VLOOKUP($H255,Input!$A$12:$B$15,2,FALSE)</f>
        <v>0.61049702380952386</v>
      </c>
      <c r="J255" s="34">
        <f t="shared" si="9"/>
        <v>6.7177859535696118</v>
      </c>
      <c r="K255" s="34">
        <f t="shared" si="10"/>
        <v>1.2894821335025259</v>
      </c>
      <c r="L255" s="34">
        <f t="shared" si="11"/>
        <v>0.31197148391190144</v>
      </c>
      <c r="M255" s="28">
        <f>($D255*Input!B$4 + 'Cálculo Emissões'!$E255*Input!B$6 + 'Cálculo Emissões'!$F255*Input!B$5) * (1/1000)</f>
        <v>2.7950229207025393E-2</v>
      </c>
      <c r="N255" s="28">
        <f>($D255*Input!C$4 + 'Cálculo Emissões'!$E255*Input!C$6 + 'Cálculo Emissões'!$F255*Input!C$5) * (1/1000)</f>
        <v>2.7950229207025393E-2</v>
      </c>
      <c r="O255" s="28">
        <f>($D255*Input!D$4 + 'Cálculo Emissões'!$E255*Input!D$6 + 'Cálculo Emissões'!$F255*Input!D$5) * (1/1000)</f>
        <v>2.7950229207025393E-2</v>
      </c>
      <c r="P255" s="28">
        <f>($D255*Input!E$4 + 'Cálculo Emissões'!$E255*Input!E$6 + 'Cálculo Emissões'!$F255*Input!E$5) * (1/1000)</f>
        <v>1.3909414329416541</v>
      </c>
      <c r="Q255" s="28">
        <f>($D255*Input!F$4 + 'Cálculo Emissões'!$E255*Input!F$6 + 'Cálculo Emissões'!$F255*Input!F$5) * (1/1000)</f>
        <v>1.7542644220001944</v>
      </c>
      <c r="R255" s="28">
        <f>($D255*Input!G$4 + 'Cálculo Emissões'!$E255*Input!G$6 + 'Cálculo Emissões'!$F255*Input!G$5) * (1/1000)</f>
        <v>3.8742356142254381E-2</v>
      </c>
      <c r="S255" s="28">
        <f>($D255*Input!H$4 + 'Cálculo Emissões'!$E255*Input!H$6 + 'Cálculo Emissões'!$F255*Input!H$5) * (1/1000)</f>
        <v>0.73382148352882404</v>
      </c>
      <c r="T255" s="28">
        <f>($D255*Input!I$4) * (1/1000)</f>
        <v>6.1549688418359887E-2</v>
      </c>
      <c r="U255" s="1">
        <f>($D255*Input!J$4 + 'Cálculo Emissões'!$E255*Input!J$6 + 'Cálculo Emissões'!$F255*Input!J$5) * (1/1000)</f>
        <v>2.6117847207103296E-2</v>
      </c>
      <c r="V255" s="1">
        <f>($D255*Input!K$4 + 'Cálculo Emissões'!$E255*Input!K$6 + 'Cálculo Emissões'!$F255*Input!K$5) * (1/1000)</f>
        <v>1.9834217953410279E-2</v>
      </c>
      <c r="W255" s="1">
        <f>($D255*Input!L$4 + 'Cálculo Emissões'!$E255*Input!L$6 + 'Cálculo Emissões'!$F255*Input!L$5) * (1/1000)</f>
        <v>1.0627792319709947E-2</v>
      </c>
      <c r="X255" s="1">
        <f>($D255*Input!M$4 + 'Cálculo Emissões'!$E255*Input!M$6 + 'Cálculo Emissões'!$F255*Input!M$5) * (1/1000)</f>
        <v>2.237151845680193E-2</v>
      </c>
      <c r="Y255" s="1">
        <f>($D255*Input!N$4 + 'Cálculo Emissões'!$E255*Input!N$6 + 'Cálculo Emissões'!$F255*Input!N$5) * (1/1000)</f>
        <v>1.1185759228400965E-2</v>
      </c>
      <c r="Z255" s="1">
        <f>($D255*Input!O$4 + 'Cálculo Emissões'!$E255*Input!O$6 + 'Cálculo Emissões'!$F255*Input!O$5) * (1/1000)</f>
        <v>6.0768947788739768E-3</v>
      </c>
    </row>
    <row r="256" spans="1:26" ht="15" customHeight="1" x14ac:dyDescent="0.25">
      <c r="A256" s="1" t="str">
        <f>'Dados Vias'!B257</f>
        <v>Serra</v>
      </c>
      <c r="B256" s="1" t="str">
        <f>'Dados Vias'!C257</f>
        <v>ES-010 (15)</v>
      </c>
      <c r="C256" s="29">
        <f>Input!$R$17</f>
        <v>0.95383561643835613</v>
      </c>
      <c r="D256" s="5">
        <f>'Dados Vias'!S257</f>
        <v>3963.3589312688237</v>
      </c>
      <c r="E256" s="5">
        <f>'Dados Vias'!T257</f>
        <v>809.53714340810041</v>
      </c>
      <c r="F256" s="5">
        <f>'Dados Vias'!U257</f>
        <v>573.42214324740439</v>
      </c>
      <c r="G256" s="12">
        <f>($D256*Input!$E$12 + $E256*Input!$E$14 + $F256*Input!$E$13) / ($D256+$E256+$F256)</f>
        <v>2.7837539432176657</v>
      </c>
      <c r="H256" s="14" t="str">
        <f>'Dados Vias'!W257</f>
        <v>Highway</v>
      </c>
      <c r="I256" s="29">
        <f>VLOOKUP($H256,Input!$A$12:$B$15,2,FALSE)</f>
        <v>0.61049702380952386</v>
      </c>
      <c r="J256" s="34">
        <f t="shared" si="9"/>
        <v>29.869390164279839</v>
      </c>
      <c r="K256" s="34">
        <f t="shared" si="10"/>
        <v>5.7334433132673368</v>
      </c>
      <c r="L256" s="34">
        <f t="shared" si="11"/>
        <v>1.3871233822420976</v>
      </c>
      <c r="M256" s="28">
        <f>($D256*Input!B$4 + 'Cálculo Emissões'!$E256*Input!B$6 + 'Cálculo Emissões'!$F256*Input!B$5) * (1/1000)</f>
        <v>0.12099929683338632</v>
      </c>
      <c r="N256" s="28">
        <f>($D256*Input!C$4 + 'Cálculo Emissões'!$E256*Input!C$6 + 'Cálculo Emissões'!$F256*Input!C$5) * (1/1000)</f>
        <v>0.12099929683338632</v>
      </c>
      <c r="O256" s="28">
        <f>($D256*Input!D$4 + 'Cálculo Emissões'!$E256*Input!D$6 + 'Cálculo Emissões'!$F256*Input!D$5) * (1/1000)</f>
        <v>0.12099929683338632</v>
      </c>
      <c r="P256" s="28">
        <f>($D256*Input!E$4 + 'Cálculo Emissões'!$E256*Input!E$6 + 'Cálculo Emissões'!$F256*Input!E$5) * (1/1000)</f>
        <v>6.2440832340657924</v>
      </c>
      <c r="Q256" s="28">
        <f>($D256*Input!F$4 + 'Cálculo Emissões'!$E256*Input!F$6 + 'Cálculo Emissões'!$F256*Input!F$5) * (1/1000)</f>
        <v>7.2704986815969432</v>
      </c>
      <c r="R256" s="28">
        <f>($D256*Input!G$4 + 'Cálculo Emissões'!$E256*Input!G$6 + 'Cálculo Emissões'!$F256*Input!G$5) * (1/1000)</f>
        <v>0.17052105790052072</v>
      </c>
      <c r="S256" s="28">
        <f>($D256*Input!H$4 + 'Cálculo Emissões'!$E256*Input!H$6 + 'Cálculo Emissões'!$F256*Input!H$5) * (1/1000)</f>
        <v>3.3784521967140622</v>
      </c>
      <c r="T256" s="28">
        <f>($D256*Input!I$4) * (1/1000)</f>
        <v>0.29158206830510486</v>
      </c>
      <c r="U256" s="1">
        <f>($D256*Input!J$4 + 'Cálculo Emissões'!$E256*Input!J$6 + 'Cálculo Emissões'!$F256*Input!J$5) * (1/1000)</f>
        <v>0.11763518352984767</v>
      </c>
      <c r="V256" s="1">
        <f>($D256*Input!K$4 + 'Cálculo Emissões'!$E256*Input!K$6 + 'Cálculo Emissões'!$F256*Input!K$5) * (1/1000)</f>
        <v>8.9310696149775951E-2</v>
      </c>
      <c r="W256" s="1">
        <f>($D256*Input!L$4 + 'Cálculo Emissões'!$E256*Input!L$6 + 'Cálculo Emissões'!$F256*Input!L$5) * (1/1000)</f>
        <v>4.7862054588573726E-2</v>
      </c>
      <c r="X256" s="1">
        <f>($D256*Input!M$4 + 'Cálculo Emissões'!$E256*Input!M$6 + 'Cálculo Emissões'!$F256*Input!M$5) * (1/1000)</f>
        <v>0.10071669178256067</v>
      </c>
      <c r="Y256" s="1">
        <f>($D256*Input!N$4 + 'Cálculo Emissões'!$E256*Input!N$6 + 'Cálculo Emissões'!$F256*Input!N$5) * (1/1000)</f>
        <v>5.0358345891280333E-2</v>
      </c>
      <c r="Z256" s="1">
        <f>($D256*Input!O$4 + 'Cálculo Emissões'!$E256*Input!O$6 + 'Cálculo Emissões'!$F256*Input!O$5) * (1/1000)</f>
        <v>2.7372245189302469E-2</v>
      </c>
    </row>
    <row r="257" spans="1:26" ht="15" customHeight="1" x14ac:dyDescent="0.25">
      <c r="A257" s="1" t="str">
        <f>'Dados Vias'!B258</f>
        <v>Serra</v>
      </c>
      <c r="B257" s="1" t="str">
        <f>'Dados Vias'!C258</f>
        <v>ES-010 (16)</v>
      </c>
      <c r="C257" s="29">
        <f>Input!$R$17</f>
        <v>0.95383561643835613</v>
      </c>
      <c r="D257" s="5">
        <f>'Dados Vias'!S258</f>
        <v>1227.2885477246678</v>
      </c>
      <c r="E257" s="5">
        <f>'Dados Vias'!T258</f>
        <v>242.33085974181338</v>
      </c>
      <c r="F257" s="5">
        <f>'Dados Vias'!U258</f>
        <v>164.15961466380907</v>
      </c>
      <c r="G257" s="12">
        <f>($D257*Input!$E$12 + $E257*Input!$E$14 + $F257*Input!$E$13) / ($D257+$E257+$F257)</f>
        <v>2.6913875598086126</v>
      </c>
      <c r="H257" s="14" t="str">
        <f>'Dados Vias'!W258</f>
        <v>Highway</v>
      </c>
      <c r="I257" s="29">
        <f>VLOOKUP($H257,Input!$A$12:$B$15,2,FALSE)</f>
        <v>0.61049702380952386</v>
      </c>
      <c r="J257" s="34">
        <f t="shared" si="9"/>
        <v>8.8189558768972631</v>
      </c>
      <c r="K257" s="34">
        <f t="shared" si="10"/>
        <v>1.6928026760607751</v>
      </c>
      <c r="L257" s="34">
        <f t="shared" si="11"/>
        <v>0.40954903453083263</v>
      </c>
      <c r="M257" s="28">
        <f>($D257*Input!B$4 + 'Cálculo Emissões'!$E257*Input!B$6 + 'Cálculo Emissões'!$F257*Input!B$5) * (1/1000)</f>
        <v>3.5087299552551104E-2</v>
      </c>
      <c r="N257" s="28">
        <f>($D257*Input!C$4 + 'Cálculo Emissões'!$E257*Input!C$6 + 'Cálculo Emissões'!$F257*Input!C$5) * (1/1000)</f>
        <v>3.5087299552551104E-2</v>
      </c>
      <c r="O257" s="28">
        <f>($D257*Input!D$4 + 'Cálculo Emissões'!$E257*Input!D$6 + 'Cálculo Emissões'!$F257*Input!D$5) * (1/1000)</f>
        <v>3.5087299552551104E-2</v>
      </c>
      <c r="P257" s="28">
        <f>($D257*Input!E$4 + 'Cálculo Emissões'!$E257*Input!E$6 + 'Cálculo Emissões'!$F257*Input!E$5) * (1/1000)</f>
        <v>1.8598494769352893</v>
      </c>
      <c r="Q257" s="28">
        <f>($D257*Input!F$4 + 'Cálculo Emissões'!$E257*Input!F$6 + 'Cálculo Emissões'!$F257*Input!F$5) * (1/1000)</f>
        <v>2.2053444224869065</v>
      </c>
      <c r="R257" s="28">
        <f>($D257*Input!G$4 + 'Cálculo Emissões'!$E257*Input!G$6 + 'Cálculo Emissões'!$F257*Input!G$5) * (1/1000)</f>
        <v>4.9963051681282379E-2</v>
      </c>
      <c r="S257" s="28">
        <f>($D257*Input!H$4 + 'Cálculo Emissões'!$E257*Input!H$6 + 'Cálculo Emissões'!$F257*Input!H$5) * (1/1000)</f>
        <v>1.0401136888311919</v>
      </c>
      <c r="T257" s="28">
        <f>($D257*Input!I$4) * (1/1000)</f>
        <v>9.0290922260266679E-2</v>
      </c>
      <c r="U257" s="1">
        <f>($D257*Input!J$4 + 'Cálculo Emissões'!$E257*Input!J$6 + 'Cálculo Emissões'!$F257*Input!J$5) * (1/1000)</f>
        <v>3.5450790111272591E-2</v>
      </c>
      <c r="V257" s="1">
        <f>($D257*Input!K$4 + 'Cálculo Emissões'!$E257*Input!K$6 + 'Cálculo Emissões'!$F257*Input!K$5) * (1/1000)</f>
        <v>2.6914258272991966E-2</v>
      </c>
      <c r="W257" s="1">
        <f>($D257*Input!L$4 + 'Cálculo Emissões'!$E257*Input!L$6 + 'Cálculo Emissões'!$F257*Input!L$5) * (1/1000)</f>
        <v>1.4423590176809511E-2</v>
      </c>
      <c r="X257" s="1">
        <f>($D257*Input!M$4 + 'Cálculo Emissões'!$E257*Input!M$6 + 'Cálculo Emissões'!$F257*Input!M$5) * (1/1000)</f>
        <v>3.0286530058186708E-2</v>
      </c>
      <c r="Y257" s="1">
        <f>($D257*Input!N$4 + 'Cálculo Emissões'!$E257*Input!N$6 + 'Cálculo Emissões'!$F257*Input!N$5) * (1/1000)</f>
        <v>1.5143265029093354E-2</v>
      </c>
      <c r="Z257" s="1">
        <f>($D257*Input!O$4 + 'Cálculo Emissões'!$E257*Input!O$6 + 'Cálculo Emissões'!$F257*Input!O$5) * (1/1000)</f>
        <v>8.2329537326574671E-3</v>
      </c>
    </row>
    <row r="258" spans="1:26" ht="15" customHeight="1" x14ac:dyDescent="0.25">
      <c r="A258" s="1" t="str">
        <f>'Dados Vias'!B259</f>
        <v>Serra</v>
      </c>
      <c r="B258" s="1" t="str">
        <f>'Dados Vias'!C259</f>
        <v>ES-010 (17)</v>
      </c>
      <c r="C258" s="29">
        <f>Input!$R$17</f>
        <v>0.95383561643835613</v>
      </c>
      <c r="D258" s="5">
        <f>'Dados Vias'!S259</f>
        <v>73.216208729635071</v>
      </c>
      <c r="E258" s="5">
        <f>'Dados Vias'!T259</f>
        <v>14.643241745927014</v>
      </c>
      <c r="F258" s="5">
        <f>'Dados Vias'!U259</f>
        <v>9.2740531057537758</v>
      </c>
      <c r="G258" s="12">
        <f>($D258*Input!$E$12 + $E258*Input!$E$14 + $F258*Input!$E$13) / ($D258+$E258+$F258)</f>
        <v>2.6173366834170855</v>
      </c>
      <c r="H258" s="14" t="str">
        <f>'Dados Vias'!W259</f>
        <v>Highway</v>
      </c>
      <c r="I258" s="29">
        <f>VLOOKUP($H258,Input!$A$12:$B$15,2,FALSE)</f>
        <v>0.61049702380952386</v>
      </c>
      <c r="J258" s="34">
        <f t="shared" si="9"/>
        <v>0.50960528898800261</v>
      </c>
      <c r="K258" s="34">
        <f t="shared" si="10"/>
        <v>9.7818971880049996E-2</v>
      </c>
      <c r="L258" s="34">
        <f t="shared" si="11"/>
        <v>2.3665880293560489E-2</v>
      </c>
      <c r="M258" s="28">
        <f>($D258*Input!B$4 + 'Cálculo Emissões'!$E258*Input!B$6 + 'Cálculo Emissões'!$F258*Input!B$5) * (1/1000)</f>
        <v>2.0032093584815666E-3</v>
      </c>
      <c r="N258" s="28">
        <f>($D258*Input!C$4 + 'Cálculo Emissões'!$E258*Input!C$6 + 'Cálculo Emissões'!$F258*Input!C$5) * (1/1000)</f>
        <v>2.0032093584815666E-3</v>
      </c>
      <c r="O258" s="28">
        <f>($D258*Input!D$4 + 'Cálculo Emissões'!$E258*Input!D$6 + 'Cálculo Emissões'!$F258*Input!D$5) * (1/1000)</f>
        <v>2.0032093584815666E-3</v>
      </c>
      <c r="P258" s="28">
        <f>($D258*Input!E$4 + 'Cálculo Emissões'!$E258*Input!E$6 + 'Cálculo Emissões'!$F258*Input!E$5) * (1/1000)</f>
        <v>0.10814983596447478</v>
      </c>
      <c r="Q258" s="28">
        <f>($D258*Input!F$4 + 'Cálculo Emissões'!$E258*Input!F$6 + 'Cálculo Emissões'!$F258*Input!F$5) * (1/1000)</f>
        <v>0.13174221380276785</v>
      </c>
      <c r="R258" s="28">
        <f>($D258*Input!G$4 + 'Cálculo Emissões'!$E258*Input!G$6 + 'Cálculo Emissões'!$F258*Input!G$5) * (1/1000)</f>
        <v>2.8719063651309862E-3</v>
      </c>
      <c r="S258" s="28">
        <f>($D258*Input!H$4 + 'Cálculo Emissões'!$E258*Input!H$6 + 'Cálculo Emissões'!$F258*Input!H$5) * (1/1000)</f>
        <v>6.1982421187694911E-2</v>
      </c>
      <c r="T258" s="28">
        <f>($D258*Input!I$4) * (1/1000)</f>
        <v>5.3864749433659743E-3</v>
      </c>
      <c r="U258" s="1">
        <f>($D258*Input!J$4 + 'Cálculo Emissões'!$E258*Input!J$6 + 'Cálculo Emissões'!$F258*Input!J$5) * (1/1000)</f>
        <v>2.0813165690315959E-3</v>
      </c>
      <c r="V258" s="1">
        <f>($D258*Input!K$4 + 'Cálculo Emissões'!$E258*Input!K$6 + 'Cálculo Emissões'!$F258*Input!K$5) * (1/1000)</f>
        <v>1.5801628854689046E-3</v>
      </c>
      <c r="W258" s="1">
        <f>($D258*Input!L$4 + 'Cálculo Emissões'!$E258*Input!L$6 + 'Cálculo Emissões'!$F258*Input!L$5) * (1/1000)</f>
        <v>8.4681221932105314E-4</v>
      </c>
      <c r="X258" s="1">
        <f>($D258*Input!M$4 + 'Cálculo Emissões'!$E258*Input!M$6 + 'Cálculo Emissões'!$F258*Input!M$5) * (1/1000)</f>
        <v>1.774953182554157E-3</v>
      </c>
      <c r="Y258" s="1">
        <f>($D258*Input!N$4 + 'Cálculo Emissões'!$E258*Input!N$6 + 'Cálculo Emissões'!$F258*Input!N$5) * (1/1000)</f>
        <v>8.8747659127707851E-4</v>
      </c>
      <c r="Z258" s="1">
        <f>($D258*Input!O$4 + 'Cálculo Emissões'!$E258*Input!O$6 + 'Cálculo Emissões'!$F258*Input!O$5) * (1/1000)</f>
        <v>4.8255292438530395E-4</v>
      </c>
    </row>
    <row r="259" spans="1:26" ht="15" customHeight="1" x14ac:dyDescent="0.25">
      <c r="A259" s="1" t="str">
        <f>'Dados Vias'!B260</f>
        <v>Serra</v>
      </c>
      <c r="B259" s="1" t="str">
        <f>'Dados Vias'!C260</f>
        <v>ES-010 (2)</v>
      </c>
      <c r="C259" s="29">
        <f>Input!$R$17</f>
        <v>0.95383561643835613</v>
      </c>
      <c r="D259" s="5">
        <f>'Dados Vias'!S260</f>
        <v>275.09169227194997</v>
      </c>
      <c r="E259" s="5">
        <f>'Dados Vias'!T260</f>
        <v>30.887488255096137</v>
      </c>
      <c r="F259" s="5">
        <f>'Dados Vias'!U260</f>
        <v>36.678892302926663</v>
      </c>
      <c r="G259" s="12">
        <f>($D259*Input!$E$12 + $E259*Input!$E$14 + $F259*Input!$E$13) / ($D259+$E259+$F259)</f>
        <v>2.8573239436619717</v>
      </c>
      <c r="H259" s="14" t="str">
        <f>'Dados Vias'!W260</f>
        <v>Highway</v>
      </c>
      <c r="I259" s="29">
        <f>VLOOKUP($H259,Input!$A$12:$B$15,2,FALSE)</f>
        <v>0.61049702380952386</v>
      </c>
      <c r="J259" s="34">
        <f t="shared" si="9"/>
        <v>1.9660190740193204</v>
      </c>
      <c r="K259" s="34">
        <f t="shared" si="10"/>
        <v>0.37737827426996251</v>
      </c>
      <c r="L259" s="34">
        <f t="shared" si="11"/>
        <v>9.1301195387894149E-2</v>
      </c>
      <c r="M259" s="28">
        <f>($D259*Input!B$4 + 'Cálculo Emissões'!$E259*Input!B$6 + 'Cálculo Emissões'!$F259*Input!B$5) * (1/1000)</f>
        <v>7.741595132226939E-3</v>
      </c>
      <c r="N259" s="28">
        <f>($D259*Input!C$4 + 'Cálculo Emissões'!$E259*Input!C$6 + 'Cálculo Emissões'!$F259*Input!C$5) * (1/1000)</f>
        <v>7.741595132226939E-3</v>
      </c>
      <c r="O259" s="28">
        <f>($D259*Input!D$4 + 'Cálculo Emissões'!$E259*Input!D$6 + 'Cálculo Emissões'!$F259*Input!D$5) * (1/1000)</f>
        <v>7.741595132226939E-3</v>
      </c>
      <c r="P259" s="28">
        <f>($D259*Input!E$4 + 'Cálculo Emissões'!$E259*Input!E$6 + 'Cálculo Emissões'!$F259*Input!E$5) * (1/1000)</f>
        <v>0.41390637155083243</v>
      </c>
      <c r="Q259" s="28">
        <f>($D259*Input!F$4 + 'Cálculo Emissões'!$E259*Input!F$6 + 'Cálculo Emissões'!$F259*Input!F$5) * (1/1000)</f>
        <v>0.40409394825959472</v>
      </c>
      <c r="R259" s="28">
        <f>($D259*Input!G$4 + 'Cálculo Emissões'!$E259*Input!G$6 + 'Cálculo Emissões'!$F259*Input!G$5) * (1/1000)</f>
        <v>1.111606021057792E-2</v>
      </c>
      <c r="S259" s="28">
        <f>($D259*Input!H$4 + 'Cálculo Emissões'!$E259*Input!H$6 + 'Cálculo Emissões'!$F259*Input!H$5) * (1/1000)</f>
        <v>0.22543797188927811</v>
      </c>
      <c r="T259" s="28">
        <f>($D259*Input!I$4) * (1/1000)</f>
        <v>2.0238339751007035E-2</v>
      </c>
      <c r="U259" s="1">
        <f>($D259*Input!J$4 + 'Cálculo Emissões'!$E259*Input!J$6 + 'Cálculo Emissões'!$F259*Input!J$5) * (1/1000)</f>
        <v>7.7437798901836144E-3</v>
      </c>
      <c r="V259" s="1">
        <f>($D259*Input!K$4 + 'Cálculo Emissões'!$E259*Input!K$6 + 'Cálculo Emissões'!$F259*Input!K$5) * (1/1000)</f>
        <v>5.8767724538276878E-3</v>
      </c>
      <c r="W259" s="1">
        <f>($D259*Input!L$4 + 'Cálculo Emissões'!$E259*Input!L$6 + 'Cálculo Emissões'!$F259*Input!L$5) * (1/1000)</f>
        <v>3.1501119406584848E-3</v>
      </c>
      <c r="X259" s="1">
        <f>($D259*Input!M$4 + 'Cálculo Emissões'!$E259*Input!M$6 + 'Cálculo Emissões'!$F259*Input!M$5) * (1/1000)</f>
        <v>6.6406047039600296E-3</v>
      </c>
      <c r="Y259" s="1">
        <f>($D259*Input!N$4 + 'Cálculo Emissões'!$E259*Input!N$6 + 'Cálculo Emissões'!$F259*Input!N$5) * (1/1000)</f>
        <v>3.3203023519800148E-3</v>
      </c>
      <c r="Z259" s="1">
        <f>($D259*Input!O$4 + 'Cálculo Emissões'!$E259*Input!O$6 + 'Cálculo Emissões'!$F259*Input!O$5) * (1/1000)</f>
        <v>1.8058929382270066E-3</v>
      </c>
    </row>
    <row r="260" spans="1:26" ht="15" customHeight="1" x14ac:dyDescent="0.25">
      <c r="A260" s="1" t="str">
        <f>'Dados Vias'!B261</f>
        <v>Serra</v>
      </c>
      <c r="B260" s="1" t="str">
        <f>'Dados Vias'!C261</f>
        <v>ES-010 (18)</v>
      </c>
      <c r="C260" s="29">
        <f>Input!$R$17</f>
        <v>0.95383561643835613</v>
      </c>
      <c r="D260" s="5">
        <f>'Dados Vias'!S261</f>
        <v>263.94824371703191</v>
      </c>
      <c r="E260" s="5">
        <f>'Dados Vias'!T261</f>
        <v>59.731406835046975</v>
      </c>
      <c r="F260" s="5">
        <f>'Dados Vias'!U261</f>
        <v>38.744696325435875</v>
      </c>
      <c r="G260" s="12">
        <f>($D260*Input!$E$12 + $E260*Input!$E$14 + $F260*Input!$E$13) / ($D260+$E260+$F260)</f>
        <v>2.7620267260579063</v>
      </c>
      <c r="H260" s="14" t="str">
        <f>'Dados Vias'!W261</f>
        <v>Highway</v>
      </c>
      <c r="I260" s="29">
        <f>VLOOKUP($H260,Input!$A$12:$B$15,2,FALSE)</f>
        <v>0.61049702380952386</v>
      </c>
      <c r="J260" s="34">
        <f t="shared" ref="J260:J323" si="12">3.23*($I260^0.91)*($G260^1.02)*($C260) * (1/1000) * SUM($D260:$F260)</f>
        <v>2.0087129893930005</v>
      </c>
      <c r="K260" s="34">
        <f t="shared" ref="K260:K323" si="13">0.62*($I260^0.91)*($G260^1.02)*($C260) * (1/1000) * SUM($D260:$F260)</f>
        <v>0.3855733911528359</v>
      </c>
      <c r="L260" s="34">
        <f t="shared" ref="L260:L323" si="14">0.15*($I260^0.91)*($G260^1.02)*($C260) * (1/1000) * SUM($D260:$F260)</f>
        <v>9.3283884956331262E-2</v>
      </c>
      <c r="M260" s="28">
        <f>($D260*Input!B$4 + 'Cálculo Emissões'!$E260*Input!B$6 + 'Cálculo Emissões'!$F260*Input!B$5) * (1/1000)</f>
        <v>8.181015341307123E-3</v>
      </c>
      <c r="N260" s="28">
        <f>($D260*Input!C$4 + 'Cálculo Emissões'!$E260*Input!C$6 + 'Cálculo Emissões'!$F260*Input!C$5) * (1/1000)</f>
        <v>8.181015341307123E-3</v>
      </c>
      <c r="O260" s="28">
        <f>($D260*Input!D$4 + 'Cálculo Emissões'!$E260*Input!D$6 + 'Cálculo Emissões'!$F260*Input!D$5) * (1/1000)</f>
        <v>8.181015341307123E-3</v>
      </c>
      <c r="P260" s="28">
        <f>($D260*Input!E$4 + 'Cálculo Emissões'!$E260*Input!E$6 + 'Cálculo Emissões'!$F260*Input!E$5) * (1/1000)</f>
        <v>0.41944209621456058</v>
      </c>
      <c r="Q260" s="28">
        <f>($D260*Input!F$4 + 'Cálculo Emissões'!$E260*Input!F$6 + 'Cálculo Emissões'!$F260*Input!F$5) * (1/1000)</f>
        <v>0.50714821876719951</v>
      </c>
      <c r="R260" s="28">
        <f>($D260*Input!G$4 + 'Cálculo Emissões'!$E260*Input!G$6 + 'Cálculo Emissões'!$F260*Input!G$5) * (1/1000)</f>
        <v>1.1487739734951794E-2</v>
      </c>
      <c r="S260" s="28">
        <f>($D260*Input!H$4 + 'Cálculo Emissões'!$E260*Input!H$6 + 'Cálculo Emissões'!$F260*Input!H$5) * (1/1000)</f>
        <v>0.2270377932402862</v>
      </c>
      <c r="T260" s="28">
        <f>($D260*Input!I$4) * (1/1000)</f>
        <v>1.9418522562091891E-2</v>
      </c>
      <c r="U260" s="1">
        <f>($D260*Input!J$4 + 'Cálculo Emissões'!$E260*Input!J$6 + 'Cálculo Emissões'!$F260*Input!J$5) * (1/1000)</f>
        <v>7.9200913544486082E-3</v>
      </c>
      <c r="V260" s="1">
        <f>($D260*Input!K$4 + 'Cálculo Emissões'!$E260*Input!K$6 + 'Cálculo Emissões'!$F260*Input!K$5) * (1/1000)</f>
        <v>6.0136364009679795E-3</v>
      </c>
      <c r="W260" s="1">
        <f>($D260*Input!L$4 + 'Cálculo Emissões'!$E260*Input!L$6 + 'Cálculo Emissões'!$F260*Input!L$5) * (1/1000)</f>
        <v>3.2225709259772737E-3</v>
      </c>
      <c r="X260" s="1">
        <f>($D260*Input!M$4 + 'Cálculo Emissões'!$E260*Input!M$6 + 'Cálculo Emissões'!$F260*Input!M$5) * (1/1000)</f>
        <v>6.7776825317491926E-3</v>
      </c>
      <c r="Y260" s="1">
        <f>($D260*Input!N$4 + 'Cálculo Emissões'!$E260*Input!N$6 + 'Cálculo Emissões'!$F260*Input!N$5) * (1/1000)</f>
        <v>3.3888412658745963E-3</v>
      </c>
      <c r="Z260" s="1">
        <f>($D260*Input!O$4 + 'Cálculo Emissões'!$E260*Input!O$6 + 'Cálculo Emissões'!$F260*Input!O$5) * (1/1000)</f>
        <v>1.8417582298614868E-3</v>
      </c>
    </row>
    <row r="261" spans="1:26" ht="15" customHeight="1" x14ac:dyDescent="0.25">
      <c r="A261" s="1" t="str">
        <f>'Dados Vias'!B262</f>
        <v>Serra</v>
      </c>
      <c r="B261" s="1" t="str">
        <f>'Dados Vias'!C262</f>
        <v>ES-010 (3)</v>
      </c>
      <c r="C261" s="29">
        <f>Input!$R$17</f>
        <v>0.95383561643835613</v>
      </c>
      <c r="D261" s="5">
        <f>'Dados Vias'!S262</f>
        <v>1261.7637130697321</v>
      </c>
      <c r="E261" s="5">
        <f>'Dados Vias'!T262</f>
        <v>162.18042584443856</v>
      </c>
      <c r="F261" s="5">
        <f>'Dados Vias'!U262</f>
        <v>265.9758983848792</v>
      </c>
      <c r="G261" s="12">
        <f>($D261*Input!$E$12 + $E261*Input!$E$14 + $F261*Input!$E$13) / ($D261+$E261+$F261)</f>
        <v>3.5649712092130517</v>
      </c>
      <c r="H261" s="14" t="str">
        <f>'Dados Vias'!W262</f>
        <v>Highway</v>
      </c>
      <c r="I261" s="29">
        <f>VLOOKUP($H261,Input!$A$12:$B$15,2,FALSE)</f>
        <v>0.61049702380952386</v>
      </c>
      <c r="J261" s="34">
        <f t="shared" si="12"/>
        <v>12.150982395016753</v>
      </c>
      <c r="K261" s="34">
        <f t="shared" si="13"/>
        <v>2.3323867135945471</v>
      </c>
      <c r="L261" s="34">
        <f t="shared" si="14"/>
        <v>0.56428710812771288</v>
      </c>
      <c r="M261" s="28">
        <f>($D261*Input!B$4 + 'Cálculo Emissões'!$E261*Input!B$6 + 'Cálculo Emissões'!$F261*Input!B$5) * (1/1000)</f>
        <v>5.2692929539970457E-2</v>
      </c>
      <c r="N261" s="28">
        <f>($D261*Input!C$4 + 'Cálculo Emissões'!$E261*Input!C$6 + 'Cálculo Emissões'!$F261*Input!C$5) * (1/1000)</f>
        <v>5.2692929539970457E-2</v>
      </c>
      <c r="O261" s="28">
        <f>($D261*Input!D$4 + 'Cálculo Emissões'!$E261*Input!D$6 + 'Cálculo Emissões'!$F261*Input!D$5) * (1/1000)</f>
        <v>5.2692929539970457E-2</v>
      </c>
      <c r="P261" s="28">
        <f>($D261*Input!E$4 + 'Cálculo Emissões'!$E261*Input!E$6 + 'Cálculo Emissões'!$F261*Input!E$5) * (1/1000)</f>
        <v>2.4316838696183152</v>
      </c>
      <c r="Q261" s="28">
        <f>($D261*Input!F$4 + 'Cálculo Emissões'!$E261*Input!F$6 + 'Cálculo Emissões'!$F261*Input!F$5) * (1/1000)</f>
        <v>2.0338194704152532</v>
      </c>
      <c r="R261" s="28">
        <f>($D261*Input!G$4 + 'Cálculo Emissões'!$E261*Input!G$6 + 'Cálculo Emissões'!$F261*Input!G$5) * (1/1000)</f>
        <v>7.1594128840744953E-2</v>
      </c>
      <c r="S261" s="28">
        <f>($D261*Input!H$4 + 'Cálculo Emissões'!$E261*Input!H$6 + 'Cálculo Emissões'!$F261*Input!H$5) * (1/1000)</f>
        <v>1.0649376533821384</v>
      </c>
      <c r="T261" s="28">
        <f>($D261*Input!I$4) * (1/1000)</f>
        <v>9.2827240618204618E-2</v>
      </c>
      <c r="U261" s="1">
        <f>($D261*Input!J$4 + 'Cálculo Emissões'!$E261*Input!J$6 + 'Cálculo Emissões'!$F261*Input!J$5) * (1/1000)</f>
        <v>4.2299213658374045E-2</v>
      </c>
      <c r="V261" s="1">
        <f>($D261*Input!K$4 + 'Cálculo Emissões'!$E261*Input!K$6 + 'Cálculo Emissões'!$F261*Input!K$5) * (1/1000)</f>
        <v>3.2103535276685087E-2</v>
      </c>
      <c r="W261" s="1">
        <f>($D261*Input!L$4 + 'Cálculo Emissões'!$E261*Input!L$6 + 'Cálculo Emissões'!$F261*Input!L$5) * (1/1000)</f>
        <v>1.7208201875351381E-2</v>
      </c>
      <c r="X261" s="1">
        <f>($D261*Input!M$4 + 'Cálculo Emissões'!$E261*Input!M$6 + 'Cálculo Emissões'!$F261*Input!M$5) * (1/1000)</f>
        <v>3.6787493147784359E-2</v>
      </c>
      <c r="Y261" s="1">
        <f>($D261*Input!N$4 + 'Cálculo Emissões'!$E261*Input!N$6 + 'Cálculo Emissões'!$F261*Input!N$5) * (1/1000)</f>
        <v>1.8393746573892179E-2</v>
      </c>
      <c r="Z261" s="1">
        <f>($D261*Input!O$4 + 'Cálculo Emissões'!$E261*Input!O$6 + 'Cálculo Emissões'!$F261*Input!O$5) * (1/1000)</f>
        <v>9.9909653768156421E-3</v>
      </c>
    </row>
    <row r="262" spans="1:26" ht="15" customHeight="1" x14ac:dyDescent="0.25">
      <c r="A262" s="1" t="str">
        <f>'Dados Vias'!B263</f>
        <v>Serra</v>
      </c>
      <c r="B262" s="1" t="str">
        <f>'Dados Vias'!C263</f>
        <v>ES-010 (4)</v>
      </c>
      <c r="C262" s="29">
        <f>Input!$R$17</f>
        <v>0.95383561643835613</v>
      </c>
      <c r="D262" s="5">
        <f>'Dados Vias'!S263</f>
        <v>1423.9496505684049</v>
      </c>
      <c r="E262" s="5">
        <f>'Dados Vias'!T263</f>
        <v>185.57739806906528</v>
      </c>
      <c r="F262" s="5">
        <f>'Dados Vias'!U263</f>
        <v>228.40295146961881</v>
      </c>
      <c r="G262" s="12">
        <f>($D262*Input!$E$12 + $E262*Input!$E$14 + $F262*Input!$E$13) / ($D262+$E262+$F262)</f>
        <v>3.0884466019417478</v>
      </c>
      <c r="H262" s="14" t="str">
        <f>'Dados Vias'!W263</f>
        <v>Highway</v>
      </c>
      <c r="I262" s="29">
        <f>VLOOKUP($H262,Input!$A$12:$B$15,2,FALSE)</f>
        <v>0.61049702380952386</v>
      </c>
      <c r="J262" s="34">
        <f t="shared" si="12"/>
        <v>11.415947279551391</v>
      </c>
      <c r="K262" s="34">
        <f t="shared" si="13"/>
        <v>2.1912963818333941</v>
      </c>
      <c r="L262" s="34">
        <f t="shared" si="14"/>
        <v>0.53015235044356301</v>
      </c>
      <c r="M262" s="28">
        <f>($D262*Input!B$4 + 'Cálculo Emissões'!$E262*Input!B$6 + 'Cálculo Emissões'!$F262*Input!B$5) * (1/1000)</f>
        <v>4.6926286044596498E-2</v>
      </c>
      <c r="N262" s="28">
        <f>($D262*Input!C$4 + 'Cálculo Emissões'!$E262*Input!C$6 + 'Cálculo Emissões'!$F262*Input!C$5) * (1/1000)</f>
        <v>4.6926286044596498E-2</v>
      </c>
      <c r="O262" s="28">
        <f>($D262*Input!D$4 + 'Cálculo Emissões'!$E262*Input!D$6 + 'Cálculo Emissões'!$F262*Input!D$5) * (1/1000)</f>
        <v>4.6926286044596498E-2</v>
      </c>
      <c r="P262" s="28">
        <f>($D262*Input!E$4 + 'Cálculo Emissões'!$E262*Input!E$6 + 'Cálculo Emissões'!$F262*Input!E$5) * (1/1000)</f>
        <v>2.3545171109131533</v>
      </c>
      <c r="Q262" s="28">
        <f>($D262*Input!F$4 + 'Cálculo Emissões'!$E262*Input!F$6 + 'Cálculo Emissões'!$F262*Input!F$5) * (1/1000)</f>
        <v>2.230537960155111</v>
      </c>
      <c r="R262" s="28">
        <f>($D262*Input!G$4 + 'Cálculo Emissões'!$E262*Input!G$6 + 'Cálculo Emissões'!$F262*Input!G$5) * (1/1000)</f>
        <v>6.5710205664133256E-2</v>
      </c>
      <c r="S262" s="28">
        <f>($D262*Input!H$4 + 'Cálculo Emissões'!$E262*Input!H$6 + 'Cálculo Emissões'!$F262*Input!H$5) * (1/1000)</f>
        <v>1.1848860635514511</v>
      </c>
      <c r="T262" s="28">
        <f>($D262*Input!I$4) * (1/1000)</f>
        <v>0.10475916803784054</v>
      </c>
      <c r="U262" s="1">
        <f>($D262*Input!J$4 + 'Cálculo Emissões'!$E262*Input!J$6 + 'Cálculo Emissões'!$F262*Input!J$5) * (1/1000)</f>
        <v>4.2903998252713821E-2</v>
      </c>
      <c r="V262" s="1">
        <f>($D262*Input!K$4 + 'Cálculo Emissões'!$E262*Input!K$6 + 'Cálculo Emissões'!$F262*Input!K$5) * (1/1000)</f>
        <v>3.2562734971571958E-2</v>
      </c>
      <c r="W262" s="1">
        <f>($D262*Input!L$4 + 'Cálculo Emissões'!$E262*Input!L$6 + 'Cálculo Emissões'!$F262*Input!L$5) * (1/1000)</f>
        <v>1.7453914673636564E-2</v>
      </c>
      <c r="X262" s="1">
        <f>($D262*Input!M$4 + 'Cálculo Emissões'!$E262*Input!M$6 + 'Cálculo Emissões'!$F262*Input!M$5) * (1/1000)</f>
        <v>3.6975008017862167E-2</v>
      </c>
      <c r="Y262" s="1">
        <f>($D262*Input!N$4 + 'Cálculo Emissões'!$E262*Input!N$6 + 'Cálculo Emissões'!$F262*Input!N$5) * (1/1000)</f>
        <v>1.8487504008931083E-2</v>
      </c>
      <c r="Z262" s="1">
        <f>($D262*Input!O$4 + 'Cálculo Emissões'!$E262*Input!O$6 + 'Cálculo Emissões'!$F262*Input!O$5) * (1/1000)</f>
        <v>1.0049448018346452E-2</v>
      </c>
    </row>
    <row r="263" spans="1:26" ht="15" customHeight="1" x14ac:dyDescent="0.25">
      <c r="A263" s="1" t="str">
        <f>'Dados Vias'!B264</f>
        <v>Serra</v>
      </c>
      <c r="B263" s="1" t="str">
        <f>'Dados Vias'!C264</f>
        <v>ES-010 (5)</v>
      </c>
      <c r="C263" s="29">
        <f>Input!$R$17</f>
        <v>0.95383561643835613</v>
      </c>
      <c r="D263" s="5">
        <f>'Dados Vias'!S264</f>
        <v>4025.1460358440836</v>
      </c>
      <c r="E263" s="5">
        <f>'Dados Vias'!T264</f>
        <v>754.32844296924452</v>
      </c>
      <c r="F263" s="5">
        <f>'Dados Vias'!U264</f>
        <v>605.93596238513089</v>
      </c>
      <c r="G263" s="12">
        <f>($D263*Input!$E$12 + $E263*Input!$E$14 + $F263*Input!$E$13) / ($D263+$E263+$F263)</f>
        <v>2.8726176808266364</v>
      </c>
      <c r="H263" s="14" t="str">
        <f>'Dados Vias'!W264</f>
        <v>Freeway</v>
      </c>
      <c r="I263" s="29">
        <f>VLOOKUP($H263,Input!$A$12:$B$15,2,FALSE)</f>
        <v>0.25617538095238079</v>
      </c>
      <c r="J263" s="34">
        <f t="shared" si="12"/>
        <v>14.096369552325019</v>
      </c>
      <c r="K263" s="34">
        <f t="shared" si="13"/>
        <v>2.7058046818704375</v>
      </c>
      <c r="L263" s="34">
        <f t="shared" si="14"/>
        <v>0.65463016496865423</v>
      </c>
      <c r="M263" s="28">
        <f>($D263*Input!B$4 + 'Cálculo Emissões'!$E263*Input!B$6 + 'Cálculo Emissões'!$F263*Input!B$5) * (1/1000)</f>
        <v>0.12671158316450176</v>
      </c>
      <c r="N263" s="28">
        <f>($D263*Input!C$4 + 'Cálculo Emissões'!$E263*Input!C$6 + 'Cálculo Emissões'!$F263*Input!C$5) * (1/1000)</f>
        <v>0.12671158316450176</v>
      </c>
      <c r="O263" s="28">
        <f>($D263*Input!D$4 + 'Cálculo Emissões'!$E263*Input!D$6 + 'Cálculo Emissões'!$F263*Input!D$5) * (1/1000)</f>
        <v>0.12671158316450176</v>
      </c>
      <c r="P263" s="28">
        <f>($D263*Input!E$4 + 'Cálculo Emissões'!$E263*Input!E$6 + 'Cálculo Emissões'!$F263*Input!E$5) * (1/1000)</f>
        <v>6.4627774013441632</v>
      </c>
      <c r="Q263" s="28">
        <f>($D263*Input!F$4 + 'Cálculo Emissões'!$E263*Input!F$6 + 'Cálculo Emissões'!$F263*Input!F$5) * (1/1000)</f>
        <v>7.1474745074708075</v>
      </c>
      <c r="R263" s="28">
        <f>($D263*Input!G$4 + 'Cálculo Emissões'!$E263*Input!G$6 + 'Cálculo Emissões'!$F263*Input!G$5) * (1/1000)</f>
        <v>0.17796858898148721</v>
      </c>
      <c r="S263" s="28">
        <f>($D263*Input!H$4 + 'Cálculo Emissões'!$E263*Input!H$6 + 'Cálculo Emissões'!$F263*Input!H$5) * (1/1000)</f>
        <v>3.4147540545389981</v>
      </c>
      <c r="T263" s="28">
        <f>($D263*Input!I$4) * (1/1000)</f>
        <v>0.29612771053914561</v>
      </c>
      <c r="U263" s="1">
        <f>($D263*Input!J$4 + 'Cálculo Emissões'!$E263*Input!J$6 + 'Cálculo Emissões'!$F263*Input!J$5) * (1/1000)</f>
        <v>0.12050051258567272</v>
      </c>
      <c r="V263" s="1">
        <f>($D263*Input!K$4 + 'Cálculo Emissões'!$E263*Input!K$6 + 'Cálculo Emissões'!$F263*Input!K$5) * (1/1000)</f>
        <v>9.1479039194480055E-2</v>
      </c>
      <c r="W263" s="1">
        <f>($D263*Input!L$4 + 'Cálculo Emissões'!$E263*Input!L$6 + 'Cálculo Emissões'!$F263*Input!L$5) * (1/1000)</f>
        <v>4.9026358064720499E-2</v>
      </c>
      <c r="X263" s="1">
        <f>($D263*Input!M$4 + 'Cálculo Emissões'!$E263*Input!M$6 + 'Cálculo Emissões'!$F263*Input!M$5) * (1/1000)</f>
        <v>0.10337668521138933</v>
      </c>
      <c r="Y263" s="1">
        <f>($D263*Input!N$4 + 'Cálculo Emissões'!$E263*Input!N$6 + 'Cálculo Emissões'!$F263*Input!N$5) * (1/1000)</f>
        <v>5.1688342605694666E-2</v>
      </c>
      <c r="Z263" s="1">
        <f>($D263*Input!O$4 + 'Cálculo Emissões'!$E263*Input!O$6 + 'Cálculo Emissões'!$F263*Input!O$5) * (1/1000)</f>
        <v>2.8094453280818464E-2</v>
      </c>
    </row>
    <row r="264" spans="1:26" ht="15" customHeight="1" x14ac:dyDescent="0.25">
      <c r="A264" s="1" t="str">
        <f>'Dados Vias'!B265</f>
        <v>Serra</v>
      </c>
      <c r="B264" s="1" t="str">
        <f>'Dados Vias'!C265</f>
        <v>ES-010 (6)</v>
      </c>
      <c r="C264" s="29">
        <f>Input!$R$17</f>
        <v>0.95383561643835613</v>
      </c>
      <c r="D264" s="5">
        <f>'Dados Vias'!S265</f>
        <v>1380.977149648025</v>
      </c>
      <c r="E264" s="5">
        <f>'Dados Vias'!T265</f>
        <v>242.73707618516352</v>
      </c>
      <c r="F264" s="5">
        <f>'Dados Vias'!U265</f>
        <v>190.25338403702003</v>
      </c>
      <c r="G264" s="12">
        <f>($D264*Input!$E$12 + $E264*Input!$E$14 + $F264*Input!$E$13) / ($D264+$E264+$F264)</f>
        <v>2.7720614828209764</v>
      </c>
      <c r="H264" s="14" t="str">
        <f>'Dados Vias'!W265</f>
        <v>Highway</v>
      </c>
      <c r="I264" s="29">
        <f>VLOOKUP($H264,Input!$A$12:$B$15,2,FALSE)</f>
        <v>0.61049702380952386</v>
      </c>
      <c r="J264" s="34">
        <f t="shared" si="12"/>
        <v>10.091054054571909</v>
      </c>
      <c r="K264" s="34">
        <f t="shared" si="13"/>
        <v>1.9369825120230908</v>
      </c>
      <c r="L264" s="34">
        <f t="shared" si="14"/>
        <v>0.46862480129590905</v>
      </c>
      <c r="M264" s="28">
        <f>($D264*Input!B$4 + 'Cálculo Emissões'!$E264*Input!B$6 + 'Cálculo Emissões'!$F264*Input!B$5) * (1/1000)</f>
        <v>4.0318335265286685E-2</v>
      </c>
      <c r="N264" s="28">
        <f>($D264*Input!C$4 + 'Cálculo Emissões'!$E264*Input!C$6 + 'Cálculo Emissões'!$F264*Input!C$5) * (1/1000)</f>
        <v>4.0318335265286685E-2</v>
      </c>
      <c r="O264" s="28">
        <f>($D264*Input!D$4 + 'Cálculo Emissões'!$E264*Input!D$6 + 'Cálculo Emissões'!$F264*Input!D$5) * (1/1000)</f>
        <v>4.0318335265286685E-2</v>
      </c>
      <c r="P264" s="28">
        <f>($D264*Input!E$4 + 'Cálculo Emissões'!$E264*Input!E$6 + 'Cálculo Emissões'!$F264*Input!E$5) * (1/1000)</f>
        <v>2.1198548704854829</v>
      </c>
      <c r="Q264" s="28">
        <f>($D264*Input!F$4 + 'Cálculo Emissões'!$E264*Input!F$6 + 'Cálculo Emissões'!$F264*Input!F$5) * (1/1000)</f>
        <v>2.3721215997994434</v>
      </c>
      <c r="R264" s="28">
        <f>($D264*Input!G$4 + 'Cálculo Emissões'!$E264*Input!G$6 + 'Cálculo Emissões'!$F264*Input!G$5) * (1/1000)</f>
        <v>5.7309609902693084E-2</v>
      </c>
      <c r="S264" s="28">
        <f>($D264*Input!H$4 + 'Cálculo Emissões'!$E264*Input!H$6 + 'Cálculo Emissões'!$F264*Input!H$5) * (1/1000)</f>
        <v>1.1619328521510437</v>
      </c>
      <c r="T264" s="28">
        <f>($D264*Input!I$4) * (1/1000)</f>
        <v>0.10159770552185388</v>
      </c>
      <c r="U264" s="1">
        <f>($D264*Input!J$4 + 'Cálculo Emissões'!$E264*Input!J$6 + 'Cálculo Emissões'!$F264*Input!J$5) * (1/1000)</f>
        <v>4.0016121812531683E-2</v>
      </c>
      <c r="V264" s="1">
        <f>($D264*Input!K$4 + 'Cálculo Emissões'!$E264*Input!K$6 + 'Cálculo Emissões'!$F264*Input!K$5) * (1/1000)</f>
        <v>3.0377223449155645E-2</v>
      </c>
      <c r="W264" s="1">
        <f>($D264*Input!L$4 + 'Cálculo Emissões'!$E264*Input!L$6 + 'Cálculo Emissões'!$F264*Input!L$5) * (1/1000)</f>
        <v>1.6280375896786829E-2</v>
      </c>
      <c r="X264" s="1">
        <f>($D264*Input!M$4 + 'Cálculo Emissões'!$E264*Input!M$6 + 'Cálculo Emissões'!$F264*Input!M$5) * (1/1000)</f>
        <v>3.4251103211004275E-2</v>
      </c>
      <c r="Y264" s="1">
        <f>($D264*Input!N$4 + 'Cálculo Emissões'!$E264*Input!N$6 + 'Cálculo Emissões'!$F264*Input!N$5) * (1/1000)</f>
        <v>1.7125551605502137E-2</v>
      </c>
      <c r="Z264" s="1">
        <f>($D264*Input!O$4 + 'Cálculo Emissões'!$E264*Input!O$6 + 'Cálculo Emissões'!$F264*Input!O$5) * (1/1000)</f>
        <v>9.3109174040190146E-3</v>
      </c>
    </row>
    <row r="265" spans="1:26" ht="15" customHeight="1" x14ac:dyDescent="0.25">
      <c r="A265" s="1" t="str">
        <f>'Dados Vias'!B266</f>
        <v>Serra</v>
      </c>
      <c r="B265" s="1" t="str">
        <f>'Dados Vias'!C266</f>
        <v>ES-010 (7)</v>
      </c>
      <c r="C265" s="29">
        <f>Input!$R$17</f>
        <v>0.95383561643835613</v>
      </c>
      <c r="D265" s="5">
        <f>'Dados Vias'!S266</f>
        <v>409.35380651291882</v>
      </c>
      <c r="E265" s="5">
        <f>'Dados Vias'!T266</f>
        <v>79.832485087581688</v>
      </c>
      <c r="F265" s="5">
        <f>'Dados Vias'!U266</f>
        <v>42.464087812543454</v>
      </c>
      <c r="G265" s="12">
        <f>($D265*Input!$E$12 + $E265*Input!$E$14 + $F265*Input!$E$13) / ($D265+$E265+$F265)</f>
        <v>2.396485623003195</v>
      </c>
      <c r="H265" s="14" t="str">
        <f>'Dados Vias'!W266</f>
        <v>Highway</v>
      </c>
      <c r="I265" s="29">
        <f>VLOOKUP($H265,Input!$A$12:$B$15,2,FALSE)</f>
        <v>0.61049702380952386</v>
      </c>
      <c r="J265" s="34">
        <f t="shared" si="12"/>
        <v>2.5494150279336152</v>
      </c>
      <c r="K265" s="34">
        <f t="shared" si="13"/>
        <v>0.48936139855072486</v>
      </c>
      <c r="L265" s="34">
        <f t="shared" si="14"/>
        <v>0.11839388674614312</v>
      </c>
      <c r="M265" s="28">
        <f>($D265*Input!B$4 + 'Cálculo Emissões'!$E265*Input!B$6 + 'Cálculo Emissões'!$F265*Input!B$5) * (1/1000)</f>
        <v>9.5492288270181795E-3</v>
      </c>
      <c r="N265" s="28">
        <f>($D265*Input!C$4 + 'Cálculo Emissões'!$E265*Input!C$6 + 'Cálculo Emissões'!$F265*Input!C$5) * (1/1000)</f>
        <v>9.5492288270181795E-3</v>
      </c>
      <c r="O265" s="28">
        <f>($D265*Input!D$4 + 'Cálculo Emissões'!$E265*Input!D$6 + 'Cálculo Emissões'!$F265*Input!D$5) * (1/1000)</f>
        <v>9.5492288270181795E-3</v>
      </c>
      <c r="P265" s="28">
        <f>($D265*Input!E$4 + 'Cálculo Emissões'!$E265*Input!E$6 + 'Cálculo Emissões'!$F265*Input!E$5) * (1/1000)</f>
        <v>0.5534494789206289</v>
      </c>
      <c r="Q265" s="28">
        <f>($D265*Input!F$4 + 'Cálculo Emissões'!$E265*Input!F$6 + 'Cálculo Emissões'!$F265*Input!F$5) * (1/1000)</f>
        <v>0.71898815867580379</v>
      </c>
      <c r="R265" s="28">
        <f>($D265*Input!G$4 + 'Cálculo Emissões'!$E265*Input!G$6 + 'Cálculo Emissões'!$F265*Input!G$5) * (1/1000)</f>
        <v>1.4077457664378467E-2</v>
      </c>
      <c r="S265" s="28">
        <f>($D265*Input!H$4 + 'Cálculo Emissões'!$E265*Input!H$6 + 'Cálculo Emissões'!$F265*Input!H$5) * (1/1000)</f>
        <v>0.34355320788970406</v>
      </c>
      <c r="T265" s="28">
        <f>($D265*Input!I$4) * (1/1000)</f>
        <v>3.0115927333735772E-2</v>
      </c>
      <c r="U265" s="1">
        <f>($D265*Input!J$4 + 'Cálculo Emissões'!$E265*Input!J$6 + 'Cálculo Emissões'!$F265*Input!J$5) * (1/1000)</f>
        <v>1.0984874434201526E-2</v>
      </c>
      <c r="V265" s="1">
        <f>($D265*Input!K$4 + 'Cálculo Emissões'!$E265*Input!K$6 + 'Cálculo Emissões'!$F265*Input!K$5) * (1/1000)</f>
        <v>8.3398103910076547E-3</v>
      </c>
      <c r="W265" s="1">
        <f>($D265*Input!L$4 + 'Cálculo Emissões'!$E265*Input!L$6 + 'Cálculo Emissões'!$F265*Input!L$5) * (1/1000)</f>
        <v>4.4692767794591E-3</v>
      </c>
      <c r="X265" s="1">
        <f>($D265*Input!M$4 + 'Cálculo Emissões'!$E265*Input!M$6 + 'Cálculo Emissões'!$F265*Input!M$5) * (1/1000)</f>
        <v>9.3155371768102319E-3</v>
      </c>
      <c r="Y265" s="1">
        <f>($D265*Input!N$4 + 'Cálculo Emissões'!$E265*Input!N$6 + 'Cálculo Emissões'!$F265*Input!N$5) * (1/1000)</f>
        <v>4.6577685884051159E-3</v>
      </c>
      <c r="Z265" s="1">
        <f>($D265*Input!O$4 + 'Cálculo Emissões'!$E265*Input!O$6 + 'Cálculo Emissões'!$F265*Input!O$5) * (1/1000)</f>
        <v>2.533826247007826E-3</v>
      </c>
    </row>
    <row r="266" spans="1:26" ht="15" customHeight="1" x14ac:dyDescent="0.25">
      <c r="A266" s="1" t="str">
        <f>'Dados Vias'!B267</f>
        <v>Serra</v>
      </c>
      <c r="B266" s="1" t="str">
        <f>'Dados Vias'!C267</f>
        <v>ES-010 (8)</v>
      </c>
      <c r="C266" s="29">
        <f>Input!$R$17</f>
        <v>0.95383561643835613</v>
      </c>
      <c r="D266" s="5">
        <f>'Dados Vias'!S267</f>
        <v>644.4901548513044</v>
      </c>
      <c r="E266" s="5">
        <f>'Dados Vias'!T267</f>
        <v>112.34232057041085</v>
      </c>
      <c r="F266" s="5">
        <f>'Dados Vias'!U267</f>
        <v>88.691305713482265</v>
      </c>
      <c r="G266" s="12">
        <f>($D266*Input!$E$12 + $E266*Input!$E$14 + $F266*Input!$E$13) / ($D266+$E266+$F266)</f>
        <v>2.7734265734265739</v>
      </c>
      <c r="H266" s="14" t="str">
        <f>'Dados Vias'!W267</f>
        <v>Highway</v>
      </c>
      <c r="I266" s="29">
        <f>VLOOKUP($H266,Input!$A$12:$B$15,2,FALSE)</f>
        <v>0.61049702380952386</v>
      </c>
      <c r="J266" s="34">
        <f t="shared" si="12"/>
        <v>4.7059891524149542</v>
      </c>
      <c r="K266" s="34">
        <f t="shared" si="13"/>
        <v>0.90331680324992925</v>
      </c>
      <c r="L266" s="34">
        <f t="shared" si="14"/>
        <v>0.21854438788304739</v>
      </c>
      <c r="M266" s="28">
        <f>($D266*Input!B$4 + 'Cálculo Emissões'!$E266*Input!B$6 + 'Cálculo Emissões'!$F266*Input!B$5) * (1/1000)</f>
        <v>1.8794903091042123E-2</v>
      </c>
      <c r="N266" s="28">
        <f>($D266*Input!C$4 + 'Cálculo Emissões'!$E266*Input!C$6 + 'Cálculo Emissões'!$F266*Input!C$5) * (1/1000)</f>
        <v>1.8794903091042123E-2</v>
      </c>
      <c r="O266" s="28">
        <f>($D266*Input!D$4 + 'Cálculo Emissões'!$E266*Input!D$6 + 'Cálculo Emissões'!$F266*Input!D$5) * (1/1000)</f>
        <v>1.8794903091042123E-2</v>
      </c>
      <c r="P266" s="28">
        <f>($D266*Input!E$4 + 'Cálculo Emissões'!$E266*Input!E$6 + 'Cálculo Emissões'!$F266*Input!E$5) * (1/1000)</f>
        <v>0.98868991827900821</v>
      </c>
      <c r="Q266" s="28">
        <f>($D266*Input!F$4 + 'Cálculo Emissões'!$E266*Input!F$6 + 'Cálculo Emissões'!$F266*Input!F$5) * (1/1000)</f>
        <v>1.1033279546500312</v>
      </c>
      <c r="R266" s="28">
        <f>($D266*Input!G$4 + 'Cálculo Emissões'!$E266*Input!G$6 + 'Cálculo Emissões'!$F266*Input!G$5) * (1/1000)</f>
        <v>2.6722879992707442E-2</v>
      </c>
      <c r="S266" s="28">
        <f>($D266*Input!H$4 + 'Cálculo Emissões'!$E266*Input!H$6 + 'Cálculo Emissões'!$F266*Input!H$5) * (1/1000)</f>
        <v>0.54193166568743434</v>
      </c>
      <c r="T266" s="28">
        <f>($D266*Input!I$4) * (1/1000)</f>
        <v>4.7414775096753514E-2</v>
      </c>
      <c r="U266" s="1">
        <f>($D266*Input!J$4 + 'Cálculo Emissões'!$E266*Input!J$6 + 'Cálculo Emissões'!$F266*Input!J$5) * (1/1000)</f>
        <v>1.866072040704558E-2</v>
      </c>
      <c r="V266" s="1">
        <f>($D266*Input!K$4 + 'Cálculo Emissões'!$E266*Input!K$6 + 'Cálculo Emissões'!$F266*Input!K$5) * (1/1000)</f>
        <v>1.416571995119115E-2</v>
      </c>
      <c r="W266" s="1">
        <f>($D266*Input!L$4 + 'Cálculo Emissões'!$E266*Input!L$6 + 'Cálculo Emissões'!$F266*Input!L$5) * (1/1000)</f>
        <v>7.5920064566929266E-3</v>
      </c>
      <c r="X266" s="1">
        <f>($D266*Input!M$4 + 'Cálculo Emissões'!$E266*Input!M$6 + 'Cálculo Emissões'!$F266*Input!M$5) * (1/1000)</f>
        <v>1.5972807066426599E-2</v>
      </c>
      <c r="Y266" s="1">
        <f>($D266*Input!N$4 + 'Cálculo Emissões'!$E266*Input!N$6 + 'Cálculo Emissões'!$F266*Input!N$5) * (1/1000)</f>
        <v>7.9864035332132995E-3</v>
      </c>
      <c r="Z266" s="1">
        <f>($D266*Input!O$4 + 'Cálculo Emissões'!$E266*Input!O$6 + 'Cálculo Emissões'!$F266*Input!O$5) * (1/1000)</f>
        <v>4.3421346278978467E-3</v>
      </c>
    </row>
    <row r="267" spans="1:26" ht="15" customHeight="1" x14ac:dyDescent="0.25">
      <c r="A267" s="1" t="str">
        <f>'Dados Vias'!B268</f>
        <v>Serra</v>
      </c>
      <c r="B267" s="1" t="str">
        <f>'Dados Vias'!C268</f>
        <v>ES-010 (9)</v>
      </c>
      <c r="C267" s="29">
        <f>Input!$R$17</f>
        <v>0.95383561643835613</v>
      </c>
      <c r="D267" s="5">
        <f>'Dados Vias'!S268</f>
        <v>347.80065493186862</v>
      </c>
      <c r="E267" s="5">
        <f>'Dados Vias'!T268</f>
        <v>42.845008216244679</v>
      </c>
      <c r="F267" s="5">
        <f>'Dados Vias'!U268</f>
        <v>42.845008216244679</v>
      </c>
      <c r="G267" s="12">
        <f>($D267*Input!$E$12 + $E267*Input!$E$14 + $F267*Input!$E$13) / ($D267+$E267+$F267)</f>
        <v>2.7299418604651167</v>
      </c>
      <c r="H267" s="14" t="str">
        <f>'Dados Vias'!W268</f>
        <v>Highway</v>
      </c>
      <c r="I267" s="29">
        <f>VLOOKUP($H267,Input!$A$12:$B$15,2,FALSE)</f>
        <v>0.61049702380952386</v>
      </c>
      <c r="J267" s="34">
        <f t="shared" si="12"/>
        <v>2.3741289881329521</v>
      </c>
      <c r="K267" s="34">
        <f t="shared" si="13"/>
        <v>0.45571516180880195</v>
      </c>
      <c r="L267" s="34">
        <f t="shared" si="14"/>
        <v>0.11025366817954886</v>
      </c>
      <c r="M267" s="28">
        <f>($D267*Input!B$4 + 'Cálculo Emissões'!$E267*Input!B$6 + 'Cálculo Emissões'!$F267*Input!B$5) * (1/1000)</f>
        <v>9.1872687651606295E-3</v>
      </c>
      <c r="N267" s="28">
        <f>($D267*Input!C$4 + 'Cálculo Emissões'!$E267*Input!C$6 + 'Cálculo Emissões'!$F267*Input!C$5) * (1/1000)</f>
        <v>9.1872687651606295E-3</v>
      </c>
      <c r="O267" s="28">
        <f>($D267*Input!D$4 + 'Cálculo Emissões'!$E267*Input!D$6 + 'Cálculo Emissões'!$F267*Input!D$5) * (1/1000)</f>
        <v>9.1872687651606295E-3</v>
      </c>
      <c r="P267" s="28">
        <f>($D267*Input!E$4 + 'Cálculo Emissões'!$E267*Input!E$6 + 'Cálculo Emissões'!$F267*Input!E$5) * (1/1000)</f>
        <v>0.50450828061179354</v>
      </c>
      <c r="Q267" s="28">
        <f>($D267*Input!F$4 + 'Cálculo Emissões'!$E267*Input!F$6 + 'Cálculo Emissões'!$F267*Input!F$5) * (1/1000)</f>
        <v>0.52182473763645498</v>
      </c>
      <c r="R267" s="28">
        <f>($D267*Input!G$4 + 'Cálculo Emissões'!$E267*Input!G$6 + 'Cálculo Emissões'!$F267*Input!G$5) * (1/1000)</f>
        <v>1.3321477973374225E-2</v>
      </c>
      <c r="S267" s="28">
        <f>($D267*Input!H$4 + 'Cálculo Emissões'!$E267*Input!H$6 + 'Cálculo Emissões'!$F267*Input!H$5) * (1/1000)</f>
        <v>0.28539114780960934</v>
      </c>
      <c r="T267" s="28">
        <f>($D267*Input!I$4) * (1/1000)</f>
        <v>2.558749688876609E-2</v>
      </c>
      <c r="U267" s="1">
        <f>($D267*Input!J$4 + 'Cálculo Emissões'!$E267*Input!J$6 + 'Cálculo Emissões'!$F267*Input!J$5) * (1/1000)</f>
        <v>9.5833714509163531E-3</v>
      </c>
      <c r="V267" s="1">
        <f>($D267*Input!K$4 + 'Cálculo Emissões'!$E267*Input!K$6 + 'Cálculo Emissões'!$F267*Input!K$5) * (1/1000)</f>
        <v>7.2732086136075048E-3</v>
      </c>
      <c r="W267" s="1">
        <f>($D267*Input!L$4 + 'Cálculo Emissões'!$E267*Input!L$6 + 'Cálculo Emissões'!$F267*Input!L$5) * (1/1000)</f>
        <v>3.8985079663994694E-3</v>
      </c>
      <c r="X267" s="1">
        <f>($D267*Input!M$4 + 'Cálculo Emissões'!$E267*Input!M$6 + 'Cálculo Emissões'!$F267*Input!M$5) * (1/1000)</f>
        <v>8.1944990593471479E-3</v>
      </c>
      <c r="Y267" s="1">
        <f>($D267*Input!N$4 + 'Cálculo Emissões'!$E267*Input!N$6 + 'Cálculo Emissões'!$F267*Input!N$5) * (1/1000)</f>
        <v>4.097249529673574E-3</v>
      </c>
      <c r="Z267" s="1">
        <f>($D267*Input!O$4 + 'Cálculo Emissões'!$E267*Input!O$6 + 'Cálculo Emissões'!$F267*Input!O$5) * (1/1000)</f>
        <v>2.2288058881134664E-3</v>
      </c>
    </row>
    <row r="268" spans="1:26" ht="15" customHeight="1" x14ac:dyDescent="0.25">
      <c r="A268" s="1" t="str">
        <f>'Dados Vias'!B269</f>
        <v>Serra</v>
      </c>
      <c r="B268" s="1" t="str">
        <f>'Dados Vias'!C269</f>
        <v>Avenida Doutor Milton David (1)</v>
      </c>
      <c r="C268" s="29">
        <f>Input!$R$17</f>
        <v>0.95383561643835613</v>
      </c>
      <c r="D268" s="5">
        <f>'Dados Vias'!S269</f>
        <v>405.70900847406369</v>
      </c>
      <c r="E268" s="5">
        <f>'Dados Vias'!T269</f>
        <v>82.214160307519521</v>
      </c>
      <c r="F268" s="5">
        <f>'Dados Vias'!U269</f>
        <v>53.617930635338816</v>
      </c>
      <c r="G268" s="12">
        <f>($D268*Input!$E$12 + $E268*Input!$E$14 + $F268*Input!$E$13) / ($D268+$E268+$F268)</f>
        <v>2.6661716171617158</v>
      </c>
      <c r="H268" s="14" t="str">
        <f>'Dados Vias'!W269</f>
        <v>Highway</v>
      </c>
      <c r="I268" s="29">
        <f>VLOOKUP($H268,Input!$A$12:$B$15,2,FALSE)</f>
        <v>0.61049702380952386</v>
      </c>
      <c r="J268" s="34">
        <f t="shared" si="12"/>
        <v>2.8952453583017186</v>
      </c>
      <c r="K268" s="34">
        <f t="shared" si="13"/>
        <v>0.55574369106720301</v>
      </c>
      <c r="L268" s="34">
        <f t="shared" si="14"/>
        <v>0.13445411880658137</v>
      </c>
      <c r="M268" s="28">
        <f>($D268*Input!B$4 + 'Cálculo Emissões'!$E268*Input!B$6 + 'Cálculo Emissões'!$F268*Input!B$5) * (1/1000)</f>
        <v>1.1494668382705825E-2</v>
      </c>
      <c r="N268" s="28">
        <f>($D268*Input!C$4 + 'Cálculo Emissões'!$E268*Input!C$6 + 'Cálculo Emissões'!$F268*Input!C$5) * (1/1000)</f>
        <v>1.1494668382705825E-2</v>
      </c>
      <c r="O268" s="28">
        <f>($D268*Input!D$4 + 'Cálculo Emissões'!$E268*Input!D$6 + 'Cálculo Emissões'!$F268*Input!D$5) * (1/1000)</f>
        <v>1.1494668382705825E-2</v>
      </c>
      <c r="P268" s="28">
        <f>($D268*Input!E$4 + 'Cálculo Emissões'!$E268*Input!E$6 + 'Cálculo Emissões'!$F268*Input!E$5) * (1/1000)</f>
        <v>0.61150052437813751</v>
      </c>
      <c r="Q268" s="28">
        <f>($D268*Input!F$4 + 'Cálculo Emissões'!$E268*Input!F$6 + 'Cálculo Emissões'!$F268*Input!F$5) * (1/1000)</f>
        <v>0.73645353365171151</v>
      </c>
      <c r="R268" s="28">
        <f>($D268*Input!G$4 + 'Cálculo Emissões'!$E268*Input!G$6 + 'Cálculo Emissões'!$F268*Input!G$5) * (1/1000)</f>
        <v>1.6385233074012916E-2</v>
      </c>
      <c r="S268" s="28">
        <f>($D268*Input!H$4 + 'Cálculo Emissões'!$E268*Input!H$6 + 'Cálculo Emissões'!$F268*Input!H$5) * (1/1000)</f>
        <v>0.34436271497422921</v>
      </c>
      <c r="T268" s="28">
        <f>($D268*Input!I$4) * (1/1000)</f>
        <v>2.9847781609577621E-2</v>
      </c>
      <c r="U268" s="1">
        <f>($D268*Input!J$4 + 'Cálculo Emissões'!$E268*Input!J$6 + 'Cálculo Emissões'!$F268*Input!J$5) * (1/1000)</f>
        <v>1.1692683683615885E-2</v>
      </c>
      <c r="V268" s="1">
        <f>($D268*Input!K$4 + 'Cálculo Emissões'!$E268*Input!K$6 + 'Cálculo Emissões'!$F268*Input!K$5) * (1/1000)</f>
        <v>8.8773090862292823E-3</v>
      </c>
      <c r="W268" s="1">
        <f>($D268*Input!L$4 + 'Cálculo Emissões'!$E268*Input!L$6 + 'Cálculo Emissões'!$F268*Input!L$5) * (1/1000)</f>
        <v>4.7573590938166628E-3</v>
      </c>
      <c r="X268" s="1">
        <f>($D268*Input!M$4 + 'Cálculo Emissões'!$E268*Input!M$6 + 'Cálculo Emissões'!$F268*Input!M$5) * (1/1000)</f>
        <v>9.983358742696978E-3</v>
      </c>
      <c r="Y268" s="1">
        <f>($D268*Input!N$4 + 'Cálculo Emissões'!$E268*Input!N$6 + 'Cálculo Emissões'!$F268*Input!N$5) * (1/1000)</f>
        <v>4.991679371348489E-3</v>
      </c>
      <c r="Z268" s="1">
        <f>($D268*Input!O$4 + 'Cálculo Emissões'!$E268*Input!O$6 + 'Cálculo Emissões'!$F268*Input!O$5) * (1/1000)</f>
        <v>2.713845187802294E-3</v>
      </c>
    </row>
    <row r="269" spans="1:26" ht="15" customHeight="1" x14ac:dyDescent="0.25">
      <c r="A269" s="1" t="str">
        <f>'Dados Vias'!B270</f>
        <v>Serra</v>
      </c>
      <c r="B269" s="1" t="str">
        <f>'Dados Vias'!C270</f>
        <v>Acesso a BR-101 (10)</v>
      </c>
      <c r="C269" s="29">
        <f>Input!$R$17</f>
        <v>0.95383561643835613</v>
      </c>
      <c r="D269" s="5">
        <f>'Dados Vias'!S270</f>
        <v>4.013733671334573</v>
      </c>
      <c r="E269" s="5">
        <f>'Dados Vias'!T270</f>
        <v>1.2349949757952534</v>
      </c>
      <c r="F269" s="5">
        <f>'Dados Vias'!U270</f>
        <v>1.1320787278123154</v>
      </c>
      <c r="G269" s="12">
        <f>($D269*Input!$E$12 + $E269*Input!$E$14 + $F269*Input!$E$13) / ($D269+$E269+$F269)</f>
        <v>3.7274193548387093</v>
      </c>
      <c r="H269" s="14" t="str">
        <f>'Dados Vias'!W270</f>
        <v>Collector</v>
      </c>
      <c r="I269" s="29">
        <f>VLOOKUP($H269,Input!$A$12:$B$15,2,FALSE)</f>
        <v>1.9366892857142866</v>
      </c>
      <c r="J269" s="34">
        <f t="shared" si="12"/>
        <v>0.13728170589181743</v>
      </c>
      <c r="K269" s="34">
        <f t="shared" si="13"/>
        <v>2.6351287199048546E-2</v>
      </c>
      <c r="L269" s="34">
        <f t="shared" si="14"/>
        <v>6.3753114191246489E-3</v>
      </c>
      <c r="M269" s="28">
        <f>($D269*Input!B$4 + 'Cálculo Emissões'!$E269*Input!B$6 + 'Cálculo Emissões'!$F269*Input!B$5) * (1/1000)</f>
        <v>2.2078947288151697E-4</v>
      </c>
      <c r="N269" s="28">
        <f>($D269*Input!C$4 + 'Cálculo Emissões'!$E269*Input!C$6 + 'Cálculo Emissões'!$F269*Input!C$5) * (1/1000)</f>
        <v>2.2078947288151697E-4</v>
      </c>
      <c r="O269" s="28">
        <f>($D269*Input!D$4 + 'Cálculo Emissões'!$E269*Input!D$6 + 'Cálculo Emissões'!$F269*Input!D$5) * (1/1000)</f>
        <v>2.2078947288151697E-4</v>
      </c>
      <c r="P269" s="28">
        <f>($D269*Input!E$4 + 'Cálculo Emissões'!$E269*Input!E$6 + 'Cálculo Emissões'!$F269*Input!E$5) * (1/1000)</f>
        <v>9.3612658373020529E-3</v>
      </c>
      <c r="Q269" s="28">
        <f>($D269*Input!F$4 + 'Cálculo Emissões'!$E269*Input!F$6 + 'Cálculo Emissões'!$F269*Input!F$5) * (1/1000)</f>
        <v>9.5320291931359335E-3</v>
      </c>
      <c r="R269" s="28">
        <f>($D269*Input!G$4 + 'Cálculo Emissões'!$E269*Input!G$6 + 'Cálculo Emissões'!$F269*Input!G$5) * (1/1000)</f>
        <v>2.8968748375976809E-4</v>
      </c>
      <c r="S269" s="28">
        <f>($D269*Input!H$4 + 'Cálculo Emissões'!$E269*Input!H$6 + 'Cálculo Emissões'!$F269*Input!H$5) * (1/1000)</f>
        <v>3.6938609153676911E-3</v>
      </c>
      <c r="T269" s="28">
        <f>($D269*Input!I$4) * (1/1000)</f>
        <v>2.9528810935599724E-4</v>
      </c>
      <c r="U269" s="1">
        <f>($D269*Input!J$4 + 'Cálculo Emissões'!$E269*Input!J$6 + 'Cálculo Emissões'!$F269*Input!J$5) * (1/1000)</f>
        <v>1.5986737631835645E-4</v>
      </c>
      <c r="V269" s="1">
        <f>($D269*Input!K$4 + 'Cálculo Emissões'!$E269*Input!K$6 + 'Cálculo Emissões'!$F269*Input!K$5) * (1/1000)</f>
        <v>1.2140602192078871E-4</v>
      </c>
      <c r="W269" s="1">
        <f>($D269*Input!L$4 + 'Cálculo Emissões'!$E269*Input!L$6 + 'Cálculo Emissões'!$F269*Input!L$5) * (1/1000)</f>
        <v>6.5055736284861822E-5</v>
      </c>
      <c r="X269" s="1">
        <f>($D269*Input!M$4 + 'Cálculo Emissões'!$E269*Input!M$6 + 'Cálculo Emissões'!$F269*Input!M$5) * (1/1000)</f>
        <v>1.3949647893076069E-4</v>
      </c>
      <c r="Y269" s="1">
        <f>($D269*Input!N$4 + 'Cálculo Emissões'!$E269*Input!N$6 + 'Cálculo Emissões'!$F269*Input!N$5) * (1/1000)</f>
        <v>6.9748239465380343E-5</v>
      </c>
      <c r="Z269" s="1">
        <f>($D269*Input!O$4 + 'Cálculo Emissões'!$E269*Input!O$6 + 'Cálculo Emissões'!$F269*Input!O$5) * (1/1000)</f>
        <v>3.7833641449736143E-5</v>
      </c>
    </row>
    <row r="270" spans="1:26" ht="15" customHeight="1" x14ac:dyDescent="0.25">
      <c r="A270" s="1" t="str">
        <f>'Dados Vias'!B271</f>
        <v>Serra</v>
      </c>
      <c r="B270" s="1" t="str">
        <f>'Dados Vias'!C271</f>
        <v>Rua 1A (1)</v>
      </c>
      <c r="C270" s="29">
        <f>Input!$R$17</f>
        <v>0.95383561643835613</v>
      </c>
      <c r="D270" s="5">
        <f>'Dados Vias'!S271</f>
        <v>265.76955801272175</v>
      </c>
      <c r="E270" s="5">
        <f>'Dados Vias'!T271</f>
        <v>39.506285650539731</v>
      </c>
      <c r="F270" s="5">
        <f>'Dados Vias'!U271</f>
        <v>51.477887362824482</v>
      </c>
      <c r="G270" s="12">
        <f>($D270*Input!$E$12 + $E270*Input!$E$14 + $F270*Input!$E$13) / ($D270+$E270+$F270)</f>
        <v>3.3605704697986574</v>
      </c>
      <c r="H270" s="14" t="str">
        <f>'Dados Vias'!W271</f>
        <v>Highway</v>
      </c>
      <c r="I270" s="29">
        <f>VLOOKUP($H270,Input!$A$12:$B$15,2,FALSE)</f>
        <v>0.61049702380952386</v>
      </c>
      <c r="J270" s="34">
        <f t="shared" si="12"/>
        <v>2.4152265804037616</v>
      </c>
      <c r="K270" s="34">
        <f t="shared" si="13"/>
        <v>0.46360386373075302</v>
      </c>
      <c r="L270" s="34">
        <f t="shared" si="14"/>
        <v>0.11216222509614991</v>
      </c>
      <c r="M270" s="28">
        <f>($D270*Input!B$4 + 'Cálculo Emissões'!$E270*Input!B$6 + 'Cálculo Emissões'!$F270*Input!B$5) * (1/1000)</f>
        <v>1.032730700113464E-2</v>
      </c>
      <c r="N270" s="28">
        <f>($D270*Input!C$4 + 'Cálculo Emissões'!$E270*Input!C$6 + 'Cálculo Emissões'!$F270*Input!C$5) * (1/1000)</f>
        <v>1.032730700113464E-2</v>
      </c>
      <c r="O270" s="28">
        <f>($D270*Input!D$4 + 'Cálculo Emissões'!$E270*Input!D$6 + 'Cálculo Emissões'!$F270*Input!D$5) * (1/1000)</f>
        <v>1.032730700113464E-2</v>
      </c>
      <c r="P270" s="28">
        <f>($D270*Input!E$4 + 'Cálculo Emissões'!$E270*Input!E$6 + 'Cálculo Emissões'!$F270*Input!E$5) * (1/1000)</f>
        <v>0.48802420034466337</v>
      </c>
      <c r="Q270" s="28">
        <f>($D270*Input!F$4 + 'Cálculo Emissões'!$E270*Input!F$6 + 'Cálculo Emissões'!$F270*Input!F$5) * (1/1000)</f>
        <v>0.44422796046649726</v>
      </c>
      <c r="R270" s="28">
        <f>($D270*Input!G$4 + 'Cálculo Emissões'!$E270*Input!G$6 + 'Cálculo Emissões'!$F270*Input!G$5) * (1/1000)</f>
        <v>1.4137415293024187E-2</v>
      </c>
      <c r="S270" s="28">
        <f>($D270*Input!H$4 + 'Cálculo Emissões'!$E270*Input!H$6 + 'Cálculo Emissões'!$F270*Input!H$5) * (1/1000)</f>
        <v>0.22493568429153837</v>
      </c>
      <c r="T270" s="28">
        <f>($D270*Input!I$4) * (1/1000)</f>
        <v>1.955251562166091E-2</v>
      </c>
      <c r="U270" s="1">
        <f>($D270*Input!J$4 + 'Cálculo Emissões'!$E270*Input!J$6 + 'Cálculo Emissões'!$F270*Input!J$5) * (1/1000)</f>
        <v>8.646565003337197E-3</v>
      </c>
      <c r="V270" s="1">
        <f>($D270*Input!K$4 + 'Cálculo Emissões'!$E270*Input!K$6 + 'Cálculo Emissões'!$F270*Input!K$5) * (1/1000)</f>
        <v>6.5629559741482773E-3</v>
      </c>
      <c r="W270" s="1">
        <f>($D270*Input!L$4 + 'Cálculo Emissões'!$E270*Input!L$6 + 'Cálculo Emissões'!$F270*Input!L$5) * (1/1000)</f>
        <v>3.5177034674481527E-3</v>
      </c>
      <c r="X270" s="1">
        <f>($D270*Input!M$4 + 'Cálculo Emissões'!$E270*Input!M$6 + 'Cálculo Emissões'!$F270*Input!M$5) * (1/1000)</f>
        <v>7.4921345497156846E-3</v>
      </c>
      <c r="Y270" s="1">
        <f>($D270*Input!N$4 + 'Cálculo Emissões'!$E270*Input!N$6 + 'Cálculo Emissões'!$F270*Input!N$5) * (1/1000)</f>
        <v>3.7460672748578423E-3</v>
      </c>
      <c r="Z270" s="1">
        <f>($D270*Input!O$4 + 'Cálculo Emissões'!$E270*Input!O$6 + 'Cálculo Emissões'!$F270*Input!O$5) * (1/1000)</f>
        <v>2.0350839131600489E-3</v>
      </c>
    </row>
    <row r="271" spans="1:26" ht="15" customHeight="1" x14ac:dyDescent="0.25">
      <c r="A271" s="1" t="str">
        <f>'Dados Vias'!B272</f>
        <v>Serra</v>
      </c>
      <c r="B271" s="1" t="str">
        <f>'Dados Vias'!C272</f>
        <v>Rua 1A (2)</v>
      </c>
      <c r="C271" s="29">
        <f>Input!$R$17</f>
        <v>0.95383561643835613</v>
      </c>
      <c r="D271" s="5">
        <f>'Dados Vias'!S272</f>
        <v>193.16404351737398</v>
      </c>
      <c r="E271" s="5">
        <f>'Dados Vias'!T272</f>
        <v>33.232523615892298</v>
      </c>
      <c r="F271" s="5">
        <f>'Dados Vias'!U272</f>
        <v>27.520683619410811</v>
      </c>
      <c r="G271" s="12">
        <f>($D271*Input!$E$12 + $E271*Input!$E$14 + $F271*Input!$E$13) / ($D271+$E271+$F271)</f>
        <v>2.8254601226993867</v>
      </c>
      <c r="H271" s="14" t="str">
        <f>'Dados Vias'!W272</f>
        <v>Collector</v>
      </c>
      <c r="I271" s="29">
        <f>VLOOKUP($H271,Input!$A$12:$B$15,2,FALSE)</f>
        <v>1.9366892857142866</v>
      </c>
      <c r="J271" s="34">
        <f t="shared" si="12"/>
        <v>4.1181653948729879</v>
      </c>
      <c r="K271" s="34">
        <f t="shared" si="13"/>
        <v>0.79048376000657983</v>
      </c>
      <c r="L271" s="34">
        <f t="shared" si="14"/>
        <v>0.19124607096933383</v>
      </c>
      <c r="M271" s="28">
        <f>($D271*Input!B$4 + 'Cálculo Emissões'!$E271*Input!B$6 + 'Cálculo Emissões'!$F271*Input!B$5) * (1/1000)</f>
        <v>5.7953518000017417E-3</v>
      </c>
      <c r="N271" s="28">
        <f>($D271*Input!C$4 + 'Cálculo Emissões'!$E271*Input!C$6 + 'Cálculo Emissões'!$F271*Input!C$5) * (1/1000)</f>
        <v>5.7953518000017417E-3</v>
      </c>
      <c r="O271" s="28">
        <f>($D271*Input!D$4 + 'Cálculo Emissões'!$E271*Input!D$6 + 'Cálculo Emissões'!$F271*Input!D$5) * (1/1000)</f>
        <v>5.7953518000017417E-3</v>
      </c>
      <c r="P271" s="28">
        <f>($D271*Input!E$4 + 'Cálculo Emissões'!$E271*Input!E$6 + 'Cálculo Emissões'!$F271*Input!E$5) * (1/1000)</f>
        <v>0.30138269228004116</v>
      </c>
      <c r="Q271" s="28">
        <f>($D271*Input!F$4 + 'Cálculo Emissões'!$E271*Input!F$6 + 'Cálculo Emissões'!$F271*Input!F$5) * (1/1000)</f>
        <v>0.32997413702684952</v>
      </c>
      <c r="R271" s="28">
        <f>($D271*Input!G$4 + 'Cálculo Emissões'!$E271*Input!G$6 + 'Cálculo Emissões'!$F271*Input!G$5) * (1/1000)</f>
        <v>8.2055654107759824E-3</v>
      </c>
      <c r="S271" s="28">
        <f>($D271*Input!H$4 + 'Cálculo Emissões'!$E271*Input!H$6 + 'Cálculo Emissões'!$F271*Input!H$5) * (1/1000)</f>
        <v>0.16251456616497151</v>
      </c>
      <c r="T271" s="28">
        <f>($D271*Input!I$4) * (1/1000)</f>
        <v>1.4210969106686983E-2</v>
      </c>
      <c r="U271" s="1">
        <f>($D271*Input!J$4 + 'Cálculo Emissões'!$E271*Input!J$6 + 'Cálculo Emissões'!$F271*Input!J$5) * (1/1000)</f>
        <v>5.6527524348729957E-3</v>
      </c>
      <c r="V271" s="1">
        <f>($D271*Input!K$4 + 'Cálculo Emissões'!$E271*Input!K$6 + 'Cálculo Emissões'!$F271*Input!K$5) * (1/1000)</f>
        <v>4.29106296413521E-3</v>
      </c>
      <c r="W271" s="1">
        <f>($D271*Input!L$4 + 'Cálculo Emissões'!$E271*Input!L$6 + 'Cálculo Emissões'!$F271*Input!L$5) * (1/1000)</f>
        <v>2.2997831178720469E-3</v>
      </c>
      <c r="X271" s="1">
        <f>($D271*Input!M$4 + 'Cálculo Emissões'!$E271*Input!M$6 + 'Cálculo Emissões'!$F271*Input!M$5) * (1/1000)</f>
        <v>4.8442647146111654E-3</v>
      </c>
      <c r="Y271" s="1">
        <f>($D271*Input!N$4 + 'Cálculo Emissões'!$E271*Input!N$6 + 'Cálculo Emissões'!$F271*Input!N$5) * (1/1000)</f>
        <v>2.4221323573055827E-3</v>
      </c>
      <c r="Z271" s="1">
        <f>($D271*Input!O$4 + 'Cálculo Emissões'!$E271*Input!O$6 + 'Cálculo Emissões'!$F271*Input!O$5) * (1/1000)</f>
        <v>1.3167895830223247E-3</v>
      </c>
    </row>
    <row r="272" spans="1:26" ht="15" customHeight="1" x14ac:dyDescent="0.25">
      <c r="A272" s="1" t="str">
        <f>'Dados Vias'!B273</f>
        <v>Serra</v>
      </c>
      <c r="B272" s="1" t="str">
        <f>'Dados Vias'!C273</f>
        <v>Rua 2</v>
      </c>
      <c r="C272" s="29">
        <f>Input!$R$17</f>
        <v>0.95383561643835613</v>
      </c>
      <c r="D272" s="5">
        <f>'Dados Vias'!S273</f>
        <v>27.249107491674444</v>
      </c>
      <c r="E272" s="5">
        <f>'Dados Vias'!T273</f>
        <v>6.4115547039233984</v>
      </c>
      <c r="F272" s="5">
        <f>'Dados Vias'!U273</f>
        <v>18.433219773779772</v>
      </c>
      <c r="G272" s="12">
        <f>($D272*Input!$E$12 + $E272*Input!$E$14 + $F272*Input!$E$13) / ($D272+$E272+$F272)</f>
        <v>6.3207692307692316</v>
      </c>
      <c r="H272" s="14" t="str">
        <f>'Dados Vias'!W273</f>
        <v>Collector</v>
      </c>
      <c r="I272" s="29">
        <f>VLOOKUP($H272,Input!$A$12:$B$15,2,FALSE)</f>
        <v>1.9366892857142866</v>
      </c>
      <c r="J272" s="34">
        <f t="shared" si="12"/>
        <v>1.9207580715473267</v>
      </c>
      <c r="K272" s="34">
        <f t="shared" si="13"/>
        <v>0.36869040382642182</v>
      </c>
      <c r="L272" s="34">
        <f t="shared" si="14"/>
        <v>8.9199291248327858E-2</v>
      </c>
      <c r="M272" s="28">
        <f>($D272*Input!B$4 + 'Cálculo Emissões'!$E272*Input!B$6 + 'Cálculo Emissões'!$F272*Input!B$5) * (1/1000)</f>
        <v>3.3700217755923989E-3</v>
      </c>
      <c r="N272" s="28">
        <f>($D272*Input!C$4 + 'Cálculo Emissões'!$E272*Input!C$6 + 'Cálculo Emissões'!$F272*Input!C$5) * (1/1000)</f>
        <v>3.3700217755923989E-3</v>
      </c>
      <c r="O272" s="28">
        <f>($D272*Input!D$4 + 'Cálculo Emissões'!$E272*Input!D$6 + 'Cálculo Emissões'!$F272*Input!D$5) * (1/1000)</f>
        <v>3.3700217755923989E-3</v>
      </c>
      <c r="P272" s="28">
        <f>($D272*Input!E$4 + 'Cálculo Emissões'!$E272*Input!E$6 + 'Cálculo Emissões'!$F272*Input!E$5) * (1/1000)</f>
        <v>0.12176444536201911</v>
      </c>
      <c r="Q272" s="28">
        <f>($D272*Input!F$4 + 'Cálculo Emissões'!$E272*Input!F$6 + 'Cálculo Emissões'!$F272*Input!F$5) * (1/1000)</f>
        <v>6.8285969132754754E-2</v>
      </c>
      <c r="R272" s="28">
        <f>($D272*Input!G$4 + 'Cálculo Emissões'!$E272*Input!G$6 + 'Cálculo Emissões'!$F272*Input!G$5) * (1/1000)</f>
        <v>4.2222072756693471E-3</v>
      </c>
      <c r="S272" s="28">
        <f>($D272*Input!H$4 + 'Cálculo Emissões'!$E272*Input!H$6 + 'Cálculo Emissões'!$F272*Input!H$5) * (1/1000)</f>
        <v>2.7093448096210355E-2</v>
      </c>
      <c r="T272" s="28">
        <f>($D272*Input!I$4) * (1/1000)</f>
        <v>2.0047013807419529E-3</v>
      </c>
      <c r="U272" s="1">
        <f>($D272*Input!J$4 + 'Cálculo Emissões'!$E272*Input!J$6 + 'Cálculo Emissões'!$F272*Input!J$5) * (1/1000)</f>
        <v>1.7958596251911097E-3</v>
      </c>
      <c r="V272" s="1">
        <f>($D272*Input!K$4 + 'Cálculo Emissões'!$E272*Input!K$6 + 'Cálculo Emissões'!$F272*Input!K$5) * (1/1000)</f>
        <v>1.3632952352662258E-3</v>
      </c>
      <c r="W272" s="1">
        <f>($D272*Input!L$4 + 'Cálculo Emissões'!$E272*Input!L$6 + 'Cálculo Emissões'!$F272*Input!L$5) * (1/1000)</f>
        <v>7.3072939092346672E-4</v>
      </c>
      <c r="X272" s="1">
        <f>($D272*Input!M$4 + 'Cálculo Emissões'!$E272*Input!M$6 + 'Cálculo Emissões'!$F272*Input!M$5) * (1/1000)</f>
        <v>1.6176082785985047E-3</v>
      </c>
      <c r="Y272" s="1">
        <f>($D272*Input!N$4 + 'Cálculo Emissões'!$E272*Input!N$6 + 'Cálculo Emissões'!$F272*Input!N$5) * (1/1000)</f>
        <v>8.0880413929925235E-4</v>
      </c>
      <c r="Z272" s="1">
        <f>($D272*Input!O$4 + 'Cálculo Emissões'!$E272*Input!O$6 + 'Cálculo Emissões'!$F272*Input!O$5) * (1/1000)</f>
        <v>4.378843333210069E-4</v>
      </c>
    </row>
    <row r="273" spans="1:26" ht="15" customHeight="1" x14ac:dyDescent="0.25">
      <c r="A273" s="1" t="str">
        <f>'Dados Vias'!B274</f>
        <v>Serra</v>
      </c>
      <c r="B273" s="1" t="str">
        <f>'Dados Vias'!C274</f>
        <v>Rua 7</v>
      </c>
      <c r="C273" s="29">
        <f>Input!$R$17</f>
        <v>0.95383561643835613</v>
      </c>
      <c r="D273" s="5">
        <f>'Dados Vias'!S274</f>
        <v>30.346229924005833</v>
      </c>
      <c r="E273" s="5">
        <f>'Dados Vias'!T274</f>
        <v>4.9210102579468922</v>
      </c>
      <c r="F273" s="5">
        <f>'Dados Vias'!U274</f>
        <v>2.4605051289734461</v>
      </c>
      <c r="G273" s="12">
        <f>($D273*Input!$E$12 + $E273*Input!$E$14 + $F273*Input!$E$13) / ($D273+$E273+$F273)</f>
        <v>2.2130434782608699</v>
      </c>
      <c r="H273" s="14" t="str">
        <f>'Dados Vias'!W274</f>
        <v>Collector</v>
      </c>
      <c r="I273" s="29">
        <f>VLOOKUP($H273,Input!$A$12:$B$15,2,FALSE)</f>
        <v>1.9366892857142866</v>
      </c>
      <c r="J273" s="34">
        <f t="shared" si="12"/>
        <v>0.47692623029149495</v>
      </c>
      <c r="K273" s="34">
        <f t="shared" si="13"/>
        <v>9.1546211387221965E-2</v>
      </c>
      <c r="L273" s="34">
        <f t="shared" si="14"/>
        <v>2.2148276948521436E-2</v>
      </c>
      <c r="M273" s="28">
        <f>($D273*Input!B$4 + 'Cálculo Emissões'!$E273*Input!B$6 + 'Cálculo Emissões'!$F273*Input!B$5) * (1/1000)</f>
        <v>5.8330243341874941E-4</v>
      </c>
      <c r="N273" s="28">
        <f>($D273*Input!C$4 + 'Cálculo Emissões'!$E273*Input!C$6 + 'Cálculo Emissões'!$F273*Input!C$5) * (1/1000)</f>
        <v>5.8330243341874941E-4</v>
      </c>
      <c r="O273" s="28">
        <f>($D273*Input!D$4 + 'Cálculo Emissões'!$E273*Input!D$6 + 'Cálculo Emissões'!$F273*Input!D$5) * (1/1000)</f>
        <v>5.8330243341874941E-4</v>
      </c>
      <c r="P273" s="28">
        <f>($D273*Input!E$4 + 'Cálculo Emissões'!$E273*Input!E$6 + 'Cálculo Emissões'!$F273*Input!E$5) * (1/1000)</f>
        <v>3.7192976390683093E-2</v>
      </c>
      <c r="Q273" s="28">
        <f>($D273*Input!F$4 + 'Cálculo Emissões'!$E273*Input!F$6 + 'Cálculo Emissões'!$F273*Input!F$5) * (1/1000)</f>
        <v>4.8751594818343062E-2</v>
      </c>
      <c r="R273" s="28">
        <f>($D273*Input!G$4 + 'Cálculo Emissões'!$E273*Input!G$6 + 'Cálculo Emissões'!$F273*Input!G$5) * (1/1000)</f>
        <v>8.9652165468564625E-4</v>
      </c>
      <c r="S273" s="28">
        <f>($D273*Input!H$4 + 'Cálculo Emissões'!$E273*Input!H$6 + 'Cálculo Emissões'!$F273*Input!H$5) * (1/1000)</f>
        <v>2.4971609468436323E-2</v>
      </c>
      <c r="T273" s="28">
        <f>($D273*Input!I$4) * (1/1000)</f>
        <v>2.2325549212044659E-3</v>
      </c>
      <c r="U273" s="1">
        <f>($D273*Input!J$4 + 'Cálculo Emissões'!$E273*Input!J$6 + 'Cálculo Emissões'!$F273*Input!J$5) * (1/1000)</f>
        <v>7.5956040581603252E-4</v>
      </c>
      <c r="V273" s="1">
        <f>($D273*Input!K$4 + 'Cálculo Emissões'!$E273*Input!K$6 + 'Cálculo Emissões'!$F273*Input!K$5) * (1/1000)</f>
        <v>5.7657724060641185E-4</v>
      </c>
      <c r="W273" s="1">
        <f>($D273*Input!L$4 + 'Cálculo Emissões'!$E273*Input!L$6 + 'Cálculo Emissões'!$F273*Input!L$5) * (1/1000)</f>
        <v>3.0900770807764901E-4</v>
      </c>
      <c r="X273" s="1">
        <f>($D273*Input!M$4 + 'Cálculo Emissões'!$E273*Input!M$6 + 'Cálculo Emissões'!$F273*Input!M$5) * (1/1000)</f>
        <v>6.4094824004229541E-4</v>
      </c>
      <c r="Y273" s="1">
        <f>($D273*Input!N$4 + 'Cálculo Emissões'!$E273*Input!N$6 + 'Cálculo Emissões'!$F273*Input!N$5) * (1/1000)</f>
        <v>3.2047412002114771E-4</v>
      </c>
      <c r="Z273" s="1">
        <f>($D273*Input!O$4 + 'Cálculo Emissões'!$E273*Input!O$6 + 'Cálculo Emissões'!$F273*Input!O$5) * (1/1000)</f>
        <v>1.7446102029387657E-4</v>
      </c>
    </row>
    <row r="274" spans="1:26" ht="15" customHeight="1" x14ac:dyDescent="0.25">
      <c r="A274" s="1" t="str">
        <f>'Dados Vias'!B275</f>
        <v>Serra</v>
      </c>
      <c r="B274" s="1" t="str">
        <f>'Dados Vias'!C275</f>
        <v>Rua Adão Bandeira (1)</v>
      </c>
      <c r="C274" s="29">
        <f>Input!$R$17</f>
        <v>0.95383561643835613</v>
      </c>
      <c r="D274" s="5">
        <f>'Dados Vias'!S275</f>
        <v>658.93996988460526</v>
      </c>
      <c r="E274" s="5">
        <f>'Dados Vias'!T275</f>
        <v>105.94721084419142</v>
      </c>
      <c r="F274" s="5">
        <f>'Dados Vias'!U275</f>
        <v>78.814388554825314</v>
      </c>
      <c r="G274" s="12">
        <f>($D274*Input!$E$12 + $E274*Input!$E$14 + $F274*Input!$E$13) / ($D274+$E274+$F274)</f>
        <v>2.6195252679938736</v>
      </c>
      <c r="H274" s="14" t="str">
        <f>'Dados Vias'!W275</f>
        <v>Highway</v>
      </c>
      <c r="I274" s="29">
        <f>VLOOKUP($H274,Input!$A$12:$B$15,2,FALSE)</f>
        <v>0.61049702380952386</v>
      </c>
      <c r="J274" s="34">
        <f t="shared" si="12"/>
        <v>4.4302067007235211</v>
      </c>
      <c r="K274" s="34">
        <f t="shared" si="13"/>
        <v>0.85038023357541259</v>
      </c>
      <c r="L274" s="34">
        <f t="shared" si="14"/>
        <v>0.20573715328437403</v>
      </c>
      <c r="M274" s="28">
        <f>($D274*Input!B$4 + 'Cálculo Emissões'!$E274*Input!B$6 + 'Cálculo Emissões'!$F274*Input!B$5) * (1/1000)</f>
        <v>1.7102000173308918E-2</v>
      </c>
      <c r="N274" s="28">
        <f>($D274*Input!C$4 + 'Cálculo Emissões'!$E274*Input!C$6 + 'Cálculo Emissões'!$F274*Input!C$5) * (1/1000)</f>
        <v>1.7102000173308918E-2</v>
      </c>
      <c r="O274" s="28">
        <f>($D274*Input!D$4 + 'Cálculo Emissões'!$E274*Input!D$6 + 'Cálculo Emissões'!$F274*Input!D$5) * (1/1000)</f>
        <v>1.7102000173308918E-2</v>
      </c>
      <c r="P274" s="28">
        <f>($D274*Input!E$4 + 'Cálculo Emissões'!$E274*Input!E$6 + 'Cálculo Emissões'!$F274*Input!E$5) * (1/1000)</f>
        <v>0.94548516972943486</v>
      </c>
      <c r="Q274" s="28">
        <f>($D274*Input!F$4 + 'Cálculo Emissões'!$E274*Input!F$6 + 'Cálculo Emissões'!$F274*Input!F$5) * (1/1000)</f>
        <v>1.0814646815107716</v>
      </c>
      <c r="R274" s="28">
        <f>($D274*Input!G$4 + 'Cálculo Emissões'!$E274*Input!G$6 + 'Cálculo Emissões'!$F274*Input!G$5) * (1/1000)</f>
        <v>2.4804256937518993E-2</v>
      </c>
      <c r="S274" s="28">
        <f>($D274*Input!H$4 + 'Cálculo Emissões'!$E274*Input!H$6 + 'Cálculo Emissões'!$F274*Input!H$5) * (1/1000)</f>
        <v>0.54822527889430384</v>
      </c>
      <c r="T274" s="28">
        <f>($D274*Input!I$4) * (1/1000)</f>
        <v>4.8477839791902691E-2</v>
      </c>
      <c r="U274" s="1">
        <f>($D274*Input!J$4 + 'Cálculo Emissões'!$E274*Input!J$6 + 'Cálculo Emissões'!$F274*Input!J$5) * (1/1000)</f>
        <v>1.8202614768908228E-2</v>
      </c>
      <c r="V274" s="1">
        <f>($D274*Input!K$4 + 'Cálculo Emissões'!$E274*Input!K$6 + 'Cálculo Emissões'!$F274*Input!K$5) * (1/1000)</f>
        <v>1.381719261288643E-2</v>
      </c>
      <c r="W274" s="1">
        <f>($D274*Input!L$4 + 'Cálculo Emissões'!$E274*Input!L$6 + 'Cálculo Emissões'!$F274*Input!L$5) * (1/1000)</f>
        <v>7.405377053712762E-3</v>
      </c>
      <c r="X274" s="1">
        <f>($D274*Input!M$4 + 'Cálculo Emissões'!$E274*Input!M$6 + 'Cálculo Emissões'!$F274*Input!M$5) * (1/1000)</f>
        <v>1.5524057825648963E-2</v>
      </c>
      <c r="Y274" s="1">
        <f>($D274*Input!N$4 + 'Cálculo Emissões'!$E274*Input!N$6 + 'Cálculo Emissões'!$F274*Input!N$5) * (1/1000)</f>
        <v>7.7620289128244816E-3</v>
      </c>
      <c r="Z274" s="1">
        <f>($D274*Input!O$4 + 'Cálculo Emissões'!$E274*Input!O$6 + 'Cálculo Emissões'!$F274*Input!O$5) * (1/1000)</f>
        <v>4.2218785223425391E-3</v>
      </c>
    </row>
    <row r="275" spans="1:26" ht="15" customHeight="1" x14ac:dyDescent="0.25">
      <c r="A275" s="1" t="str">
        <f>'Dados Vias'!B276</f>
        <v>Serra</v>
      </c>
      <c r="B275" s="1" t="str">
        <f>'Dados Vias'!C276</f>
        <v>Rua Adão Bandeira (2)</v>
      </c>
      <c r="C275" s="29">
        <f>Input!$R$17</f>
        <v>0.95383561643835613</v>
      </c>
      <c r="D275" s="5">
        <f>'Dados Vias'!S276</f>
        <v>510.25014057654363</v>
      </c>
      <c r="E275" s="5">
        <f>'Dados Vias'!T276</f>
        <v>109.5349138983636</v>
      </c>
      <c r="F275" s="5">
        <f>'Dados Vias'!U276</f>
        <v>53.398270525452247</v>
      </c>
      <c r="G275" s="12">
        <f>($D275*Input!$E$12 + $E275*Input!$E$14 + $F275*Input!$E$13) / ($D275+$E275+$F275)</f>
        <v>2.3729830508474574</v>
      </c>
      <c r="H275" s="14" t="str">
        <f>'Dados Vias'!W276</f>
        <v>Highway</v>
      </c>
      <c r="I275" s="29">
        <f>VLOOKUP($H275,Input!$A$12:$B$15,2,FALSE)</f>
        <v>0.61049702380952386</v>
      </c>
      <c r="J275" s="34">
        <f t="shared" si="12"/>
        <v>3.1958174785434363</v>
      </c>
      <c r="K275" s="34">
        <f t="shared" si="13"/>
        <v>0.61343864913217649</v>
      </c>
      <c r="L275" s="34">
        <f t="shared" si="14"/>
        <v>0.14841257640294592</v>
      </c>
      <c r="M275" s="28">
        <f>($D275*Input!B$4 + 'Cálculo Emissões'!$E275*Input!B$6 + 'Cálculo Emissões'!$F275*Input!B$5) * (1/1000)</f>
        <v>1.2028627877595389E-2</v>
      </c>
      <c r="N275" s="28">
        <f>($D275*Input!C$4 + 'Cálculo Emissões'!$E275*Input!C$6 + 'Cálculo Emissões'!$F275*Input!C$5) * (1/1000)</f>
        <v>1.2028627877595389E-2</v>
      </c>
      <c r="O275" s="28">
        <f>($D275*Input!D$4 + 'Cálculo Emissões'!$E275*Input!D$6 + 'Cálculo Emissões'!$F275*Input!D$5) * (1/1000)</f>
        <v>1.2028627877595389E-2</v>
      </c>
      <c r="P275" s="28">
        <f>($D275*Input!E$4 + 'Cálculo Emissões'!$E275*Input!E$6 + 'Cálculo Emissões'!$F275*Input!E$5) * (1/1000)</f>
        <v>0.69340388213592796</v>
      </c>
      <c r="Q275" s="28">
        <f>($D275*Input!F$4 + 'Cálculo Emissões'!$E275*Input!F$6 + 'Cálculo Emissões'!$F275*Input!F$5) * (1/1000)</f>
        <v>0.93524279964654766</v>
      </c>
      <c r="R275" s="28">
        <f>($D275*Input!G$4 + 'Cálculo Emissões'!$E275*Input!G$6 + 'Cálculo Emissões'!$F275*Input!G$5) * (1/1000)</f>
        <v>1.7670590448211839E-2</v>
      </c>
      <c r="S275" s="28">
        <f>($D275*Input!H$4 + 'Cálculo Emissões'!$E275*Input!H$6 + 'Cálculo Emissões'!$F275*Input!H$5) * (1/1000)</f>
        <v>0.43162913069271625</v>
      </c>
      <c r="T275" s="28">
        <f>($D275*Input!I$4) * (1/1000)</f>
        <v>3.7538813396002207E-2</v>
      </c>
      <c r="U275" s="1">
        <f>($D275*Input!J$4 + 'Cálculo Emissões'!$E275*Input!J$6 + 'Cálculo Emissões'!$F275*Input!J$5) * (1/1000)</f>
        <v>1.380724261595347E-2</v>
      </c>
      <c r="V275" s="1">
        <f>($D275*Input!K$4 + 'Cálculo Emissões'!$E275*Input!K$6 + 'Cálculo Emissões'!$F275*Input!K$5) * (1/1000)</f>
        <v>1.0483557265091835E-2</v>
      </c>
      <c r="W275" s="1">
        <f>($D275*Input!L$4 + 'Cálculo Emissões'!$E275*Input!L$6 + 'Cálculo Emissões'!$F275*Input!L$5) * (1/1000)</f>
        <v>5.6178107781437014E-3</v>
      </c>
      <c r="X275" s="1">
        <f>($D275*Input!M$4 + 'Cálculo Emissões'!$E275*Input!M$6 + 'Cálculo Emissões'!$F275*Input!M$5) * (1/1000)</f>
        <v>1.1701456843969798E-2</v>
      </c>
      <c r="Y275" s="1">
        <f>($D275*Input!N$4 + 'Cálculo Emissões'!$E275*Input!N$6 + 'Cálculo Emissões'!$F275*Input!N$5) * (1/1000)</f>
        <v>5.8507284219848988E-3</v>
      </c>
      <c r="Z275" s="1">
        <f>($D275*Input!O$4 + 'Cálculo Emissões'!$E275*Input!O$6 + 'Cálculo Emissões'!$F275*Input!O$5) * (1/1000)</f>
        <v>3.1824135699648763E-3</v>
      </c>
    </row>
    <row r="276" spans="1:26" ht="15" customHeight="1" x14ac:dyDescent="0.25">
      <c r="A276" s="1" t="str">
        <f>'Dados Vias'!B277</f>
        <v>Serra</v>
      </c>
      <c r="B276" s="1" t="str">
        <f>'Dados Vias'!C277</f>
        <v>Rua Anchieta (1)</v>
      </c>
      <c r="C276" s="29">
        <f>Input!$R$17</f>
        <v>0.95383561643835613</v>
      </c>
      <c r="D276" s="5">
        <f>'Dados Vias'!S277</f>
        <v>48.195868293006598</v>
      </c>
      <c r="E276" s="5">
        <f>'Dados Vias'!T277</f>
        <v>3.6374240221137062</v>
      </c>
      <c r="F276" s="5">
        <f>'Dados Vias'!U277</f>
        <v>0.90935600552842655</v>
      </c>
      <c r="G276" s="12">
        <f>($D276*Input!$E$12 + $E276*Input!$E$14 + $F276*Input!$E$13) / ($D276+$E276+$F276)</f>
        <v>1.6086206896551725</v>
      </c>
      <c r="H276" s="14" t="str">
        <f>'Dados Vias'!W277</f>
        <v>Collector</v>
      </c>
      <c r="I276" s="29">
        <f>VLOOKUP($H276,Input!$A$12:$B$15,2,FALSE)</f>
        <v>1.9366892857142866</v>
      </c>
      <c r="J276" s="34">
        <f t="shared" si="12"/>
        <v>0.4815543029403444</v>
      </c>
      <c r="K276" s="34">
        <f t="shared" si="13"/>
        <v>9.2434572081428343E-2</v>
      </c>
      <c r="L276" s="34">
        <f t="shared" si="14"/>
        <v>2.2363202922926213E-2</v>
      </c>
      <c r="M276" s="28">
        <f>($D276*Input!B$4 + 'Cálculo Emissões'!$E276*Input!B$6 + 'Cálculo Emissões'!$F276*Input!B$5) * (1/1000)</f>
        <v>3.8367793079378452E-4</v>
      </c>
      <c r="N276" s="28">
        <f>($D276*Input!C$4 + 'Cálculo Emissões'!$E276*Input!C$6 + 'Cálculo Emissões'!$F276*Input!C$5) * (1/1000)</f>
        <v>3.8367793079378452E-4</v>
      </c>
      <c r="O276" s="28">
        <f>($D276*Input!D$4 + 'Cálculo Emissões'!$E276*Input!D$6 + 'Cálculo Emissões'!$F276*Input!D$5) * (1/1000)</f>
        <v>3.8367793079378452E-4</v>
      </c>
      <c r="P276" s="28">
        <f>($D276*Input!E$4 + 'Cálculo Emissões'!$E276*Input!E$6 + 'Cálculo Emissões'!$F276*Input!E$5) * (1/1000)</f>
        <v>4.2358284778123777E-2</v>
      </c>
      <c r="Q276" s="28">
        <f>($D276*Input!F$4 + 'Cálculo Emissões'!$E276*Input!F$6 + 'Cálculo Emissões'!$F276*Input!F$5) * (1/1000)</f>
        <v>5.8246160803333218E-2</v>
      </c>
      <c r="R276" s="28">
        <f>($D276*Input!G$4 + 'Cálculo Emissões'!$E276*Input!G$6 + 'Cálculo Emissões'!$F276*Input!G$5) * (1/1000)</f>
        <v>7.8281273656532016E-4</v>
      </c>
      <c r="S276" s="28">
        <f>($D276*Input!H$4 + 'Cálculo Emissões'!$E276*Input!H$6 + 'Cálculo Emissões'!$F276*Input!H$5) * (1/1000)</f>
        <v>3.7549501155114753E-2</v>
      </c>
      <c r="T276" s="28">
        <f>($D276*Input!I$4) * (1/1000)</f>
        <v>3.5457426905658438E-3</v>
      </c>
      <c r="U276" s="1">
        <f>($D276*Input!J$4 + 'Cálculo Emissões'!$E276*Input!J$6 + 'Cálculo Emissões'!$F276*Input!J$5) * (1/1000)</f>
        <v>9.6886071364786388E-4</v>
      </c>
      <c r="V276" s="1">
        <f>($D276*Input!K$4 + 'Cálculo Emissões'!$E276*Input!K$6 + 'Cálculo Emissões'!$F276*Input!K$5) * (1/1000)</f>
        <v>7.350635672269477E-4</v>
      </c>
      <c r="W276" s="1">
        <f>($D276*Input!L$4 + 'Cálculo Emissões'!$E276*Input!L$6 + 'Cálculo Emissões'!$F276*Input!L$5) * (1/1000)</f>
        <v>3.9404319042203573E-4</v>
      </c>
      <c r="X276" s="1">
        <f>($D276*Input!M$4 + 'Cálculo Emissões'!$E276*Input!M$6 + 'Cálculo Emissões'!$F276*Input!M$5) * (1/1000)</f>
        <v>8.0250306086513583E-4</v>
      </c>
      <c r="Y276" s="1">
        <f>($D276*Input!N$4 + 'Cálculo Emissões'!$E276*Input!N$6 + 'Cálculo Emissões'!$F276*Input!N$5) * (1/1000)</f>
        <v>4.0125153043256792E-4</v>
      </c>
      <c r="Z276" s="1">
        <f>($D276*Input!O$4 + 'Cálculo Emissões'!$E276*Input!O$6 + 'Cálculo Emissões'!$F276*Input!O$5) * (1/1000)</f>
        <v>2.1900774013541009E-4</v>
      </c>
    </row>
    <row r="277" spans="1:26" ht="15" customHeight="1" x14ac:dyDescent="0.25">
      <c r="A277" s="1" t="str">
        <f>'Dados Vias'!B278</f>
        <v>Serra</v>
      </c>
      <c r="B277" s="1" t="str">
        <f>'Dados Vias'!C278</f>
        <v>Rua Anchieta (2)</v>
      </c>
      <c r="C277" s="29">
        <f>Input!$R$17</f>
        <v>0.95383561643835613</v>
      </c>
      <c r="D277" s="5">
        <f>'Dados Vias'!S278</f>
        <v>50.351757249933549</v>
      </c>
      <c r="E277" s="5">
        <f>'Dados Vias'!T278</f>
        <v>3.1469848281208468</v>
      </c>
      <c r="F277" s="5">
        <f>'Dados Vias'!U278</f>
        <v>3.1469848281208468</v>
      </c>
      <c r="G277" s="12">
        <f>($D277*Input!$E$12 + $E277*Input!$E$14 + $F277*Input!$E$13) / ($D277+$E277+$F277)</f>
        <v>2.1694444444444438</v>
      </c>
      <c r="H277" s="14" t="str">
        <f>'Dados Vias'!W278</f>
        <v>Collector</v>
      </c>
      <c r="I277" s="29">
        <f>VLOOKUP($H277,Input!$A$12:$B$15,2,FALSE)</f>
        <v>1.9366892857142866</v>
      </c>
      <c r="J277" s="34">
        <f t="shared" si="12"/>
        <v>0.70168674038715695</v>
      </c>
      <c r="K277" s="34">
        <f t="shared" si="13"/>
        <v>0.13468909567803011</v>
      </c>
      <c r="L277" s="34">
        <f t="shared" si="14"/>
        <v>3.258607153500729E-2</v>
      </c>
      <c r="M277" s="28">
        <f>($D277*Input!B$4 + 'Cálculo Emissões'!$E277*Input!B$6 + 'Cálculo Emissões'!$F277*Input!B$5) * (1/1000)</f>
        <v>7.822221021773233E-4</v>
      </c>
      <c r="N277" s="28">
        <f>($D277*Input!C$4 + 'Cálculo Emissões'!$E277*Input!C$6 + 'Cálculo Emissões'!$F277*Input!C$5) * (1/1000)</f>
        <v>7.822221021773233E-4</v>
      </c>
      <c r="O277" s="28">
        <f>($D277*Input!D$4 + 'Cálculo Emissões'!$E277*Input!D$6 + 'Cálculo Emissões'!$F277*Input!D$5) * (1/1000)</f>
        <v>7.822221021773233E-4</v>
      </c>
      <c r="P277" s="28">
        <f>($D277*Input!E$4 + 'Cálculo Emissões'!$E277*Input!E$6 + 'Cálculo Emissões'!$F277*Input!E$5) * (1/1000)</f>
        <v>5.6127280707296792E-2</v>
      </c>
      <c r="Q277" s="28">
        <f>($D277*Input!F$4 + 'Cálculo Emissões'!$E277*Input!F$6 + 'Cálculo Emissões'!$F277*Input!F$5) * (1/1000)</f>
        <v>6.0621090689512235E-2</v>
      </c>
      <c r="R277" s="28">
        <f>($D277*Input!G$4 + 'Cálculo Emissões'!$E277*Input!G$6 + 'Cálculo Emissões'!$F277*Input!G$5) * (1/1000)</f>
        <v>1.2782676540833027E-3</v>
      </c>
      <c r="S277" s="28">
        <f>($D277*Input!H$4 + 'Cálculo Emissões'!$E277*Input!H$6 + 'Cálculo Emissões'!$F277*Input!H$5) * (1/1000)</f>
        <v>3.9559441111616092E-2</v>
      </c>
      <c r="T277" s="28">
        <f>($D277*Input!I$4) * (1/1000)</f>
        <v>3.7043502181701255E-3</v>
      </c>
      <c r="U277" s="1">
        <f>($D277*Input!J$4 + 'Cálculo Emissões'!$E277*Input!J$6 + 'Cálculo Emissões'!$F277*Input!J$5) * (1/1000)</f>
        <v>1.1553666913777362E-3</v>
      </c>
      <c r="V277" s="1">
        <f>($D277*Input!K$4 + 'Cálculo Emissões'!$E277*Input!K$6 + 'Cálculo Emissões'!$F277*Input!K$5) * (1/1000)</f>
        <v>8.7653910995639194E-4</v>
      </c>
      <c r="W277" s="1">
        <f>($D277*Input!L$4 + 'Cálculo Emissões'!$E277*Input!L$6 + 'Cálculo Emissões'!$F277*Input!L$5) * (1/1000)</f>
        <v>4.6990934680104905E-4</v>
      </c>
      <c r="X277" s="1">
        <f>($D277*Input!M$4 + 'Cálculo Emissões'!$E277*Input!M$6 + 'Cálculo Emissões'!$F277*Input!M$5) * (1/1000)</f>
        <v>9.7397514609403007E-4</v>
      </c>
      <c r="Y277" s="1">
        <f>($D277*Input!N$4 + 'Cálculo Emissões'!$E277*Input!N$6 + 'Cálculo Emissões'!$F277*Input!N$5) * (1/1000)</f>
        <v>4.8698757304701504E-4</v>
      </c>
      <c r="Z277" s="1">
        <f>($D277*Input!O$4 + 'Cálculo Emissões'!$E277*Input!O$6 + 'Cálculo Emissões'!$F277*Input!O$5) * (1/1000)</f>
        <v>2.6541016625039506E-4</v>
      </c>
    </row>
    <row r="278" spans="1:26" ht="15" customHeight="1" x14ac:dyDescent="0.25">
      <c r="A278" s="1" t="str">
        <f>'Dados Vias'!B279</f>
        <v>Serra</v>
      </c>
      <c r="B278" s="1" t="str">
        <f>'Dados Vias'!C279</f>
        <v>Rua Antônio Carom</v>
      </c>
      <c r="C278" s="29">
        <f>Input!$R$17</f>
        <v>0.95383561643835613</v>
      </c>
      <c r="D278" s="5">
        <f>'Dados Vias'!S279</f>
        <v>90.487642128857075</v>
      </c>
      <c r="E278" s="5">
        <f>'Dados Vias'!T279</f>
        <v>20.530809558648244</v>
      </c>
      <c r="F278" s="5">
        <f>'Dados Vias'!U279</f>
        <v>8.3644038942641004</v>
      </c>
      <c r="G278" s="12">
        <f>($D278*Input!$E$12 + $E278*Input!$E$14 + $F278*Input!$E$13) / ($D278+$E278+$F278)</f>
        <v>2.2299363057324841</v>
      </c>
      <c r="H278" s="14" t="str">
        <f>'Dados Vias'!W279</f>
        <v>Collector</v>
      </c>
      <c r="I278" s="29">
        <f>VLOOKUP($H278,Input!$A$12:$B$15,2,FALSE)</f>
        <v>1.9366892857142866</v>
      </c>
      <c r="J278" s="34">
        <f t="shared" si="12"/>
        <v>1.5209007783153781</v>
      </c>
      <c r="K278" s="34">
        <f t="shared" si="13"/>
        <v>0.29193761069830787</v>
      </c>
      <c r="L278" s="34">
        <f t="shared" si="14"/>
        <v>7.0630067104429317E-2</v>
      </c>
      <c r="M278" s="28">
        <f>($D278*Input!B$4 + 'Cálculo Emissões'!$E278*Input!B$6 + 'Cálculo Emissões'!$F278*Input!B$5) * (1/1000)</f>
        <v>1.9446958403923037E-3</v>
      </c>
      <c r="N278" s="28">
        <f>($D278*Input!C$4 + 'Cálculo Emissões'!$E278*Input!C$6 + 'Cálculo Emissões'!$F278*Input!C$5) * (1/1000)</f>
        <v>1.9446958403923037E-3</v>
      </c>
      <c r="O278" s="28">
        <f>($D278*Input!D$4 + 'Cálculo Emissões'!$E278*Input!D$6 + 'Cálculo Emissões'!$F278*Input!D$5) * (1/1000)</f>
        <v>1.9446958403923037E-3</v>
      </c>
      <c r="P278" s="28">
        <f>($D278*Input!E$4 + 'Cálculo Emissões'!$E278*Input!E$6 + 'Cálculo Emissões'!$F278*Input!E$5) * (1/1000)</f>
        <v>0.1170719615962762</v>
      </c>
      <c r="Q278" s="28">
        <f>($D278*Input!F$4 + 'Cálculo Emissões'!$E278*Input!F$6 + 'Cálculo Emissões'!$F278*Input!F$5) * (1/1000)</f>
        <v>0.16896106068644665</v>
      </c>
      <c r="R278" s="28">
        <f>($D278*Input!G$4 + 'Cálculo Emissões'!$E278*Input!G$6 + 'Cálculo Emissões'!$F278*Input!G$5) * (1/1000)</f>
        <v>2.9040001241388206E-3</v>
      </c>
      <c r="S278" s="28">
        <f>($D278*Input!H$4 + 'Cálculo Emissões'!$E278*Input!H$6 + 'Cálculo Emissões'!$F278*Input!H$5) * (1/1000)</f>
        <v>7.6633329359715494E-2</v>
      </c>
      <c r="T278" s="28">
        <f>($D278*Input!I$4) * (1/1000)</f>
        <v>6.6571245010952291E-3</v>
      </c>
      <c r="U278" s="1">
        <f>($D278*Input!J$4 + 'Cálculo Emissões'!$E278*Input!J$6 + 'Cálculo Emissões'!$F278*Input!J$5) * (1/1000)</f>
        <v>2.3830011797607697E-3</v>
      </c>
      <c r="V278" s="1">
        <f>($D278*Input!K$4 + 'Cálculo Emissões'!$E278*Input!K$6 + 'Cálculo Emissões'!$F278*Input!K$5) * (1/1000)</f>
        <v>1.8094951256799115E-3</v>
      </c>
      <c r="W278" s="1">
        <f>($D278*Input!L$4 + 'Cálculo Emissões'!$E278*Input!L$6 + 'Cálculo Emissões'!$F278*Input!L$5) * (1/1000)</f>
        <v>9.6960511603396673E-4</v>
      </c>
      <c r="X278" s="1">
        <f>($D278*Input!M$4 + 'Cálculo Emissões'!$E278*Input!M$6 + 'Cálculo Emissões'!$F278*Input!M$5) * (1/1000)</f>
        <v>2.0115933152750286E-3</v>
      </c>
      <c r="Y278" s="1">
        <f>($D278*Input!N$4 + 'Cálculo Emissões'!$E278*Input!N$6 + 'Cálculo Emissões'!$F278*Input!N$5) * (1/1000)</f>
        <v>1.0057966576375143E-3</v>
      </c>
      <c r="Z278" s="1">
        <f>($D278*Input!O$4 + 'Cálculo Emissões'!$E278*Input!O$6 + 'Cálculo Emissões'!$F278*Input!O$5) * (1/1000)</f>
        <v>5.4719672120253E-4</v>
      </c>
    </row>
    <row r="279" spans="1:26" ht="15" customHeight="1" x14ac:dyDescent="0.25">
      <c r="A279" s="1" t="str">
        <f>'Dados Vias'!B280</f>
        <v>Serra</v>
      </c>
      <c r="B279" s="1" t="str">
        <f>'Dados Vias'!C280</f>
        <v>Rua Antônio Francisco</v>
      </c>
      <c r="C279" s="29">
        <f>Input!$R$17</f>
        <v>0.95383561643835613</v>
      </c>
      <c r="D279" s="5">
        <f>'Dados Vias'!S280</f>
        <v>14.455447710070958</v>
      </c>
      <c r="E279" s="5">
        <f>'Dados Vias'!T280</f>
        <v>0.45173274093971744</v>
      </c>
      <c r="F279" s="5">
        <f>'Dados Vias'!U280</f>
        <v>1.8069309637588697</v>
      </c>
      <c r="G279" s="12">
        <f>($D279*Input!$E$12 + $E279*Input!$E$14 + $F279*Input!$E$13) / ($D279+$E279+$F279)</f>
        <v>2.951351351351351</v>
      </c>
      <c r="H279" s="14" t="str">
        <f>'Dados Vias'!W280</f>
        <v>Collector</v>
      </c>
      <c r="I279" s="29">
        <f>VLOOKUP($H279,Input!$A$12:$B$15,2,FALSE)</f>
        <v>1.9366892857142866</v>
      </c>
      <c r="J279" s="34">
        <f t="shared" si="12"/>
        <v>0.28340351813217091</v>
      </c>
      <c r="K279" s="34">
        <f t="shared" si="13"/>
        <v>5.4399436917011115E-2</v>
      </c>
      <c r="L279" s="34">
        <f t="shared" si="14"/>
        <v>1.3161154092825271E-2</v>
      </c>
      <c r="M279" s="28">
        <f>($D279*Input!B$4 + 'Cálculo Emissões'!$E279*Input!B$6 + 'Cálculo Emissões'!$F279*Input!B$5) * (1/1000)</f>
        <v>3.8060302074061016E-4</v>
      </c>
      <c r="N279" s="28">
        <f>($D279*Input!C$4 + 'Cálculo Emissões'!$E279*Input!C$6 + 'Cálculo Emissões'!$F279*Input!C$5) * (1/1000)</f>
        <v>3.8060302074061016E-4</v>
      </c>
      <c r="O279" s="28">
        <f>($D279*Input!D$4 + 'Cálculo Emissões'!$E279*Input!D$6 + 'Cálculo Emissões'!$F279*Input!D$5) * (1/1000)</f>
        <v>3.8060302074061016E-4</v>
      </c>
      <c r="P279" s="28">
        <f>($D279*Input!E$4 + 'Cálculo Emissões'!$E279*Input!E$6 + 'Cálculo Emissões'!$F279*Input!E$5) * (1/1000)</f>
        <v>2.0978387327923835E-2</v>
      </c>
      <c r="Q279" s="28">
        <f>($D279*Input!F$4 + 'Cálculo Emissões'!$E279*Input!F$6 + 'Cálculo Emissões'!$F279*Input!F$5) * (1/1000)</f>
        <v>1.6604587912352631E-2</v>
      </c>
      <c r="R279" s="28">
        <f>($D279*Input!G$4 + 'Cálculo Emissões'!$E279*Input!G$6 + 'Cálculo Emissões'!$F279*Input!G$5) * (1/1000)</f>
        <v>5.5586930522687303E-4</v>
      </c>
      <c r="S279" s="28">
        <f>($D279*Input!H$4 + 'Cálculo Emissões'!$E279*Input!H$6 + 'Cálculo Emissões'!$F279*Input!H$5) * (1/1000)</f>
        <v>1.1432960669209964E-2</v>
      </c>
      <c r="T279" s="28">
        <f>($D279*Input!I$4) * (1/1000)</f>
        <v>1.0634790879839424E-3</v>
      </c>
      <c r="U279" s="1">
        <f>($D279*Input!J$4 + 'Cálculo Emissões'!$E279*Input!J$6 + 'Cálculo Emissões'!$F279*Input!J$5) * (1/1000)</f>
        <v>3.890487712848561E-4</v>
      </c>
      <c r="V279" s="1">
        <f>($D279*Input!K$4 + 'Cálculo Emissões'!$E279*Input!K$6 + 'Cálculo Emissões'!$F279*Input!K$5) * (1/1000)</f>
        <v>2.9513097225177979E-4</v>
      </c>
      <c r="W279" s="1">
        <f>($D279*Input!L$4 + 'Cálculo Emissões'!$E279*Input!L$6 + 'Cálculo Emissões'!$F279*Input!L$5) * (1/1000)</f>
        <v>1.5823359300928258E-4</v>
      </c>
      <c r="X279" s="1">
        <f>($D279*Input!M$4 + 'Cálculo Emissões'!$E279*Input!M$6 + 'Cálculo Emissões'!$F279*Input!M$5) * (1/1000)</f>
        <v>3.3427214814166651E-4</v>
      </c>
      <c r="Y279" s="1">
        <f>($D279*Input!N$4 + 'Cálculo Emissões'!$E279*Input!N$6 + 'Cálculo Emissões'!$F279*Input!N$5) * (1/1000)</f>
        <v>1.6713607407083325E-4</v>
      </c>
      <c r="Z279" s="1">
        <f>($D279*Input!O$4 + 'Cálculo Emissões'!$E279*Input!O$6 + 'Cálculo Emissões'!$F279*Input!O$5) * (1/1000)</f>
        <v>9.0957012078043349E-5</v>
      </c>
    </row>
    <row r="280" spans="1:26" ht="15" customHeight="1" x14ac:dyDescent="0.25">
      <c r="A280" s="1" t="str">
        <f>'Dados Vias'!B281</f>
        <v>Serra</v>
      </c>
      <c r="B280" s="1" t="str">
        <f>'Dados Vias'!C281</f>
        <v>Rua Atalides Moreira de Souza</v>
      </c>
      <c r="C280" s="29">
        <f>Input!$R$17</f>
        <v>0.95383561643835613</v>
      </c>
      <c r="D280" s="5">
        <f>'Dados Vias'!S281</f>
        <v>248.08593896470623</v>
      </c>
      <c r="E280" s="5">
        <f>'Dados Vias'!T281</f>
        <v>45.106534357219324</v>
      </c>
      <c r="F280" s="5">
        <f>'Dados Vias'!U281</f>
        <v>219.89435499144417</v>
      </c>
      <c r="G280" s="12">
        <f>($D280*Input!$E$12 + $E280*Input!$E$14 + $F280*Input!$E$13) / ($D280+$E280+$F280)</f>
        <v>7.4258241758241761</v>
      </c>
      <c r="H280" s="14" t="str">
        <f>'Dados Vias'!W281</f>
        <v>Collector</v>
      </c>
      <c r="I280" s="29">
        <f>VLOOKUP($H280,Input!$A$12:$B$15,2,FALSE)</f>
        <v>1.9366892857142866</v>
      </c>
      <c r="J280" s="34">
        <f t="shared" si="12"/>
        <v>22.297236121710043</v>
      </c>
      <c r="K280" s="34">
        <f t="shared" si="13"/>
        <v>4.2799648283158591</v>
      </c>
      <c r="L280" s="34">
        <f t="shared" si="14"/>
        <v>1.0354753616893209</v>
      </c>
      <c r="M280" s="28">
        <f>($D280*Input!B$4 + 'Cálculo Emissões'!$E280*Input!B$6 + 'Cálculo Emissões'!$F280*Input!B$5) * (1/1000)</f>
        <v>3.973101863736693E-2</v>
      </c>
      <c r="N280" s="28">
        <f>($D280*Input!C$4 + 'Cálculo Emissões'!$E280*Input!C$6 + 'Cálculo Emissões'!$F280*Input!C$5) * (1/1000)</f>
        <v>3.973101863736693E-2</v>
      </c>
      <c r="O280" s="28">
        <f>($D280*Input!D$4 + 'Cálculo Emissões'!$E280*Input!D$6 + 'Cálculo Emissões'!$F280*Input!D$5) * (1/1000)</f>
        <v>3.973101863736693E-2</v>
      </c>
      <c r="P280" s="28">
        <f>($D280*Input!E$4 + 'Cálculo Emissões'!$E280*Input!E$6 + 'Cálculo Emissões'!$F280*Input!E$5) * (1/1000)</f>
        <v>1.3902489073823849</v>
      </c>
      <c r="Q280" s="28">
        <f>($D280*Input!F$4 + 'Cálculo Emissões'!$E280*Input!F$6 + 'Cálculo Emissões'!$F280*Input!F$5) * (1/1000)</f>
        <v>0.62475144114956438</v>
      </c>
      <c r="R280" s="28">
        <f>($D280*Input!G$4 + 'Cálculo Emissões'!$E280*Input!G$6 + 'Cálculo Emissões'!$F280*Input!G$5) * (1/1000)</f>
        <v>4.9359226827307853E-2</v>
      </c>
      <c r="S280" s="28">
        <f>($D280*Input!H$4 + 'Cálculo Emissões'!$E280*Input!H$6 + 'Cálculo Emissões'!$F280*Input!H$5) * (1/1000)</f>
        <v>0.25522184752667437</v>
      </c>
      <c r="T280" s="28">
        <f>($D280*Input!I$4) * (1/1000)</f>
        <v>1.8251541799567738E-2</v>
      </c>
      <c r="U280" s="1">
        <f>($D280*Input!J$4 + 'Cálculo Emissões'!$E280*Input!J$6 + 'Cálculo Emissões'!$F280*Input!J$5) * (1/1000)</f>
        <v>1.9761850914790685E-2</v>
      </c>
      <c r="V280" s="1">
        <f>($D280*Input!K$4 + 'Cálculo Emissões'!$E280*Input!K$6 + 'Cálculo Emissões'!$F280*Input!K$5) * (1/1000)</f>
        <v>1.4999996378663472E-2</v>
      </c>
      <c r="W280" s="1">
        <f>($D280*Input!L$4 + 'Cálculo Emissões'!$E280*Input!L$6 + 'Cálculo Emissões'!$F280*Input!L$5) * (1/1000)</f>
        <v>8.0407431579521162E-3</v>
      </c>
      <c r="X280" s="1">
        <f>($D280*Input!M$4 + 'Cálculo Emissões'!$E280*Input!M$6 + 'Cálculo Emissões'!$F280*Input!M$5) * (1/1000)</f>
        <v>1.7953939255950822E-2</v>
      </c>
      <c r="Y280" s="1">
        <f>($D280*Input!N$4 + 'Cálculo Emissões'!$E280*Input!N$6 + 'Cálculo Emissões'!$F280*Input!N$5) * (1/1000)</f>
        <v>8.9769696279754108E-3</v>
      </c>
      <c r="Z280" s="1">
        <f>($D280*Input!O$4 + 'Cálculo Emissões'!$E280*Input!O$6 + 'Cálculo Emissões'!$F280*Input!O$5) * (1/1000)</f>
        <v>4.8578236097198161E-3</v>
      </c>
    </row>
    <row r="281" spans="1:26" ht="15" customHeight="1" x14ac:dyDescent="0.25">
      <c r="A281" s="1" t="str">
        <f>'Dados Vias'!B282</f>
        <v>Serra</v>
      </c>
      <c r="B281" s="1" t="str">
        <f>'Dados Vias'!C282</f>
        <v>Rua Basílio da Gama</v>
      </c>
      <c r="C281" s="29">
        <f>Input!$R$17</f>
        <v>0.95383561643835613</v>
      </c>
      <c r="D281" s="5">
        <f>'Dados Vias'!S282</f>
        <v>74.131443244031729</v>
      </c>
      <c r="E281" s="5">
        <f>'Dados Vias'!T282</f>
        <v>18.532860811007932</v>
      </c>
      <c r="F281" s="5">
        <f>'Dados Vias'!U282</f>
        <v>1.3237757722148524</v>
      </c>
      <c r="G281" s="12">
        <f>($D281*Input!$E$12 + $E281*Input!$E$14 + $F281*Input!$E$13) / ($D281+$E281+$F281)</f>
        <v>1.4035211267605634</v>
      </c>
      <c r="H281" s="14" t="str">
        <f>'Dados Vias'!W282</f>
        <v>Collector</v>
      </c>
      <c r="I281" s="29">
        <f>VLOOKUP($H281,Input!$A$12:$B$15,2,FALSE)</f>
        <v>1.9366892857142866</v>
      </c>
      <c r="J281" s="34">
        <f t="shared" si="12"/>
        <v>0.74668378846220262</v>
      </c>
      <c r="K281" s="34">
        <f t="shared" si="13"/>
        <v>0.14332629995249713</v>
      </c>
      <c r="L281" s="34">
        <f t="shared" si="14"/>
        <v>3.4675717730442854E-2</v>
      </c>
      <c r="M281" s="28">
        <f>($D281*Input!B$4 + 'Cálculo Emissões'!$E281*Input!B$6 + 'Cálculo Emissões'!$F281*Input!B$5) * (1/1000)</f>
        <v>6.3372348049243966E-4</v>
      </c>
      <c r="N281" s="28">
        <f>($D281*Input!C$4 + 'Cálculo Emissões'!$E281*Input!C$6 + 'Cálculo Emissões'!$F281*Input!C$5) * (1/1000)</f>
        <v>6.3372348049243966E-4</v>
      </c>
      <c r="O281" s="28">
        <f>($D281*Input!D$4 + 'Cálculo Emissões'!$E281*Input!D$6 + 'Cálculo Emissões'!$F281*Input!D$5) * (1/1000)</f>
        <v>6.3372348049243966E-4</v>
      </c>
      <c r="P281" s="28">
        <f>($D281*Input!E$4 + 'Cálculo Emissões'!$E281*Input!E$6 + 'Cálculo Emissões'!$F281*Input!E$5) * (1/1000)</f>
        <v>6.6035460644453967E-2</v>
      </c>
      <c r="Q281" s="28">
        <f>($D281*Input!F$4 + 'Cálculo Emissões'!$E281*Input!F$6 + 'Cálculo Emissões'!$F281*Input!F$5) * (1/1000)</f>
        <v>0.13926752174858928</v>
      </c>
      <c r="R281" s="28">
        <f>($D281*Input!G$4 + 'Cálculo Emissões'!$E281*Input!G$6 + 'Cálculo Emissões'!$F281*Input!G$5) * (1/1000)</f>
        <v>1.2205472225538343E-3</v>
      </c>
      <c r="S281" s="28">
        <f>($D281*Input!H$4 + 'Cálculo Emissões'!$E281*Input!H$6 + 'Cálculo Emissões'!$F281*Input!H$5) * (1/1000)</f>
        <v>6.1972951216691684E-2</v>
      </c>
      <c r="T281" s="28">
        <f>($D281*Input!I$4) * (1/1000)</f>
        <v>5.4538082274111221E-3</v>
      </c>
      <c r="U281" s="1">
        <f>($D281*Input!J$4 + 'Cálculo Emissões'!$E281*Input!J$6 + 'Cálculo Emissões'!$F281*Input!J$5) * (1/1000)</f>
        <v>1.5925502105865925E-3</v>
      </c>
      <c r="V281" s="1">
        <f>($D281*Input!K$4 + 'Cálculo Emissões'!$E281*Input!K$6 + 'Cálculo Emissões'!$F281*Input!K$5) * (1/1000)</f>
        <v>1.2095793380847058E-3</v>
      </c>
      <c r="W281" s="1">
        <f>($D281*Input!L$4 + 'Cálculo Emissões'!$E281*Input!L$6 + 'Cálculo Emissões'!$F281*Input!L$5) * (1/1000)</f>
        <v>6.480163087113171E-4</v>
      </c>
      <c r="X281" s="1">
        <f>($D281*Input!M$4 + 'Cálculo Emissões'!$E281*Input!M$6 + 'Cálculo Emissões'!$F281*Input!M$5) * (1/1000)</f>
        <v>1.3072234556246818E-3</v>
      </c>
      <c r="Y281" s="1">
        <f>($D281*Input!N$4 + 'Cálculo Emissões'!$E281*Input!N$6 + 'Cálculo Emissões'!$F281*Input!N$5) * (1/1000)</f>
        <v>6.536117278123409E-4</v>
      </c>
      <c r="Z281" s="1">
        <f>($D281*Input!O$4 + 'Cálculo Emissões'!$E281*Input!O$6 + 'Cálculo Emissões'!$F281*Input!O$5) * (1/1000)</f>
        <v>3.5627877875358199E-4</v>
      </c>
    </row>
    <row r="282" spans="1:26" ht="15" customHeight="1" x14ac:dyDescent="0.25">
      <c r="A282" s="1" t="str">
        <f>'Dados Vias'!B283</f>
        <v>Serra</v>
      </c>
      <c r="B282" s="1" t="str">
        <f>'Dados Vias'!C283</f>
        <v>Rua C</v>
      </c>
      <c r="C282" s="29">
        <f>Input!$R$17</f>
        <v>0.95383561643835613</v>
      </c>
      <c r="D282" s="5">
        <f>'Dados Vias'!S283</f>
        <v>44.660234979964315</v>
      </c>
      <c r="E282" s="5">
        <f>'Dados Vias'!T283</f>
        <v>21.01658116704203</v>
      </c>
      <c r="F282" s="5">
        <f>'Dados Vias'!U283</f>
        <v>10.508290583521015</v>
      </c>
      <c r="G282" s="12">
        <f>($D282*Input!$E$12 + $E282*Input!$E$14 + $F282*Input!$E$13) / ($D282+$E282+$F282)</f>
        <v>3.0637931034482757</v>
      </c>
      <c r="H282" s="14" t="str">
        <f>'Dados Vias'!W283</f>
        <v>Collector</v>
      </c>
      <c r="I282" s="29">
        <f>VLOOKUP($H282,Input!$A$12:$B$15,2,FALSE)</f>
        <v>1.9366892857142866</v>
      </c>
      <c r="J282" s="34">
        <f t="shared" si="12"/>
        <v>1.3420086498055368</v>
      </c>
      <c r="K282" s="34">
        <f t="shared" si="13"/>
        <v>0.25759918355400396</v>
      </c>
      <c r="L282" s="34">
        <f t="shared" si="14"/>
        <v>6.2322383117904182E-2</v>
      </c>
      <c r="M282" s="28">
        <f>($D282*Input!B$4 + 'Cálculo Emissões'!$E282*Input!B$6 + 'Cálculo Emissões'!$F282*Input!B$5) * (1/1000)</f>
        <v>2.123344782290512E-3</v>
      </c>
      <c r="N282" s="28">
        <f>($D282*Input!C$4 + 'Cálculo Emissões'!$E282*Input!C$6 + 'Cálculo Emissões'!$F282*Input!C$5) * (1/1000)</f>
        <v>2.123344782290512E-3</v>
      </c>
      <c r="O282" s="28">
        <f>($D282*Input!D$4 + 'Cálculo Emissões'!$E282*Input!D$6 + 'Cálculo Emissões'!$F282*Input!D$5) * (1/1000)</f>
        <v>2.123344782290512E-3</v>
      </c>
      <c r="P282" s="28">
        <f>($D282*Input!E$4 + 'Cálculo Emissões'!$E282*Input!E$6 + 'Cálculo Emissões'!$F282*Input!E$5) * (1/1000)</f>
        <v>9.3538638860756571E-2</v>
      </c>
      <c r="Q282" s="28">
        <f>($D282*Input!F$4 + 'Cálculo Emissões'!$E282*Input!F$6 + 'Cálculo Emissões'!$F282*Input!F$5) * (1/1000)</f>
        <v>0.13187023606023318</v>
      </c>
      <c r="R282" s="28">
        <f>($D282*Input!G$4 + 'Cálculo Emissões'!$E282*Input!G$6 + 'Cálculo Emissões'!$F282*Input!G$5) * (1/1000)</f>
        <v>2.8022490966791531E-3</v>
      </c>
      <c r="S282" s="28">
        <f>($D282*Input!H$4 + 'Cálculo Emissões'!$E282*Input!H$6 + 'Cálculo Emissões'!$F282*Input!H$5) * (1/1000)</f>
        <v>4.2965509661126347E-2</v>
      </c>
      <c r="T282" s="28">
        <f>($D282*Input!I$4) * (1/1000)</f>
        <v>3.2856281533605904E-3</v>
      </c>
      <c r="U282" s="1">
        <f>($D282*Input!J$4 + 'Cálculo Emissões'!$E282*Input!J$6 + 'Cálculo Emissões'!$F282*Input!J$5) * (1/1000)</f>
        <v>1.6979715052258581E-3</v>
      </c>
      <c r="V282" s="1">
        <f>($D282*Input!K$4 + 'Cálculo Emissões'!$E282*Input!K$6 + 'Cálculo Emissões'!$F282*Input!K$5) * (1/1000)</f>
        <v>1.290235342148818E-3</v>
      </c>
      <c r="W282" s="1">
        <f>($D282*Input!L$4 + 'Cálculo Emissões'!$E282*Input!L$6 + 'Cálculo Emissões'!$F282*Input!L$5) * (1/1000)</f>
        <v>6.9113335004439974E-4</v>
      </c>
      <c r="X282" s="1">
        <f>($D282*Input!M$4 + 'Cálculo Emissões'!$E282*Input!M$6 + 'Cálculo Emissões'!$F282*Input!M$5) * (1/1000)</f>
        <v>1.4632194372416775E-3</v>
      </c>
      <c r="Y282" s="1">
        <f>($D282*Input!N$4 + 'Cálculo Emissões'!$E282*Input!N$6 + 'Cálculo Emissões'!$F282*Input!N$5) * (1/1000)</f>
        <v>7.3160971862083876E-4</v>
      </c>
      <c r="Z282" s="1">
        <f>($D282*Input!O$4 + 'Cálculo Emissões'!$E282*Input!O$6 + 'Cálculo Emissões'!$F282*Input!O$5) * (1/1000)</f>
        <v>3.9682257206313364E-4</v>
      </c>
    </row>
    <row r="283" spans="1:26" ht="15" customHeight="1" x14ac:dyDescent="0.25">
      <c r="A283" s="1" t="str">
        <f>'Dados Vias'!B284</f>
        <v>Serra</v>
      </c>
      <c r="B283" s="1" t="str">
        <f>'Dados Vias'!C284</f>
        <v>Rua Carioca</v>
      </c>
      <c r="C283" s="29">
        <f>Input!$R$17</f>
        <v>0.95383561643835613</v>
      </c>
      <c r="D283" s="5">
        <f>'Dados Vias'!S284</f>
        <v>48.801719952474308</v>
      </c>
      <c r="E283" s="5">
        <f>'Dados Vias'!T284</f>
        <v>13.698728407712085</v>
      </c>
      <c r="F283" s="5">
        <f>'Dados Vias'!U284</f>
        <v>22.260433662532137</v>
      </c>
      <c r="G283" s="12">
        <f>($D283*Input!$E$12 + $E283*Input!$E$14 + $F283*Input!$E$13) / ($D283+$E283+$F283)</f>
        <v>4.9772727272727266</v>
      </c>
      <c r="H283" s="14" t="str">
        <f>'Dados Vias'!W284</f>
        <v>Collector</v>
      </c>
      <c r="I283" s="29">
        <f>VLOOKUP($H283,Input!$A$12:$B$15,2,FALSE)</f>
        <v>1.9366892857142866</v>
      </c>
      <c r="J283" s="34">
        <f t="shared" si="12"/>
        <v>2.4492174571811303</v>
      </c>
      <c r="K283" s="34">
        <f t="shared" si="13"/>
        <v>0.4701284283134059</v>
      </c>
      <c r="L283" s="34">
        <f t="shared" si="14"/>
        <v>0.11374074878550142</v>
      </c>
      <c r="M283" s="28">
        <f>($D283*Input!B$4 + 'Cálculo Emissões'!$E283*Input!B$6 + 'Cálculo Emissões'!$F283*Input!B$5) * (1/1000)</f>
        <v>4.1646475675829117E-3</v>
      </c>
      <c r="N283" s="28">
        <f>($D283*Input!C$4 + 'Cálculo Emissões'!$E283*Input!C$6 + 'Cálculo Emissões'!$F283*Input!C$5) * (1/1000)</f>
        <v>4.1646475675829117E-3</v>
      </c>
      <c r="O283" s="28">
        <f>($D283*Input!D$4 + 'Cálculo Emissões'!$E283*Input!D$6 + 'Cálculo Emissões'!$F283*Input!D$5) * (1/1000)</f>
        <v>4.1646475675829117E-3</v>
      </c>
      <c r="P283" s="28">
        <f>($D283*Input!E$4 + 'Cálculo Emissões'!$E283*Input!E$6 + 'Cálculo Emissões'!$F283*Input!E$5) * (1/1000)</f>
        <v>0.15986011893493285</v>
      </c>
      <c r="Q283" s="28">
        <f>($D283*Input!F$4 + 'Cálculo Emissões'!$E283*Input!F$6 + 'Cálculo Emissões'!$F283*Input!F$5) * (1/1000)</f>
        <v>0.11965334625441486</v>
      </c>
      <c r="R283" s="28">
        <f>($D283*Input!G$4 + 'Cálculo Emissões'!$E283*Input!G$6 + 'Cálculo Emissões'!$F283*Input!G$5) * (1/1000)</f>
        <v>5.305794160254341E-3</v>
      </c>
      <c r="S283" s="28">
        <f>($D283*Input!H$4 + 'Cálculo Emissões'!$E283*Input!H$6 + 'Cálculo Emissões'!$F283*Input!H$5) * (1/1000)</f>
        <v>4.6585388987452306E-2</v>
      </c>
      <c r="T283" s="28">
        <f>($D283*Input!I$4) * (1/1000)</f>
        <v>3.5903148534754299E-3</v>
      </c>
      <c r="U283" s="1">
        <f>($D283*Input!J$4 + 'Cálculo Emissões'!$E283*Input!J$6 + 'Cálculo Emissões'!$F283*Input!J$5) * (1/1000)</f>
        <v>2.5074506827152811E-3</v>
      </c>
      <c r="V283" s="1">
        <f>($D283*Input!K$4 + 'Cálculo Emissões'!$E283*Input!K$6 + 'Cálculo Emissões'!$F283*Input!K$5) * (1/1000)</f>
        <v>1.9038202494294015E-3</v>
      </c>
      <c r="W283" s="1">
        <f>($D283*Input!L$4 + 'Cálculo Emissões'!$E283*Input!L$6 + 'Cálculo Emissões'!$F283*Input!L$5) * (1/1000)</f>
        <v>1.0203212541025108E-3</v>
      </c>
      <c r="X283" s="1">
        <f>($D283*Input!M$4 + 'Cálculo Emissões'!$E283*Input!M$6 + 'Cálculo Emissões'!$F283*Input!M$5) * (1/1000)</f>
        <v>2.2276269159646526E-3</v>
      </c>
      <c r="Y283" s="1">
        <f>($D283*Input!N$4 + 'Cálculo Emissões'!$E283*Input!N$6 + 'Cálculo Emissões'!$F283*Input!N$5) * (1/1000)</f>
        <v>1.1138134579823263E-3</v>
      </c>
      <c r="Z283" s="1">
        <f>($D283*Input!O$4 + 'Cálculo Emissões'!$E283*Input!O$6 + 'Cálculo Emissões'!$F283*Input!O$5) * (1/1000)</f>
        <v>6.0349963515549403E-4</v>
      </c>
    </row>
    <row r="284" spans="1:26" ht="15" customHeight="1" x14ac:dyDescent="0.25">
      <c r="A284" s="1" t="str">
        <f>'Dados Vias'!B285</f>
        <v>Serra</v>
      </c>
      <c r="B284" s="1" t="str">
        <f>'Dados Vias'!C285</f>
        <v>Rua Carlos Gomes</v>
      </c>
      <c r="C284" s="29">
        <f>Input!$R$17</f>
        <v>0.95383561643835613</v>
      </c>
      <c r="D284" s="5">
        <f>'Dados Vias'!S285</f>
        <v>241.60288468952294</v>
      </c>
      <c r="E284" s="5">
        <f>'Dados Vias'!T285</f>
        <v>60.400721172380734</v>
      </c>
      <c r="F284" s="5">
        <f>'Dados Vias'!U285</f>
        <v>20.133573724126911</v>
      </c>
      <c r="G284" s="12">
        <f>($D284*Input!$E$12 + $E284*Input!$E$14 + $F284*Input!$E$13) / ($D284+$E284+$F284)</f>
        <v>2.1031249999999999</v>
      </c>
      <c r="H284" s="14" t="str">
        <f>'Dados Vias'!W285</f>
        <v>Collector</v>
      </c>
      <c r="I284" s="29">
        <f>VLOOKUP($H284,Input!$A$12:$B$15,2,FALSE)</f>
        <v>1.9366892857142866</v>
      </c>
      <c r="J284" s="34">
        <f t="shared" si="12"/>
        <v>3.8660178189948331</v>
      </c>
      <c r="K284" s="34">
        <f t="shared" si="13"/>
        <v>0.74208391572037036</v>
      </c>
      <c r="L284" s="34">
        <f t="shared" si="14"/>
        <v>0.17953643122267024</v>
      </c>
      <c r="M284" s="28">
        <f>($D284*Input!B$4 + 'Cálculo Emissões'!$E284*Input!B$6 + 'Cálculo Emissões'!$F284*Input!B$5) * (1/1000)</f>
        <v>4.8321347736047307E-3</v>
      </c>
      <c r="N284" s="28">
        <f>($D284*Input!C$4 + 'Cálculo Emissões'!$E284*Input!C$6 + 'Cálculo Emissões'!$F284*Input!C$5) * (1/1000)</f>
        <v>4.8321347736047307E-3</v>
      </c>
      <c r="O284" s="28">
        <f>($D284*Input!D$4 + 'Cálculo Emissões'!$E284*Input!D$6 + 'Cálculo Emissões'!$F284*Input!D$5) * (1/1000)</f>
        <v>4.8321347736047307E-3</v>
      </c>
      <c r="P284" s="28">
        <f>($D284*Input!E$4 + 'Cálculo Emissões'!$E284*Input!E$6 + 'Cálculo Emissões'!$F284*Input!E$5) * (1/1000)</f>
        <v>0.30118701099664258</v>
      </c>
      <c r="Q284" s="28">
        <f>($D284*Input!F$4 + 'Cálculo Emissões'!$E284*Input!F$6 + 'Cálculo Emissões'!$F284*Input!F$5) * (1/1000)</f>
        <v>0.4703151110983097</v>
      </c>
      <c r="R284" s="28">
        <f>($D284*Input!G$4 + 'Cálculo Emissões'!$E284*Input!G$6 + 'Cálculo Emissões'!$F284*Input!G$5) * (1/1000)</f>
        <v>7.3050267489311923E-3</v>
      </c>
      <c r="S284" s="28">
        <f>($D284*Input!H$4 + 'Cálculo Emissões'!$E284*Input!H$6 + 'Cálculo Emissões'!$F284*Input!H$5) * (1/1000)</f>
        <v>0.20589480923347528</v>
      </c>
      <c r="T284" s="28">
        <f>($D284*Input!I$4) * (1/1000)</f>
        <v>1.7774587174141716E-2</v>
      </c>
      <c r="U284" s="1">
        <f>($D284*Input!J$4 + 'Cálculo Emissões'!$E284*Input!J$6 + 'Cálculo Emissões'!$F284*Input!J$5) * (1/1000)</f>
        <v>6.26021913138247E-3</v>
      </c>
      <c r="V284" s="1">
        <f>($D284*Input!K$4 + 'Cálculo Emissões'!$E284*Input!K$6 + 'Cálculo Emissões'!$F284*Input!K$5) * (1/1000)</f>
        <v>4.7541984255900453E-3</v>
      </c>
      <c r="W284" s="1">
        <f>($D284*Input!L$4 + 'Cálculo Emissões'!$E284*Input!L$6 + 'Cálculo Emissões'!$F284*Input!L$5) * (1/1000)</f>
        <v>2.5473083900468376E-3</v>
      </c>
      <c r="X284" s="1">
        <f>($D284*Input!M$4 + 'Cálculo Emissões'!$E284*Input!M$6 + 'Cálculo Emissões'!$F284*Input!M$5) * (1/1000)</f>
        <v>5.2648200828325619E-3</v>
      </c>
      <c r="Y284" s="1">
        <f>($D284*Input!N$4 + 'Cálculo Emissões'!$E284*Input!N$6 + 'Cálculo Emissões'!$F284*Input!N$5) * (1/1000)</f>
        <v>2.632410041416281E-3</v>
      </c>
      <c r="Z284" s="1">
        <f>($D284*Input!O$4 + 'Cálculo Emissões'!$E284*Input!O$6 + 'Cálculo Emissões'!$F284*Input!O$5) * (1/1000)</f>
        <v>1.4322598461543588E-3</v>
      </c>
    </row>
    <row r="285" spans="1:26" ht="15" customHeight="1" x14ac:dyDescent="0.25">
      <c r="A285" s="1" t="str">
        <f>'Dados Vias'!B286</f>
        <v>Serra</v>
      </c>
      <c r="B285" s="1" t="str">
        <f>'Dados Vias'!C286</f>
        <v>Rua Cassiano Castelo</v>
      </c>
      <c r="C285" s="29">
        <f>Input!$R$17</f>
        <v>0.95383561643835613</v>
      </c>
      <c r="D285" s="5">
        <f>'Dados Vias'!S286</f>
        <v>62.453934378533894</v>
      </c>
      <c r="E285" s="5">
        <f>'Dados Vias'!T286</f>
        <v>11.355260796097072</v>
      </c>
      <c r="F285" s="5">
        <f>'Dados Vias'!U286</f>
        <v>1.419407599512134</v>
      </c>
      <c r="G285" s="12">
        <f>($D285*Input!$E$12 + $E285*Input!$E$14 + $F285*Input!$E$13) / ($D285+$E285+$F285)</f>
        <v>1.5292452830188676</v>
      </c>
      <c r="H285" s="14" t="str">
        <f>'Dados Vias'!W286</f>
        <v>Collector</v>
      </c>
      <c r="I285" s="29">
        <f>VLOOKUP($H285,Input!$A$12:$B$15,2,FALSE)</f>
        <v>1.9366892857142866</v>
      </c>
      <c r="J285" s="34">
        <f t="shared" si="12"/>
        <v>0.65230438816853953</v>
      </c>
      <c r="K285" s="34">
        <f t="shared" si="13"/>
        <v>0.12521013023668562</v>
      </c>
      <c r="L285" s="34">
        <f t="shared" si="14"/>
        <v>3.0292773444359419E-2</v>
      </c>
      <c r="M285" s="28">
        <f>($D285*Input!B$4 + 'Cálculo Emissões'!$E285*Input!B$6 + 'Cálculo Emissões'!$F285*Input!B$5) * (1/1000)</f>
        <v>5.684377633123417E-4</v>
      </c>
      <c r="N285" s="28">
        <f>($D285*Input!C$4 + 'Cálculo Emissões'!$E285*Input!C$6 + 'Cálculo Emissões'!$F285*Input!C$5) * (1/1000)</f>
        <v>5.684377633123417E-4</v>
      </c>
      <c r="O285" s="28">
        <f>($D285*Input!D$4 + 'Cálculo Emissões'!$E285*Input!D$6 + 'Cálculo Emissões'!$F285*Input!D$5) * (1/1000)</f>
        <v>5.684377633123417E-4</v>
      </c>
      <c r="P285" s="28">
        <f>($D285*Input!E$4 + 'Cálculo Emissões'!$E285*Input!E$6 + 'Cálculo Emissões'!$F285*Input!E$5) * (1/1000)</f>
        <v>5.686159059909808E-2</v>
      </c>
      <c r="Q285" s="28">
        <f>($D285*Input!F$4 + 'Cálculo Emissões'!$E285*Input!F$6 + 'Cálculo Emissões'!$F285*Input!F$5) * (1/1000)</f>
        <v>0.10126965987594951</v>
      </c>
      <c r="R285" s="28">
        <f>($D285*Input!G$4 + 'Cálculo Emissões'!$E285*Input!G$6 + 'Cálculo Emissões'!$F285*Input!G$5) * (1/1000)</f>
        <v>1.0816413737985786E-3</v>
      </c>
      <c r="S285" s="28">
        <f>($D285*Input!H$4 + 'Cálculo Emissões'!$E285*Input!H$6 + 'Cálculo Emissões'!$F285*Input!H$5) * (1/1000)</f>
        <v>5.0892008232385093E-2</v>
      </c>
      <c r="T285" s="28">
        <f>($D285*Input!I$4) * (1/1000)</f>
        <v>4.5947005243994745E-3</v>
      </c>
      <c r="U285" s="1">
        <f>($D285*Input!J$4 + 'Cálculo Emissões'!$E285*Input!J$6 + 'Cálculo Emissões'!$F285*Input!J$5) * (1/1000)</f>
        <v>1.3269129082951166E-3</v>
      </c>
      <c r="V285" s="1">
        <f>($D285*Input!K$4 + 'Cálculo Emissões'!$E285*Input!K$6 + 'Cálculo Emissões'!$F285*Input!K$5) * (1/1000)</f>
        <v>1.0074017105648342E-3</v>
      </c>
      <c r="W285" s="1">
        <f>($D285*Input!L$4 + 'Cálculo Emissões'!$E285*Input!L$6 + 'Cálculo Emissões'!$F285*Input!L$5) * (1/1000)</f>
        <v>5.3983050642073991E-4</v>
      </c>
      <c r="X285" s="1">
        <f>($D285*Input!M$4 + 'Cálculo Emissões'!$E285*Input!M$6 + 'Cálculo Emissões'!$F285*Input!M$5) * (1/1000)</f>
        <v>1.0950668664892963E-3</v>
      </c>
      <c r="Y285" s="1">
        <f>($D285*Input!N$4 + 'Cálculo Emissões'!$E285*Input!N$6 + 'Cálculo Emissões'!$F285*Input!N$5) * (1/1000)</f>
        <v>5.4753343324464817E-4</v>
      </c>
      <c r="Z285" s="1">
        <f>($D285*Input!O$4 + 'Cálculo Emissões'!$E285*Input!O$6 + 'Cálculo Emissões'!$F285*Input!O$5) * (1/1000)</f>
        <v>2.9855563463126154E-4</v>
      </c>
    </row>
    <row r="286" spans="1:26" ht="15" customHeight="1" x14ac:dyDescent="0.25">
      <c r="A286" s="1" t="str">
        <f>'Dados Vias'!B287</f>
        <v>Serra</v>
      </c>
      <c r="B286" s="1" t="str">
        <f>'Dados Vias'!C287</f>
        <v>Rua Ceciliano Abel de Almeida (1)</v>
      </c>
      <c r="C286" s="29">
        <f>Input!$R$17</f>
        <v>0.95383561643835613</v>
      </c>
      <c r="D286" s="5">
        <f>'Dados Vias'!S287</f>
        <v>44.822487833695334</v>
      </c>
      <c r="E286" s="5">
        <f>'Dados Vias'!T287</f>
        <v>7.2685115405992429</v>
      </c>
      <c r="F286" s="5">
        <f>'Dados Vias'!U287</f>
        <v>2.4228371801997479</v>
      </c>
      <c r="G286" s="12">
        <f>($D286*Input!$E$12 + $E286*Input!$E$14 + $F286*Input!$E$13) / ($D286+$E286+$F286)</f>
        <v>1.9144444444444444</v>
      </c>
      <c r="H286" s="14" t="str">
        <f>'Dados Vias'!W287</f>
        <v>Collector</v>
      </c>
      <c r="I286" s="29">
        <f>VLOOKUP($H286,Input!$A$12:$B$15,2,FALSE)</f>
        <v>1.9366892857142866</v>
      </c>
      <c r="J286" s="34">
        <f t="shared" si="12"/>
        <v>0.59441667342044924</v>
      </c>
      <c r="K286" s="34">
        <f t="shared" si="13"/>
        <v>0.11409855650795002</v>
      </c>
      <c r="L286" s="34">
        <f t="shared" si="14"/>
        <v>2.7604489477729841E-2</v>
      </c>
      <c r="M286" s="28">
        <f>($D286*Input!B$4 + 'Cálculo Emissões'!$E286*Input!B$6 + 'Cálculo Emissões'!$F286*Input!B$5) * (1/1000)</f>
        <v>6.4968393477960167E-4</v>
      </c>
      <c r="N286" s="28">
        <f>($D286*Input!C$4 + 'Cálculo Emissões'!$E286*Input!C$6 + 'Cálculo Emissões'!$F286*Input!C$5) * (1/1000)</f>
        <v>6.4968393477960167E-4</v>
      </c>
      <c r="O286" s="28">
        <f>($D286*Input!D$4 + 'Cálculo Emissões'!$E286*Input!D$6 + 'Cálculo Emissões'!$F286*Input!D$5) * (1/1000)</f>
        <v>6.4968393477960167E-4</v>
      </c>
      <c r="P286" s="28">
        <f>($D286*Input!E$4 + 'Cálculo Emissões'!$E286*Input!E$6 + 'Cálculo Emissões'!$F286*Input!E$5) * (1/1000)</f>
        <v>4.8351910598534033E-2</v>
      </c>
      <c r="Q286" s="28">
        <f>($D286*Input!F$4 + 'Cálculo Emissões'!$E286*Input!F$6 + 'Cálculo Emissões'!$F286*Input!F$5) * (1/1000)</f>
        <v>7.07499783637031E-2</v>
      </c>
      <c r="R286" s="28">
        <f>($D286*Input!G$4 + 'Cálculo Emissões'!$E286*Input!G$6 + 'Cálculo Emissões'!$F286*Input!G$5) * (1/1000)</f>
        <v>1.0694079691530138E-3</v>
      </c>
      <c r="S286" s="28">
        <f>($D286*Input!H$4 + 'Cálculo Emissões'!$E286*Input!H$6 + 'Cálculo Emissões'!$F286*Input!H$5) * (1/1000)</f>
        <v>3.6583953440737539E-2</v>
      </c>
      <c r="T286" s="28">
        <f>($D286*Input!I$4) * (1/1000)</f>
        <v>3.297565003769481E-3</v>
      </c>
      <c r="U286" s="1">
        <f>($D286*Input!J$4 + 'Cálculo Emissões'!$E286*Input!J$6 + 'Cálculo Emissões'!$F286*Input!J$5) * (1/1000)</f>
        <v>1.0399655599416786E-3</v>
      </c>
      <c r="V286" s="1">
        <f>($D286*Input!K$4 + 'Cálculo Emissões'!$E286*Input!K$6 + 'Cálculo Emissões'!$F286*Input!K$5) * (1/1000)</f>
        <v>7.8944049392598245E-4</v>
      </c>
      <c r="W286" s="1">
        <f>($D286*Input!L$4 + 'Cálculo Emissões'!$E286*Input!L$6 + 'Cálculo Emissões'!$F286*Input!L$5) * (1/1000)</f>
        <v>4.2307714541556056E-4</v>
      </c>
      <c r="X286" s="1">
        <f>($D286*Input!M$4 + 'Cálculo Emissões'!$E286*Input!M$6 + 'Cálculo Emissões'!$F286*Input!M$5) * (1/1000)</f>
        <v>8.6978593862490565E-4</v>
      </c>
      <c r="Y286" s="1">
        <f>($D286*Input!N$4 + 'Cálculo Emissões'!$E286*Input!N$6 + 'Cálculo Emissões'!$F286*Input!N$5) * (1/1000)</f>
        <v>4.3489296931245282E-4</v>
      </c>
      <c r="Z286" s="1">
        <f>($D286*Input!O$4 + 'Cálculo Emissões'!$E286*Input!O$6 + 'Cálculo Emissões'!$F286*Input!O$5) * (1/1000)</f>
        <v>2.3692427628795192E-4</v>
      </c>
    </row>
    <row r="287" spans="1:26" ht="15" customHeight="1" x14ac:dyDescent="0.25">
      <c r="A287" s="1" t="str">
        <f>'Dados Vias'!B288</f>
        <v>Serra</v>
      </c>
      <c r="B287" s="1" t="str">
        <f>'Dados Vias'!C288</f>
        <v>Rua Ceciliano Abel de Almeida (2)</v>
      </c>
      <c r="C287" s="29">
        <f>Input!$R$17</f>
        <v>0.95383561643835613</v>
      </c>
      <c r="D287" s="5">
        <f>'Dados Vias'!S288</f>
        <v>9.2346672401425458</v>
      </c>
      <c r="E287" s="5">
        <f>'Dados Vias'!T288</f>
        <v>4.6173336200712729</v>
      </c>
      <c r="F287" s="5">
        <f>'Dados Vias'!U288</f>
        <v>1.1543334050178182</v>
      </c>
      <c r="G287" s="12">
        <f>($D287*Input!$E$12 + $E287*Input!$E$14 + $F287*Input!$E$13) / ($D287+$E287+$F287)</f>
        <v>2.157692307692308</v>
      </c>
      <c r="H287" s="14" t="str">
        <f>'Dados Vias'!W288</f>
        <v>Collector</v>
      </c>
      <c r="I287" s="29">
        <f>VLOOKUP($H287,Input!$A$12:$B$15,2,FALSE)</f>
        <v>1.9366892857142866</v>
      </c>
      <c r="J287" s="34">
        <f t="shared" si="12"/>
        <v>0.18486067371953793</v>
      </c>
      <c r="K287" s="34">
        <f t="shared" si="13"/>
        <v>3.5484092169075387E-2</v>
      </c>
      <c r="L287" s="34">
        <f t="shared" si="14"/>
        <v>8.5848610086472713E-3</v>
      </c>
      <c r="M287" s="28">
        <f>($D287*Input!B$4 + 'Cálculo Emissões'!$E287*Input!B$6 + 'Cálculo Emissões'!$F287*Input!B$5) * (1/1000)</f>
        <v>2.6210774919415694E-4</v>
      </c>
      <c r="N287" s="28">
        <f>($D287*Input!C$4 + 'Cálculo Emissões'!$E287*Input!C$6 + 'Cálculo Emissões'!$F287*Input!C$5) * (1/1000)</f>
        <v>2.6210774919415694E-4</v>
      </c>
      <c r="O287" s="28">
        <f>($D287*Input!D$4 + 'Cálculo Emissões'!$E287*Input!D$6 + 'Cálculo Emissões'!$F287*Input!D$5) * (1/1000)</f>
        <v>2.6210774919415694E-4</v>
      </c>
      <c r="P287" s="28">
        <f>($D287*Input!E$4 + 'Cálculo Emissões'!$E287*Input!E$6 + 'Cálculo Emissões'!$F287*Input!E$5) * (1/1000)</f>
        <v>1.3833422850786132E-2</v>
      </c>
      <c r="Q287" s="28">
        <f>($D287*Input!F$4 + 'Cálculo Emissões'!$E287*Input!F$6 + 'Cálculo Emissões'!$F287*Input!F$5) * (1/1000)</f>
        <v>2.7254504395459022E-2</v>
      </c>
      <c r="R287" s="28">
        <f>($D287*Input!G$4 + 'Cálculo Emissões'!$E287*Input!G$6 + 'Cálculo Emissões'!$F287*Input!G$5) * (1/1000)</f>
        <v>3.6589633423567749E-4</v>
      </c>
      <c r="S287" s="28">
        <f>($D287*Input!H$4 + 'Cálculo Emissões'!$E287*Input!H$6 + 'Cálculo Emissões'!$F287*Input!H$5) * (1/1000)</f>
        <v>8.720902887908109E-3</v>
      </c>
      <c r="T287" s="28">
        <f>($D287*Input!I$4) * (1/1000)</f>
        <v>6.7938923036883086E-4</v>
      </c>
      <c r="U287" s="1">
        <f>($D287*Input!J$4 + 'Cálculo Emissões'!$E287*Input!J$6 + 'Cálculo Emissões'!$F287*Input!J$5) * (1/1000)</f>
        <v>2.8446717235690056E-4</v>
      </c>
      <c r="V287" s="1">
        <f>($D287*Input!K$4 + 'Cálculo Emissões'!$E287*Input!K$6 + 'Cálculo Emissões'!$F287*Input!K$5) * (1/1000)</f>
        <v>2.1624443129883132E-4</v>
      </c>
      <c r="W287" s="1">
        <f>($D287*Input!L$4 + 'Cálculo Emissões'!$E287*Input!L$6 + 'Cálculo Emissões'!$F287*Input!L$5) * (1/1000)</f>
        <v>1.1580314148509341E-4</v>
      </c>
      <c r="X287" s="1">
        <f>($D287*Input!M$4 + 'Cálculo Emissões'!$E287*Input!M$6 + 'Cálculo Emissões'!$F287*Input!M$5) * (1/1000)</f>
        <v>2.3951774197133812E-4</v>
      </c>
      <c r="Y287" s="1">
        <f>($D287*Input!N$4 + 'Cálculo Emissões'!$E287*Input!N$6 + 'Cálculo Emissões'!$F287*Input!N$5) * (1/1000)</f>
        <v>1.1975887098566906E-4</v>
      </c>
      <c r="Z287" s="1">
        <f>($D287*Input!O$4 + 'Cálculo Emissões'!$E287*Input!O$6 + 'Cálculo Emissões'!$F287*Input!O$5) * (1/1000)</f>
        <v>6.5032657279840252E-5</v>
      </c>
    </row>
    <row r="288" spans="1:26" ht="15" customHeight="1" x14ac:dyDescent="0.25">
      <c r="A288" s="1" t="str">
        <f>'Dados Vias'!B289</f>
        <v>Serra</v>
      </c>
      <c r="B288" s="1" t="str">
        <f>'Dados Vias'!C289</f>
        <v>Rua Comendador Alcides Simão Helou</v>
      </c>
      <c r="C288" s="29">
        <f>Input!$R$17</f>
        <v>0.95383561643835613</v>
      </c>
      <c r="D288" s="5">
        <f>'Dados Vias'!S289</f>
        <v>102.29115525068147</v>
      </c>
      <c r="E288" s="5">
        <f>'Dados Vias'!T289</f>
        <v>43.189598883621066</v>
      </c>
      <c r="F288" s="5">
        <f>'Dados Vias'!U289</f>
        <v>38.643325316924106</v>
      </c>
      <c r="G288" s="12">
        <f>($D288*Input!$E$12 + $E288*Input!$E$14 + $F288*Input!$E$13) / ($D288+$E288+$F288)</f>
        <v>4.1370370370370368</v>
      </c>
      <c r="H288" s="14" t="str">
        <f>'Dados Vias'!W289</f>
        <v>Collector</v>
      </c>
      <c r="I288" s="29">
        <f>VLOOKUP($H288,Input!$A$12:$B$15,2,FALSE)</f>
        <v>1.9366892857142866</v>
      </c>
      <c r="J288" s="34">
        <f t="shared" si="12"/>
        <v>4.4058975823901969</v>
      </c>
      <c r="K288" s="34">
        <f t="shared" si="13"/>
        <v>0.8457140870222668</v>
      </c>
      <c r="L288" s="34">
        <f t="shared" si="14"/>
        <v>0.20460824686022586</v>
      </c>
      <c r="M288" s="28">
        <f>($D288*Input!B$4 + 'Cálculo Emissões'!$E288*Input!B$6 + 'Cálculo Emissões'!$F288*Input!B$5) * (1/1000)</f>
        <v>7.3908087093483548E-3</v>
      </c>
      <c r="N288" s="28">
        <f>($D288*Input!C$4 + 'Cálculo Emissões'!$E288*Input!C$6 + 'Cálculo Emissões'!$F288*Input!C$5) * (1/1000)</f>
        <v>7.3908087093483548E-3</v>
      </c>
      <c r="O288" s="28">
        <f>($D288*Input!D$4 + 'Cálculo Emissões'!$E288*Input!D$6 + 'Cálculo Emissões'!$F288*Input!D$5) * (1/1000)</f>
        <v>7.3908087093483548E-3</v>
      </c>
      <c r="P288" s="28">
        <f>($D288*Input!E$4 + 'Cálculo Emissões'!$E288*Input!E$6 + 'Cálculo Emissões'!$F288*Input!E$5) * (1/1000)</f>
        <v>0.29295742944873121</v>
      </c>
      <c r="Q288" s="28">
        <f>($D288*Input!F$4 + 'Cálculo Emissões'!$E288*Input!F$6 + 'Cálculo Emissões'!$F288*Input!F$5) * (1/1000)</f>
        <v>0.29814762009181994</v>
      </c>
      <c r="R288" s="28">
        <f>($D288*Input!G$4 + 'Cálculo Emissões'!$E288*Input!G$6 + 'Cálculo Emissões'!$F288*Input!G$5) * (1/1000)</f>
        <v>9.4714233177312264E-3</v>
      </c>
      <c r="S288" s="28">
        <f>($D288*Input!H$4 + 'Cálculo Emissões'!$E288*Input!H$6 + 'Cálculo Emissões'!$F288*Input!H$5) * (1/1000)</f>
        <v>0.10039951006934152</v>
      </c>
      <c r="T288" s="28">
        <f>($D288*Input!I$4) * (1/1000)</f>
        <v>7.5255022657672224E-3</v>
      </c>
      <c r="U288" s="1">
        <f>($D288*Input!J$4 + 'Cálculo Emissões'!$E288*Input!J$6 + 'Cálculo Emissões'!$F288*Input!J$5) * (1/1000)</f>
        <v>4.8337722384117236E-3</v>
      </c>
      <c r="V288" s="1">
        <f>($D288*Input!K$4 + 'Cálculo Emissões'!$E288*Input!K$6 + 'Cálculo Emissões'!$F288*Input!K$5) * (1/1000)</f>
        <v>3.671692082596449E-3</v>
      </c>
      <c r="W288" s="1">
        <f>($D288*Input!L$4 + 'Cálculo Emissões'!$E288*Input!L$6 + 'Cálculo Emissões'!$F288*Input!L$5) * (1/1000)</f>
        <v>1.9672737287265694E-3</v>
      </c>
      <c r="X288" s="1">
        <f>($D288*Input!M$4 + 'Cálculo Emissões'!$E288*Input!M$6 + 'Cálculo Emissões'!$F288*Input!M$5) * (1/1000)</f>
        <v>4.2471331289969314E-3</v>
      </c>
      <c r="Y288" s="1">
        <f>($D288*Input!N$4 + 'Cálculo Emissões'!$E288*Input!N$6 + 'Cálculo Emissões'!$F288*Input!N$5) * (1/1000)</f>
        <v>2.1235665644984657E-3</v>
      </c>
      <c r="Z288" s="1">
        <f>($D288*Input!O$4 + 'Cálculo Emissões'!$E288*Input!O$6 + 'Cálculo Emissões'!$F288*Input!O$5) * (1/1000)</f>
        <v>1.150758426288367E-3</v>
      </c>
    </row>
    <row r="289" spans="1:26" ht="15" customHeight="1" x14ac:dyDescent="0.25">
      <c r="A289" s="1" t="str">
        <f>'Dados Vias'!B290</f>
        <v>Serra</v>
      </c>
      <c r="B289" s="1" t="str">
        <f>'Dados Vias'!C290</f>
        <v>Rua Crisalida</v>
      </c>
      <c r="C289" s="29">
        <f>Input!$R$17</f>
        <v>0.95383561643835613</v>
      </c>
      <c r="D289" s="5">
        <f>'Dados Vias'!S290</f>
        <v>27.584473103048968</v>
      </c>
      <c r="E289" s="5">
        <f>'Dados Vias'!T290</f>
        <v>5.6262947972224522</v>
      </c>
      <c r="F289" s="5">
        <f>'Dados Vias'!U290</f>
        <v>3.8290061814430576</v>
      </c>
      <c r="G289" s="12">
        <f>($D289*Input!$E$12 + $E289*Input!$E$14 + $F289*Input!$E$13) / ($D289+$E289+$F289)</f>
        <v>2.7280590717299575</v>
      </c>
      <c r="H289" s="14" t="str">
        <f>'Dados Vias'!W290</f>
        <v>Collector</v>
      </c>
      <c r="I289" s="29">
        <f>VLOOKUP($H289,Input!$A$12:$B$15,2,FALSE)</f>
        <v>1.9366892857142866</v>
      </c>
      <c r="J289" s="34">
        <f t="shared" si="12"/>
        <v>0.57961522715551039</v>
      </c>
      <c r="K289" s="34">
        <f t="shared" si="13"/>
        <v>0.11125741202365837</v>
      </c>
      <c r="L289" s="34">
        <f t="shared" si="14"/>
        <v>2.6917115812175409E-2</v>
      </c>
      <c r="M289" s="28">
        <f>($D289*Input!B$4 + 'Cálculo Emissões'!$E289*Input!B$6 + 'Cálculo Emissões'!$F289*Input!B$5) * (1/1000)</f>
        <v>8.1378189519947929E-4</v>
      </c>
      <c r="N289" s="28">
        <f>($D289*Input!C$4 + 'Cálculo Emissões'!$E289*Input!C$6 + 'Cálculo Emissões'!$F289*Input!C$5) * (1/1000)</f>
        <v>8.1378189519947929E-4</v>
      </c>
      <c r="O289" s="28">
        <f>($D289*Input!D$4 + 'Cálculo Emissões'!$E289*Input!D$6 + 'Cálculo Emissões'!$F289*Input!D$5) * (1/1000)</f>
        <v>8.1378189519947929E-4</v>
      </c>
      <c r="P289" s="28">
        <f>($D289*Input!E$4 + 'Cálculo Emissões'!$E289*Input!E$6 + 'Cálculo Emissões'!$F289*Input!E$5) * (1/1000)</f>
        <v>4.2577168761588811E-2</v>
      </c>
      <c r="Q289" s="28">
        <f>($D289*Input!F$4 + 'Cálculo Emissões'!$E289*Input!F$6 + 'Cálculo Emissões'!$F289*Input!F$5) * (1/1000)</f>
        <v>5.0402900890574795E-2</v>
      </c>
      <c r="R289" s="28">
        <f>($D289*Input!G$4 + 'Cálculo Emissões'!$E289*Input!G$6 + 'Cálculo Emissões'!$F289*Input!G$5) * (1/1000)</f>
        <v>1.1527257457579405E-3</v>
      </c>
      <c r="S289" s="28">
        <f>($D289*Input!H$4 + 'Cálculo Emissões'!$E289*Input!H$6 + 'Cálculo Emissões'!$F289*Input!H$5) * (1/1000)</f>
        <v>2.3470877825847104E-2</v>
      </c>
      <c r="T289" s="28">
        <f>($D289*Input!I$4) * (1/1000)</f>
        <v>2.02937403853015E-3</v>
      </c>
      <c r="U289" s="1">
        <f>($D289*Input!J$4 + 'Cálculo Emissões'!$E289*Input!J$6 + 'Cálculo Emissões'!$F289*Input!J$5) * (1/1000)</f>
        <v>8.0770710678858661E-4</v>
      </c>
      <c r="V289" s="1">
        <f>($D289*Input!K$4 + 'Cálculo Emissões'!$E289*Input!K$6 + 'Cálculo Emissões'!$F289*Input!K$5) * (1/1000)</f>
        <v>6.1322726668077137E-4</v>
      </c>
      <c r="W289" s="1">
        <f>($D289*Input!L$4 + 'Cálculo Emissões'!$E289*Input!L$6 + 'Cálculo Emissões'!$F289*Input!L$5) * (1/1000)</f>
        <v>3.2863007402614698E-4</v>
      </c>
      <c r="X289" s="1">
        <f>($D289*Input!M$4 + 'Cálculo Emissões'!$E289*Input!M$6 + 'Cálculo Emissões'!$F289*Input!M$5) * (1/1000)</f>
        <v>6.9064528868571296E-4</v>
      </c>
      <c r="Y289" s="1">
        <f>($D289*Input!N$4 + 'Cálculo Emissões'!$E289*Input!N$6 + 'Cálculo Emissões'!$F289*Input!N$5) * (1/1000)</f>
        <v>3.4532264434285648E-4</v>
      </c>
      <c r="Z289" s="1">
        <f>($D289*Input!O$4 + 'Cálculo Emissões'!$E289*Input!O$6 + 'Cálculo Emissões'!$F289*Input!O$5) * (1/1000)</f>
        <v>1.8771929889316663E-4</v>
      </c>
    </row>
    <row r="290" spans="1:26" ht="15" customHeight="1" x14ac:dyDescent="0.25">
      <c r="A290" s="1" t="str">
        <f>'Dados Vias'!B291</f>
        <v>Serra</v>
      </c>
      <c r="B290" s="1" t="str">
        <f>'Dados Vias'!C291</f>
        <v>Rua da Magnólia</v>
      </c>
      <c r="C290" s="29">
        <f>Input!$R$17</f>
        <v>0.95383561643835613</v>
      </c>
      <c r="D290" s="5">
        <f>'Dados Vias'!S291</f>
        <v>110.38959301137594</v>
      </c>
      <c r="E290" s="5">
        <f>'Dados Vias'!T291</f>
        <v>27.597398252843984</v>
      </c>
      <c r="F290" s="5">
        <f>'Dados Vias'!U291</f>
        <v>5.9137281970379973</v>
      </c>
      <c r="G290" s="12">
        <f>($D290*Input!$E$12 + $E290*Input!$E$14 + $F290*Input!$E$13) / ($D290+$E290+$F290)</f>
        <v>1.7938356164383564</v>
      </c>
      <c r="H290" s="14" t="str">
        <f>'Dados Vias'!W291</f>
        <v>Collector</v>
      </c>
      <c r="I290" s="29">
        <f>VLOOKUP($H290,Input!$A$12:$B$15,2,FALSE)</f>
        <v>1.9366892857142866</v>
      </c>
      <c r="J290" s="34">
        <f t="shared" si="12"/>
        <v>1.4683239159356414</v>
      </c>
      <c r="K290" s="34">
        <f t="shared" si="13"/>
        <v>0.28184545754801787</v>
      </c>
      <c r="L290" s="34">
        <f t="shared" si="14"/>
        <v>6.8188417148714001E-2</v>
      </c>
      <c r="M290" s="28">
        <f>($D290*Input!B$4 + 'Cálculo Emissões'!$E290*Input!B$6 + 'Cálculo Emissões'!$F290*Input!B$5) * (1/1000)</f>
        <v>1.6332154857906555E-3</v>
      </c>
      <c r="N290" s="28">
        <f>($D290*Input!C$4 + 'Cálculo Emissões'!$E290*Input!C$6 + 'Cálculo Emissões'!$F290*Input!C$5) * (1/1000)</f>
        <v>1.6332154857906555E-3</v>
      </c>
      <c r="O290" s="28">
        <f>($D290*Input!D$4 + 'Cálculo Emissões'!$E290*Input!D$6 + 'Cálculo Emissões'!$F290*Input!D$5) * (1/1000)</f>
        <v>1.6332154857906555E-3</v>
      </c>
      <c r="P290" s="28">
        <f>($D290*Input!E$4 + 'Cálculo Emissões'!$E290*Input!E$6 + 'Cálculo Emissões'!$F290*Input!E$5) * (1/1000)</f>
        <v>0.11975930766581303</v>
      </c>
      <c r="Q290" s="28">
        <f>($D290*Input!F$4 + 'Cálculo Emissões'!$E290*Input!F$6 + 'Cálculo Emissões'!$F290*Input!F$5) * (1/1000)</f>
        <v>0.21147790295384783</v>
      </c>
      <c r="R290" s="28">
        <f>($D290*Input!G$4 + 'Cálculo Emissões'!$E290*Input!G$6 + 'Cálculo Emissões'!$F290*Input!G$5) * (1/1000)</f>
        <v>2.6467133328774289E-3</v>
      </c>
      <c r="S290" s="28">
        <f>($D290*Input!H$4 + 'Cálculo Emissões'!$E290*Input!H$6 + 'Cálculo Emissões'!$F290*Input!H$5) * (1/1000)</f>
        <v>9.3260716323889783E-2</v>
      </c>
      <c r="T290" s="28">
        <f>($D290*Input!I$4) * (1/1000)</f>
        <v>8.1212997378744215E-3</v>
      </c>
      <c r="U290" s="1">
        <f>($D290*Input!J$4 + 'Cálculo Emissões'!$E290*Input!J$6 + 'Cálculo Emissões'!$F290*Input!J$5) * (1/1000)</f>
        <v>2.6381217114287646E-3</v>
      </c>
      <c r="V290" s="1">
        <f>($D290*Input!K$4 + 'Cálculo Emissões'!$E290*Input!K$6 + 'Cálculo Emissões'!$F290*Input!K$5) * (1/1000)</f>
        <v>2.003569630652415E-3</v>
      </c>
      <c r="W290" s="1">
        <f>($D290*Input!L$4 + 'Cálculo Emissões'!$E290*Input!L$6 + 'Cálculo Emissões'!$F290*Input!L$5) * (1/1000)</f>
        <v>1.0734631742541515E-3</v>
      </c>
      <c r="X290" s="1">
        <f>($D290*Input!M$4 + 'Cálculo Emissões'!$E290*Input!M$6 + 'Cálculo Emissões'!$F290*Input!M$5) * (1/1000)</f>
        <v>2.1969192837791576E-3</v>
      </c>
      <c r="Y290" s="1">
        <f>($D290*Input!N$4 + 'Cálculo Emissões'!$E290*Input!N$6 + 'Cálculo Emissões'!$F290*Input!N$5) * (1/1000)</f>
        <v>1.0984596418895788E-3</v>
      </c>
      <c r="Z290" s="1">
        <f>($D290*Input!O$4 + 'Cálculo Emissões'!$E290*Input!O$6 + 'Cálculo Emissões'!$F290*Input!O$5) * (1/1000)</f>
        <v>5.9810234472245163E-4</v>
      </c>
    </row>
    <row r="291" spans="1:26" ht="15" customHeight="1" x14ac:dyDescent="0.25">
      <c r="A291" s="1" t="str">
        <f>'Dados Vias'!B292</f>
        <v>Serra</v>
      </c>
      <c r="B291" s="1" t="str">
        <f>'Dados Vias'!C292</f>
        <v>Rua Dom Pedro II</v>
      </c>
      <c r="C291" s="29">
        <f>Input!$R$17</f>
        <v>0.95383561643835613</v>
      </c>
      <c r="D291" s="5">
        <f>'Dados Vias'!S292</f>
        <v>34.111653316585482</v>
      </c>
      <c r="E291" s="5">
        <f>'Dados Vias'!T292</f>
        <v>7.257798577996911</v>
      </c>
      <c r="F291" s="5">
        <f>'Dados Vias'!U292</f>
        <v>2.1773395733990735</v>
      </c>
      <c r="G291" s="12">
        <f>($D291*Input!$E$12 + $E291*Input!$E$14 + $F291*Input!$E$13) / ($D291+$E291+$F291)</f>
        <v>1.9516666666666669</v>
      </c>
      <c r="H291" s="14" t="str">
        <f>'Dados Vias'!W292</f>
        <v>Collector</v>
      </c>
      <c r="I291" s="29">
        <f>VLOOKUP($H291,Input!$A$12:$B$15,2,FALSE)</f>
        <v>1.9366892857142866</v>
      </c>
      <c r="J291" s="34">
        <f t="shared" si="12"/>
        <v>0.4842510053898223</v>
      </c>
      <c r="K291" s="34">
        <f t="shared" si="13"/>
        <v>9.2952205368944218E-2</v>
      </c>
      <c r="L291" s="34">
        <f t="shared" si="14"/>
        <v>2.2488436782809085E-2</v>
      </c>
      <c r="M291" s="28">
        <f>($D291*Input!B$4 + 'Cálculo Emissões'!$E291*Input!B$6 + 'Cálculo Emissões'!$F291*Input!B$5) * (1/1000)</f>
        <v>5.6031994952539103E-4</v>
      </c>
      <c r="N291" s="28">
        <f>($D291*Input!C$4 + 'Cálculo Emissões'!$E291*Input!C$6 + 'Cálculo Emissões'!$F291*Input!C$5) * (1/1000)</f>
        <v>5.6031994952539103E-4</v>
      </c>
      <c r="O291" s="28">
        <f>($D291*Input!D$4 + 'Cálculo Emissões'!$E291*Input!D$6 + 'Cálculo Emissões'!$F291*Input!D$5) * (1/1000)</f>
        <v>5.6031994952539103E-4</v>
      </c>
      <c r="P291" s="28">
        <f>($D291*Input!E$4 + 'Cálculo Emissões'!$E291*Input!E$6 + 'Cálculo Emissões'!$F291*Input!E$5) * (1/1000)</f>
        <v>3.8782043948315678E-2</v>
      </c>
      <c r="Q291" s="28">
        <f>($D291*Input!F$4 + 'Cálculo Emissões'!$E291*Input!F$6 + 'Cálculo Emissões'!$F291*Input!F$5) * (1/1000)</f>
        <v>6.0828035199685132E-2</v>
      </c>
      <c r="R291" s="28">
        <f>($D291*Input!G$4 + 'Cálculo Emissões'!$E291*Input!G$6 + 'Cálculo Emissões'!$F291*Input!G$5) * (1/1000)</f>
        <v>8.8829752897437149E-4</v>
      </c>
      <c r="S291" s="28">
        <f>($D291*Input!H$4 + 'Cálculo Emissões'!$E291*Input!H$6 + 'Cálculo Emissões'!$F291*Input!H$5) * (1/1000)</f>
        <v>2.8489498544852977E-2</v>
      </c>
      <c r="T291" s="28">
        <f>($D291*Input!I$4) * (1/1000)</f>
        <v>2.5095749842097888E-3</v>
      </c>
      <c r="U291" s="1">
        <f>($D291*Input!J$4 + 'Cálculo Emissões'!$E291*Input!J$6 + 'Cálculo Emissões'!$F291*Input!J$5) * (1/1000)</f>
        <v>8.2833505362031666E-4</v>
      </c>
      <c r="V291" s="1">
        <f>($D291*Input!K$4 + 'Cálculo Emissões'!$E291*Input!K$6 + 'Cálculo Emissões'!$F291*Input!K$5) * (1/1000)</f>
        <v>6.2896006468474879E-4</v>
      </c>
      <c r="W291" s="1">
        <f>($D291*Input!L$4 + 'Cálculo Emissões'!$E291*Input!L$6 + 'Cálculo Emissões'!$F291*Input!L$5) * (1/1000)</f>
        <v>3.3702420982383198E-4</v>
      </c>
      <c r="X291" s="1">
        <f>($D291*Input!M$4 + 'Cálculo Emissões'!$E291*Input!M$6 + 'Cálculo Emissões'!$F291*Input!M$5) * (1/1000)</f>
        <v>6.9347110275042056E-4</v>
      </c>
      <c r="Y291" s="1">
        <f>($D291*Input!N$4 + 'Cálculo Emissões'!$E291*Input!N$6 + 'Cálculo Emissões'!$F291*Input!N$5) * (1/1000)</f>
        <v>3.4673555137521028E-4</v>
      </c>
      <c r="Z291" s="1">
        <f>($D291*Input!O$4 + 'Cálculo Emissões'!$E291*Input!O$6 + 'Cálculo Emissões'!$F291*Input!O$5) * (1/1000)</f>
        <v>1.8878532868047866E-4</v>
      </c>
    </row>
    <row r="292" spans="1:26" ht="15" customHeight="1" x14ac:dyDescent="0.25">
      <c r="A292" s="1" t="str">
        <f>'Dados Vias'!B293</f>
        <v>Serra</v>
      </c>
      <c r="B292" s="1" t="str">
        <f>'Dados Vias'!C293</f>
        <v>Rua Dom Pedro II (1)</v>
      </c>
      <c r="C292" s="29">
        <f>Input!$R$17</f>
        <v>0.95383561643835613</v>
      </c>
      <c r="D292" s="5">
        <f>'Dados Vias'!S293</f>
        <v>36.724699409766785</v>
      </c>
      <c r="E292" s="5">
        <f>'Dados Vias'!T293</f>
        <v>19.32878916303515</v>
      </c>
      <c r="F292" s="5">
        <f>'Dados Vias'!U293</f>
        <v>21.261668079338666</v>
      </c>
      <c r="G292" s="12">
        <f>($D292*Input!$E$12 + $E292*Input!$E$14 + $F292*Input!$E$13) / ($D292+$E292+$F292)</f>
        <v>5.0425000000000004</v>
      </c>
      <c r="H292" s="14" t="str">
        <f>'Dados Vias'!W293</f>
        <v>Collector</v>
      </c>
      <c r="I292" s="29">
        <f>VLOOKUP($H292,Input!$A$12:$B$15,2,FALSE)</f>
        <v>1.9366892857142866</v>
      </c>
      <c r="J292" s="34">
        <f t="shared" si="12"/>
        <v>2.263935643146318</v>
      </c>
      <c r="K292" s="34">
        <f t="shared" si="13"/>
        <v>0.43456349806523759</v>
      </c>
      <c r="L292" s="34">
        <f t="shared" si="14"/>
        <v>0.10513633017707361</v>
      </c>
      <c r="M292" s="28">
        <f>($D292*Input!B$4 + 'Cálculo Emissões'!$E292*Input!B$6 + 'Cálculo Emissões'!$F292*Input!B$5) * (1/1000)</f>
        <v>3.962335221879703E-3</v>
      </c>
      <c r="N292" s="28">
        <f>($D292*Input!C$4 + 'Cálculo Emissões'!$E292*Input!C$6 + 'Cálculo Emissões'!$F292*Input!C$5) * (1/1000)</f>
        <v>3.962335221879703E-3</v>
      </c>
      <c r="O292" s="28">
        <f>($D292*Input!D$4 + 'Cálculo Emissões'!$E292*Input!D$6 + 'Cálculo Emissões'!$F292*Input!D$5) * (1/1000)</f>
        <v>3.962335221879703E-3</v>
      </c>
      <c r="P292" s="28">
        <f>($D292*Input!E$4 + 'Cálculo Emissões'!$E292*Input!E$6 + 'Cálculo Emissões'!$F292*Input!E$5) * (1/1000)</f>
        <v>0.14570876322604737</v>
      </c>
      <c r="Q292" s="28">
        <f>($D292*Input!F$4 + 'Cálculo Emissões'!$E292*Input!F$6 + 'Cálculo Emissões'!$F292*Input!F$5) * (1/1000)</f>
        <v>0.1294139185474725</v>
      </c>
      <c r="R292" s="28">
        <f>($D292*Input!G$4 + 'Cálculo Emissões'!$E292*Input!G$6 + 'Cálculo Emissões'!$F292*Input!G$5) * (1/1000)</f>
        <v>4.9637999157656756E-3</v>
      </c>
      <c r="S292" s="28">
        <f>($D292*Input!H$4 + 'Cálculo Emissões'!$E292*Input!H$6 + 'Cálculo Emissões'!$F292*Input!H$5) * (1/1000)</f>
        <v>3.9126747663018609E-2</v>
      </c>
      <c r="T292" s="28">
        <f>($D292*Input!I$4) * (1/1000)</f>
        <v>2.7018153029998056E-3</v>
      </c>
      <c r="U292" s="1">
        <f>($D292*Input!J$4 + 'Cálculo Emissões'!$E292*Input!J$6 + 'Cálculo Emissões'!$F292*Input!J$5) * (1/1000)</f>
        <v>2.266827574290886E-3</v>
      </c>
      <c r="V292" s="1">
        <f>($D292*Input!K$4 + 'Cálculo Emissões'!$E292*Input!K$6 + 'Cálculo Emissões'!$F292*Input!K$5) * (1/1000)</f>
        <v>1.7219202539339978E-3</v>
      </c>
      <c r="W292" s="1">
        <f>($D292*Input!L$4 + 'Cálculo Emissões'!$E292*Input!L$6 + 'Cálculo Emissões'!$F292*Input!L$5) * (1/1000)</f>
        <v>9.2260704946311989E-4</v>
      </c>
      <c r="X292" s="1">
        <f>($D292*Input!M$4 + 'Cálculo Emissões'!$E292*Input!M$6 + 'Cálculo Emissões'!$F292*Input!M$5) * (1/1000)</f>
        <v>2.0168357838348605E-3</v>
      </c>
      <c r="Y292" s="1">
        <f>($D292*Input!N$4 + 'Cálculo Emissões'!$E292*Input!N$6 + 'Cálculo Emissões'!$F292*Input!N$5) * (1/1000)</f>
        <v>1.0084178919174303E-3</v>
      </c>
      <c r="Z292" s="1">
        <f>($D292*Input!O$4 + 'Cálculo Emissões'!$E292*Input!O$6 + 'Cálculo Emissões'!$F292*Input!O$5) * (1/1000)</f>
        <v>5.4587521783846463E-4</v>
      </c>
    </row>
    <row r="293" spans="1:26" ht="15" customHeight="1" x14ac:dyDescent="0.25">
      <c r="A293" s="1" t="str">
        <f>'Dados Vias'!B294</f>
        <v>Serra</v>
      </c>
      <c r="B293" s="1" t="str">
        <f>'Dados Vias'!C294</f>
        <v>Rua Dom Pedro II (2)</v>
      </c>
      <c r="C293" s="29">
        <f>Input!$R$17</f>
        <v>0.95383561643835613</v>
      </c>
      <c r="D293" s="5">
        <f>'Dados Vias'!S294</f>
        <v>67.800420409262841</v>
      </c>
      <c r="E293" s="5">
        <f>'Dados Vias'!T294</f>
        <v>5.9474052990581434</v>
      </c>
      <c r="F293" s="5">
        <f>'Dados Vias'!U294</f>
        <v>27.952804905573274</v>
      </c>
      <c r="G293" s="12">
        <f>($D293*Input!$E$12 + $E293*Input!$E$14 + $F293*Input!$E$13) / ($D293+$E293+$F293)</f>
        <v>5.2798245614035082</v>
      </c>
      <c r="H293" s="14" t="str">
        <f>'Dados Vias'!W294</f>
        <v>Highway</v>
      </c>
      <c r="I293" s="29">
        <f>VLOOKUP($H293,Input!$A$12:$B$15,2,FALSE)</f>
        <v>0.61049702380952386</v>
      </c>
      <c r="J293" s="34">
        <f t="shared" si="12"/>
        <v>1.0915499562243876</v>
      </c>
      <c r="K293" s="34">
        <f t="shared" si="13"/>
        <v>0.2095235210090155</v>
      </c>
      <c r="L293" s="34">
        <f t="shared" si="14"/>
        <v>5.0691174437665062E-2</v>
      </c>
      <c r="M293" s="28">
        <f>($D293*Input!B$4 + 'Cálculo Emissões'!$E293*Input!B$6 + 'Cálculo Emissões'!$F293*Input!B$5) * (1/1000)</f>
        <v>5.2085421892639058E-3</v>
      </c>
      <c r="N293" s="28">
        <f>($D293*Input!C$4 + 'Cálculo Emissões'!$E293*Input!C$6 + 'Cálculo Emissões'!$F293*Input!C$5) * (1/1000)</f>
        <v>5.2085421892639058E-3</v>
      </c>
      <c r="O293" s="28">
        <f>($D293*Input!D$4 + 'Cálculo Emissões'!$E293*Input!D$6 + 'Cálculo Emissões'!$F293*Input!D$5) * (1/1000)</f>
        <v>5.2085421892639058E-3</v>
      </c>
      <c r="P293" s="28">
        <f>($D293*Input!E$4 + 'Cálculo Emissões'!$E293*Input!E$6 + 'Cálculo Emissões'!$F293*Input!E$5) * (1/1000)</f>
        <v>0.2046288913955428</v>
      </c>
      <c r="Q293" s="28">
        <f>($D293*Input!F$4 + 'Cálculo Emissões'!$E293*Input!F$6 + 'Cálculo Emissões'!$F293*Input!F$5) * (1/1000)</f>
        <v>0.11282935389976693</v>
      </c>
      <c r="R293" s="28">
        <f>($D293*Input!G$4 + 'Cálculo Emissões'!$E293*Input!G$6 + 'Cálculo Emissões'!$F293*Input!G$5) * (1/1000)</f>
        <v>6.7133228670472429E-3</v>
      </c>
      <c r="S293" s="28">
        <f>($D293*Input!H$4 + 'Cálculo Emissões'!$E293*Input!H$6 + 'Cálculo Emissões'!$F293*Input!H$5) * (1/1000)</f>
        <v>5.9701358164570083E-2</v>
      </c>
      <c r="T293" s="28">
        <f>($D293*Input!I$4) * (1/1000)</f>
        <v>4.9880384688145221E-3</v>
      </c>
      <c r="U293" s="1">
        <f>($D293*Input!J$4 + 'Cálculo Emissões'!$E293*Input!J$6 + 'Cálculo Emissões'!$F293*Input!J$5) * (1/1000)</f>
        <v>3.1738885959693049E-3</v>
      </c>
      <c r="V293" s="1">
        <f>($D293*Input!K$4 + 'Cálculo Emissões'!$E293*Input!K$6 + 'Cálculo Emissões'!$F293*Input!K$5) * (1/1000)</f>
        <v>2.4085979492081766E-3</v>
      </c>
      <c r="W293" s="1">
        <f>($D293*Input!L$4 + 'Cálculo Emissões'!$E293*Input!L$6 + 'Cálculo Emissões'!$F293*Input!L$5) * (1/1000)</f>
        <v>1.2912127717295862E-3</v>
      </c>
      <c r="X293" s="1">
        <f>($D293*Input!M$4 + 'Cálculo Emissões'!$E293*Input!M$6 + 'Cálculo Emissões'!$F293*Input!M$5) * (1/1000)</f>
        <v>2.8275323563894225E-3</v>
      </c>
      <c r="Y293" s="1">
        <f>($D293*Input!N$4 + 'Cálculo Emissões'!$E293*Input!N$6 + 'Cálculo Emissões'!$F293*Input!N$5) * (1/1000)</f>
        <v>1.4137661781947113E-3</v>
      </c>
      <c r="Z293" s="1">
        <f>($D293*Input!O$4 + 'Cálculo Emissões'!$E293*Input!O$6 + 'Cálculo Emissões'!$F293*Input!O$5) * (1/1000)</f>
        <v>7.6654691155817443E-4</v>
      </c>
    </row>
    <row r="294" spans="1:26" ht="15" customHeight="1" x14ac:dyDescent="0.25">
      <c r="A294" s="1" t="str">
        <f>'Dados Vias'!B295</f>
        <v>Serra</v>
      </c>
      <c r="B294" s="1" t="str">
        <f>'Dados Vias'!C295</f>
        <v>Rua Domineu Rody Santana</v>
      </c>
      <c r="C294" s="29">
        <f>Input!$R$17</f>
        <v>0.95383561643835613</v>
      </c>
      <c r="D294" s="5">
        <f>'Dados Vias'!S295</f>
        <v>13.712227445385807</v>
      </c>
      <c r="E294" s="5">
        <f>'Dados Vias'!T295</f>
        <v>3.9177792701102301</v>
      </c>
      <c r="F294" s="5">
        <f>'Dados Vias'!U295</f>
        <v>1.958889635055115</v>
      </c>
      <c r="G294" s="12">
        <f>($D294*Input!$E$12 + $E294*Input!$E$14 + $F294*Input!$E$13) / ($D294+$E294+$F294)</f>
        <v>2.6199999999999997</v>
      </c>
      <c r="H294" s="14" t="str">
        <f>'Dados Vias'!W295</f>
        <v>Collector</v>
      </c>
      <c r="I294" s="29">
        <f>VLOOKUP($H294,Input!$A$12:$B$15,2,FALSE)</f>
        <v>1.9366892857142866</v>
      </c>
      <c r="J294" s="34">
        <f t="shared" si="12"/>
        <v>0.29415612597355906</v>
      </c>
      <c r="K294" s="34">
        <f t="shared" si="13"/>
        <v>5.646340498563672E-2</v>
      </c>
      <c r="L294" s="34">
        <f t="shared" si="14"/>
        <v>1.366050120620243E-2</v>
      </c>
      <c r="M294" s="28">
        <f>($D294*Input!B$4 + 'Cálculo Emissões'!$E294*Input!B$6 + 'Cálculo Emissões'!$F294*Input!B$5) * (1/1000)</f>
        <v>4.1914711807217083E-4</v>
      </c>
      <c r="N294" s="28">
        <f>($D294*Input!C$4 + 'Cálculo Emissões'!$E294*Input!C$6 + 'Cálculo Emissões'!$F294*Input!C$5) * (1/1000)</f>
        <v>4.1914711807217083E-4</v>
      </c>
      <c r="O294" s="28">
        <f>($D294*Input!D$4 + 'Cálculo Emissões'!$E294*Input!D$6 + 'Cálculo Emissões'!$F294*Input!D$5) * (1/1000)</f>
        <v>4.1914711807217083E-4</v>
      </c>
      <c r="P294" s="28">
        <f>($D294*Input!E$4 + 'Cálculo Emissões'!$E294*Input!E$6 + 'Cálculo Emissões'!$F294*Input!E$5) * (1/1000)</f>
        <v>2.1578445686704244E-2</v>
      </c>
      <c r="Q294" s="28">
        <f>($D294*Input!F$4 + 'Cálculo Emissões'!$E294*Input!F$6 + 'Cálculo Emissões'!$F294*Input!F$5) * (1/1000)</f>
        <v>2.9423671146973834E-2</v>
      </c>
      <c r="R294" s="28">
        <f>($D294*Input!G$4 + 'Cálculo Emissões'!$E294*Input!G$6 + 'Cálculo Emissões'!$F294*Input!G$5) * (1/1000)</f>
        <v>5.8748394225724258E-4</v>
      </c>
      <c r="S294" s="28">
        <f>($D294*Input!H$4 + 'Cálculo Emissões'!$E294*Input!H$6 + 'Cálculo Emissões'!$F294*Input!H$5) * (1/1000)</f>
        <v>1.2048072542280262E-2</v>
      </c>
      <c r="T294" s="28">
        <f>($D294*Input!I$4) * (1/1000)</f>
        <v>1.0088007947126876E-3</v>
      </c>
      <c r="U294" s="1">
        <f>($D294*Input!J$4 + 'Cálculo Emissões'!$E294*Input!J$6 + 'Cálculo Emissões'!$F294*Input!J$5) * (1/1000)</f>
        <v>4.1456785960546983E-4</v>
      </c>
      <c r="V294" s="1">
        <f>($D294*Input!K$4 + 'Cálculo Emissões'!$E294*Input!K$6 + 'Cálculo Emissões'!$F294*Input!K$5) * (1/1000)</f>
        <v>3.1485762000114183E-4</v>
      </c>
      <c r="W294" s="1">
        <f>($D294*Input!L$4 + 'Cálculo Emissões'!$E294*Input!L$6 + 'Cálculo Emissões'!$F294*Input!L$5) * (1/1000)</f>
        <v>1.6870024396852258E-4</v>
      </c>
      <c r="X294" s="1">
        <f>($D294*Input!M$4 + 'Cálculo Emissões'!$E294*Input!M$6 + 'Cálculo Emissões'!$F294*Input!M$5) * (1/1000)</f>
        <v>3.5356858141764364E-4</v>
      </c>
      <c r="Y294" s="1">
        <f>($D294*Input!N$4 + 'Cálculo Emissões'!$E294*Input!N$6 + 'Cálculo Emissões'!$F294*Input!N$5) * (1/1000)</f>
        <v>1.7678429070882182E-4</v>
      </c>
      <c r="Z294" s="1">
        <f>($D294*Input!O$4 + 'Cálculo Emissões'!$E294*Input!O$6 + 'Cálculo Emissões'!$F294*Input!O$5) * (1/1000)</f>
        <v>9.6059708614554238E-5</v>
      </c>
    </row>
    <row r="295" spans="1:26" ht="15" customHeight="1" x14ac:dyDescent="0.25">
      <c r="A295" s="1" t="str">
        <f>'Dados Vias'!B296</f>
        <v>Serra</v>
      </c>
      <c r="B295" s="1" t="str">
        <f>'Dados Vias'!C296</f>
        <v>Rua Domingos Martins</v>
      </c>
      <c r="C295" s="29">
        <f>Input!$R$17</f>
        <v>0.95383561643835613</v>
      </c>
      <c r="D295" s="5">
        <f>'Dados Vias'!S296</f>
        <v>63.501230452632875</v>
      </c>
      <c r="E295" s="5">
        <f>'Dados Vias'!T296</f>
        <v>18.14320870075225</v>
      </c>
      <c r="F295" s="5">
        <f>'Dados Vias'!U296</f>
        <v>22.266665223650488</v>
      </c>
      <c r="G295" s="12">
        <f>($D295*Input!$E$12 + $E295*Input!$E$14 + $F295*Input!$E$13) / ($D295+$E295+$F295)</f>
        <v>4.2746031746031745</v>
      </c>
      <c r="H295" s="14" t="str">
        <f>'Dados Vias'!W296</f>
        <v>Collector</v>
      </c>
      <c r="I295" s="29">
        <f>VLOOKUP($H295,Input!$A$12:$B$15,2,FALSE)</f>
        <v>1.9366892857142866</v>
      </c>
      <c r="J295" s="34">
        <f t="shared" si="12"/>
        <v>2.5708473633561715</v>
      </c>
      <c r="K295" s="34">
        <f t="shared" si="13"/>
        <v>0.49347534528818154</v>
      </c>
      <c r="L295" s="34">
        <f t="shared" si="14"/>
        <v>0.11938919644068907</v>
      </c>
      <c r="M295" s="28">
        <f>($D295*Input!B$4 + 'Cálculo Emissões'!$E295*Input!B$6 + 'Cálculo Emissões'!$F295*Input!B$5) * (1/1000)</f>
        <v>4.2488608036474647E-3</v>
      </c>
      <c r="N295" s="28">
        <f>($D295*Input!C$4 + 'Cálculo Emissões'!$E295*Input!C$6 + 'Cálculo Emissões'!$F295*Input!C$5) * (1/1000)</f>
        <v>4.2488608036474647E-3</v>
      </c>
      <c r="O295" s="28">
        <f>($D295*Input!D$4 + 'Cálculo Emissões'!$E295*Input!D$6 + 'Cálculo Emissões'!$F295*Input!D$5) * (1/1000)</f>
        <v>4.2488608036474647E-3</v>
      </c>
      <c r="P295" s="28">
        <f>($D295*Input!E$4 + 'Cálculo Emissões'!$E295*Input!E$6 + 'Cálculo Emissões'!$F295*Input!E$5) * (1/1000)</f>
        <v>0.17163837651318214</v>
      </c>
      <c r="Q295" s="28">
        <f>($D295*Input!F$4 + 'Cálculo Emissões'!$E295*Input!F$6 + 'Cálculo Emissões'!$F295*Input!F$5) * (1/1000)</f>
        <v>0.14996221260241419</v>
      </c>
      <c r="R295" s="28">
        <f>($D295*Input!G$4 + 'Cálculo Emissões'!$E295*Input!G$6 + 'Cálculo Emissões'!$F295*Input!G$5) * (1/1000)</f>
        <v>5.4958371237160651E-3</v>
      </c>
      <c r="S295" s="28">
        <f>($D295*Input!H$4 + 'Cálculo Emissões'!$E295*Input!H$6 + 'Cálculo Emissões'!$F295*Input!H$5) * (1/1000)</f>
        <v>5.906247433127787E-2</v>
      </c>
      <c r="T295" s="28">
        <f>($D295*Input!I$4) * (1/1000)</f>
        <v>4.6717495024782372E-3</v>
      </c>
      <c r="U295" s="1">
        <f>($D295*Input!J$4 + 'Cálculo Emissões'!$E295*Input!J$6 + 'Cálculo Emissões'!$F295*Input!J$5) * (1/1000)</f>
        <v>2.8122930603093365E-3</v>
      </c>
      <c r="V295" s="1">
        <f>($D295*Input!K$4 + 'Cálculo Emissões'!$E295*Input!K$6 + 'Cálculo Emissões'!$F295*Input!K$5) * (1/1000)</f>
        <v>2.1354385317777494E-3</v>
      </c>
      <c r="W295" s="1">
        <f>($D295*Input!L$4 + 'Cálculo Emissões'!$E295*Input!L$6 + 'Cálculo Emissões'!$F295*Input!L$5) * (1/1000)</f>
        <v>1.1443806172627836E-3</v>
      </c>
      <c r="X295" s="1">
        <f>($D295*Input!M$4 + 'Cálculo Emissões'!$E295*Input!M$6 + 'Cálculo Emissões'!$F295*Input!M$5) * (1/1000)</f>
        <v>2.4751826468852886E-3</v>
      </c>
      <c r="Y295" s="1">
        <f>($D295*Input!N$4 + 'Cálculo Emissões'!$E295*Input!N$6 + 'Cálculo Emissões'!$F295*Input!N$5) * (1/1000)</f>
        <v>1.2375913234426443E-3</v>
      </c>
      <c r="Z295" s="1">
        <f>($D295*Input!O$4 + 'Cálculo Emissões'!$E295*Input!O$6 + 'Cálculo Emissões'!$F295*Input!O$5) * (1/1000)</f>
        <v>6.7098573496796911E-4</v>
      </c>
    </row>
    <row r="296" spans="1:26" ht="15" customHeight="1" x14ac:dyDescent="0.25">
      <c r="A296" s="1" t="str">
        <f>'Dados Vias'!B297</f>
        <v>Serra</v>
      </c>
      <c r="B296" s="1" t="str">
        <f>'Dados Vias'!C297</f>
        <v>Rua Edson Pompermayer</v>
      </c>
      <c r="C296" s="29">
        <f>Input!$R$17</f>
        <v>0.95383561643835613</v>
      </c>
      <c r="D296" s="5">
        <f>'Dados Vias'!S297</f>
        <v>65.551126767082707</v>
      </c>
      <c r="E296" s="5">
        <f>'Dados Vias'!T297</f>
        <v>26.220450706833077</v>
      </c>
      <c r="F296" s="5">
        <f>'Dados Vias'!U297</f>
        <v>54.625938972568918</v>
      </c>
      <c r="G296" s="12">
        <f>($D296*Input!$E$12 + $E296*Input!$E$14 + $F296*Input!$E$13) / ($D296+$E296+$F296)</f>
        <v>6.5246268656716415</v>
      </c>
      <c r="H296" s="14" t="str">
        <f>'Dados Vias'!W297</f>
        <v>Collector</v>
      </c>
      <c r="I296" s="29">
        <f>VLOOKUP($H296,Input!$A$12:$B$15,2,FALSE)</f>
        <v>1.9366892857142866</v>
      </c>
      <c r="J296" s="34">
        <f t="shared" si="12"/>
        <v>5.575465266856602</v>
      </c>
      <c r="K296" s="34">
        <f t="shared" si="13"/>
        <v>1.0702131471984808</v>
      </c>
      <c r="L296" s="34">
        <f t="shared" si="14"/>
        <v>0.25892253561253564</v>
      </c>
      <c r="M296" s="28">
        <f>($D296*Input!B$4 + 'Cálculo Emissões'!$E296*Input!B$6 + 'Cálculo Emissões'!$F296*Input!B$5) * (1/1000)</f>
        <v>9.9527055843983154E-3</v>
      </c>
      <c r="N296" s="28">
        <f>($D296*Input!C$4 + 'Cálculo Emissões'!$E296*Input!C$6 + 'Cálculo Emissões'!$F296*Input!C$5) * (1/1000)</f>
        <v>9.9527055843983154E-3</v>
      </c>
      <c r="O296" s="28">
        <f>($D296*Input!D$4 + 'Cálculo Emissões'!$E296*Input!D$6 + 'Cálculo Emissões'!$F296*Input!D$5) * (1/1000)</f>
        <v>9.9527055843983154E-3</v>
      </c>
      <c r="P296" s="28">
        <f>($D296*Input!E$4 + 'Cálculo Emissões'!$E296*Input!E$6 + 'Cálculo Emissões'!$F296*Input!E$5) * (1/1000)</f>
        <v>0.34987675752456737</v>
      </c>
      <c r="Q296" s="28">
        <f>($D296*Input!F$4 + 'Cálculo Emissões'!$E296*Input!F$6 + 'Cálculo Emissões'!$F296*Input!F$5) * (1/1000)</f>
        <v>0.21646775160258544</v>
      </c>
      <c r="R296" s="28">
        <f>($D296*Input!G$4 + 'Cálculo Emissões'!$E296*Input!G$6 + 'Cálculo Emissões'!$F296*Input!G$5) * (1/1000)</f>
        <v>1.2346585801415053E-2</v>
      </c>
      <c r="S296" s="28">
        <f>($D296*Input!H$4 + 'Cálculo Emissões'!$E296*Input!H$6 + 'Cálculo Emissões'!$F296*Input!H$5) * (1/1000)</f>
        <v>7.1257795380708103E-2</v>
      </c>
      <c r="T296" s="28">
        <f>($D296*Input!I$4) * (1/1000)</f>
        <v>4.8225592115012199E-3</v>
      </c>
      <c r="U296" s="1">
        <f>($D296*Input!J$4 + 'Cálculo Emissões'!$E296*Input!J$6 + 'Cálculo Emissões'!$F296*Input!J$5) * (1/1000)</f>
        <v>5.1052231713259143E-3</v>
      </c>
      <c r="V296" s="1">
        <f>($D296*Input!K$4 + 'Cálculo Emissões'!$E296*Input!K$6 + 'Cálculo Emissões'!$F296*Input!K$5) * (1/1000)</f>
        <v>3.8765029781558419E-3</v>
      </c>
      <c r="W296" s="1">
        <f>($D296*Input!L$4 + 'Cálculo Emissões'!$E296*Input!L$6 + 'Cálculo Emissões'!$F296*Input!L$5) * (1/1000)</f>
        <v>2.077546783088424E-3</v>
      </c>
      <c r="X296" s="1">
        <f>($D296*Input!M$4 + 'Cálculo Emissões'!$E296*Input!M$6 + 'Cálculo Emissões'!$F296*Input!M$5) * (1/1000)</f>
        <v>4.6090187507464046E-3</v>
      </c>
      <c r="Y296" s="1">
        <f>($D296*Input!N$4 + 'Cálculo Emissões'!$E296*Input!N$6 + 'Cálculo Emissões'!$F296*Input!N$5) * (1/1000)</f>
        <v>2.3045093753732023E-3</v>
      </c>
      <c r="Z296" s="1">
        <f>($D296*Input!O$4 + 'Cálculo Emissões'!$E296*Input!O$6 + 'Cálculo Emissões'!$F296*Input!O$5) * (1/1000)</f>
        <v>1.2468796354098274E-3</v>
      </c>
    </row>
    <row r="297" spans="1:26" ht="15" customHeight="1" x14ac:dyDescent="0.25">
      <c r="A297" s="1" t="str">
        <f>'Dados Vias'!B298</f>
        <v>Serra</v>
      </c>
      <c r="B297" s="1" t="str">
        <f>'Dados Vias'!C298</f>
        <v>Rua Elesbão Alexandre Miranda</v>
      </c>
      <c r="C297" s="29">
        <f>Input!$R$17</f>
        <v>0.95383561643835613</v>
      </c>
      <c r="D297" s="5">
        <f>'Dados Vias'!S298</f>
        <v>32.389247777303126</v>
      </c>
      <c r="E297" s="5">
        <f>'Dados Vias'!T298</f>
        <v>12.955699110921252</v>
      </c>
      <c r="F297" s="5">
        <f>'Dados Vias'!U298</f>
        <v>4.3185663703070842</v>
      </c>
      <c r="G297" s="12">
        <f>($D297*Input!$E$12 + $E297*Input!$E$14 + $F297*Input!$E$13) / ($D297+$E297+$F297)</f>
        <v>2.3586956521739131</v>
      </c>
      <c r="H297" s="14" t="str">
        <f>'Dados Vias'!W298</f>
        <v>Collector</v>
      </c>
      <c r="I297" s="29">
        <f>VLOOKUP($H297,Input!$A$12:$B$15,2,FALSE)</f>
        <v>1.9366892857142866</v>
      </c>
      <c r="J297" s="34">
        <f t="shared" si="12"/>
        <v>0.6699824016512077</v>
      </c>
      <c r="K297" s="34">
        <f t="shared" si="13"/>
        <v>0.12860343313428754</v>
      </c>
      <c r="L297" s="34">
        <f t="shared" si="14"/>
        <v>3.1113733822811497E-2</v>
      </c>
      <c r="M297" s="28">
        <f>($D297*Input!B$4 + 'Cálculo Emissões'!$E297*Input!B$6 + 'Cálculo Emissões'!$F297*Input!B$5) * (1/1000)</f>
        <v>9.5232151486780681E-4</v>
      </c>
      <c r="N297" s="28">
        <f>($D297*Input!C$4 + 'Cálculo Emissões'!$E297*Input!C$6 + 'Cálculo Emissões'!$F297*Input!C$5) * (1/1000)</f>
        <v>9.5232151486780681E-4</v>
      </c>
      <c r="O297" s="28">
        <f>($D297*Input!D$4 + 'Cálculo Emissões'!$E297*Input!D$6 + 'Cálculo Emissões'!$F297*Input!D$5) * (1/1000)</f>
        <v>9.5232151486780681E-4</v>
      </c>
      <c r="P297" s="28">
        <f>($D297*Input!E$4 + 'Cálculo Emissões'!$E297*Input!E$6 + 'Cálculo Emissões'!$F297*Input!E$5) * (1/1000)</f>
        <v>4.9662557616491916E-2</v>
      </c>
      <c r="Q297" s="28">
        <f>($D297*Input!F$4 + 'Cálculo Emissões'!$E297*Input!F$6 + 'Cálculo Emissões'!$F297*Input!F$5) * (1/1000)</f>
        <v>8.3415671558052712E-2</v>
      </c>
      <c r="R297" s="28">
        <f>($D297*Input!G$4 + 'Cálculo Emissões'!$E297*Input!G$6 + 'Cálculo Emissões'!$F297*Input!G$5) * (1/1000)</f>
        <v>1.3320248912061889E-3</v>
      </c>
      <c r="S297" s="28">
        <f>($D297*Input!H$4 + 'Cálculo Emissões'!$E297*Input!H$6 + 'Cálculo Emissões'!$F297*Input!H$5) * (1/1000)</f>
        <v>2.9593808694128216E-2</v>
      </c>
      <c r="T297" s="28">
        <f>($D297*Input!I$4) * (1/1000)</f>
        <v>2.3828585857423559E-3</v>
      </c>
      <c r="U297" s="1">
        <f>($D297*Input!J$4 + 'Cálculo Emissões'!$E297*Input!J$6 + 'Cálculo Emissões'!$F297*Input!J$5) * (1/1000)</f>
        <v>9.8909908770812766E-4</v>
      </c>
      <c r="V297" s="1">
        <f>($D297*Input!K$4 + 'Cálculo Emissões'!$E297*Input!K$6 + 'Cálculo Emissões'!$F297*Input!K$5) * (1/1000)</f>
        <v>7.5157183628284747E-4</v>
      </c>
      <c r="W297" s="1">
        <f>($D297*Input!L$4 + 'Cálculo Emissões'!$E297*Input!L$6 + 'Cálculo Emissões'!$F297*Input!L$5) * (1/1000)</f>
        <v>4.0257826900802382E-4</v>
      </c>
      <c r="X297" s="1">
        <f>($D297*Input!M$4 + 'Cálculo Emissões'!$E297*Input!M$6 + 'Cálculo Emissões'!$F297*Input!M$5) * (1/1000)</f>
        <v>8.3777770728136905E-4</v>
      </c>
      <c r="Y297" s="1">
        <f>($D297*Input!N$4 + 'Cálculo Emissões'!$E297*Input!N$6 + 'Cálculo Emissões'!$F297*Input!N$5) * (1/1000)</f>
        <v>4.1888885364068453E-4</v>
      </c>
      <c r="Z297" s="1">
        <f>($D297*Input!O$4 + 'Cálculo Emissões'!$E297*Input!O$6 + 'Cálculo Emissões'!$F297*Input!O$5) * (1/1000)</f>
        <v>2.2753593760265495E-4</v>
      </c>
    </row>
    <row r="298" spans="1:26" ht="15" customHeight="1" x14ac:dyDescent="0.25">
      <c r="A298" s="1" t="str">
        <f>'Dados Vias'!B299</f>
        <v>Serra</v>
      </c>
      <c r="B298" s="1" t="str">
        <f>'Dados Vias'!C299</f>
        <v>Rua Euclides da Cunha (1)</v>
      </c>
      <c r="C298" s="29">
        <f>Input!$R$17</f>
        <v>0.95383561643835613</v>
      </c>
      <c r="D298" s="5">
        <f>'Dados Vias'!S299</f>
        <v>181.08043958478757</v>
      </c>
      <c r="E298" s="5">
        <f>'Dados Vias'!T299</f>
        <v>67.661777156681367</v>
      </c>
      <c r="F298" s="5">
        <f>'Dados Vias'!U299</f>
        <v>18.497464258661093</v>
      </c>
      <c r="G298" s="12">
        <f>($D298*Input!$E$12 + $E298*Input!$E$14 + $F298*Input!$E$13) / ($D298+$E298+$F298)</f>
        <v>2.1163934426229511</v>
      </c>
      <c r="H298" s="14" t="str">
        <f>'Dados Vias'!W299</f>
        <v>Collector</v>
      </c>
      <c r="I298" s="29">
        <f>VLOOKUP($H298,Input!$A$12:$B$15,2,FALSE)</f>
        <v>1.9366892857142866</v>
      </c>
      <c r="J298" s="34">
        <f t="shared" si="12"/>
        <v>3.2278243381184488</v>
      </c>
      <c r="K298" s="34">
        <f t="shared" si="13"/>
        <v>0.61958238069146709</v>
      </c>
      <c r="L298" s="34">
        <f t="shared" si="14"/>
        <v>0.14989896307051623</v>
      </c>
      <c r="M298" s="28">
        <f>($D298*Input!B$4 + 'Cálculo Emissões'!$E298*Input!B$6 + 'Cálculo Emissões'!$F298*Input!B$5) * (1/1000)</f>
        <v>4.3157197573848952E-3</v>
      </c>
      <c r="N298" s="28">
        <f>($D298*Input!C$4 + 'Cálculo Emissões'!$E298*Input!C$6 + 'Cálculo Emissões'!$F298*Input!C$5) * (1/1000)</f>
        <v>4.3157197573848952E-3</v>
      </c>
      <c r="O298" s="28">
        <f>($D298*Input!D$4 + 'Cálculo Emissões'!$E298*Input!D$6 + 'Cálculo Emissões'!$F298*Input!D$5) * (1/1000)</f>
        <v>4.3157197573848952E-3</v>
      </c>
      <c r="P298" s="28">
        <f>($D298*Input!E$4 + 'Cálculo Emissões'!$E298*Input!E$6 + 'Cálculo Emissões'!$F298*Input!E$5) * (1/1000)</f>
        <v>0.24648912974719422</v>
      </c>
      <c r="Q298" s="28">
        <f>($D298*Input!F$4 + 'Cálculo Emissões'!$E298*Input!F$6 + 'Cálculo Emissões'!$F298*Input!F$5) * (1/1000)</f>
        <v>0.44214822886247351</v>
      </c>
      <c r="R298" s="28">
        <f>($D298*Input!G$4 + 'Cálculo Emissões'!$E298*Input!G$6 + 'Cálculo Emissões'!$F298*Input!G$5) * (1/1000)</f>
        <v>6.2475419013387481E-3</v>
      </c>
      <c r="S298" s="28">
        <f>($D298*Input!H$4 + 'Cálculo Emissões'!$E298*Input!H$6 + 'Cálculo Emissões'!$F298*Input!H$5) * (1/1000)</f>
        <v>0.1624916681102786</v>
      </c>
      <c r="T298" s="28">
        <f>($D298*Input!I$4) * (1/1000)</f>
        <v>1.3321985219952485E-2</v>
      </c>
      <c r="U298" s="1">
        <f>($D298*Input!J$4 + 'Cálculo Emissões'!$E298*Input!J$6 + 'Cálculo Emissões'!$F298*Input!J$5) * (1/1000)</f>
        <v>5.108318469021436E-3</v>
      </c>
      <c r="V298" s="1">
        <f>($D298*Input!K$4 + 'Cálculo Emissões'!$E298*Input!K$6 + 'Cálculo Emissões'!$F298*Input!K$5) * (1/1000)</f>
        <v>3.8814719156361789E-3</v>
      </c>
      <c r="W298" s="1">
        <f>($D298*Input!L$4 + 'Cálculo Emissões'!$E298*Input!L$6 + 'Cálculo Emissões'!$F298*Input!L$5) * (1/1000)</f>
        <v>2.0791027326429391E-3</v>
      </c>
      <c r="X298" s="1">
        <f>($D298*Input!M$4 + 'Cálculo Emissões'!$E298*Input!M$6 + 'Cálculo Emissões'!$F298*Input!M$5) * (1/1000)</f>
        <v>4.296664227207635E-3</v>
      </c>
      <c r="Y298" s="1">
        <f>($D298*Input!N$4 + 'Cálculo Emissões'!$E298*Input!N$6 + 'Cálculo Emissões'!$F298*Input!N$5) * (1/1000)</f>
        <v>2.1483321136038175E-3</v>
      </c>
      <c r="Z298" s="1">
        <f>($D298*Input!O$4 + 'Cálculo Emissões'!$E298*Input!O$6 + 'Cálculo Emissões'!$F298*Input!O$5) * (1/1000)</f>
        <v>1.1676956569648311E-3</v>
      </c>
    </row>
    <row r="299" spans="1:26" ht="15" customHeight="1" x14ac:dyDescent="0.25">
      <c r="A299" s="1" t="str">
        <f>'Dados Vias'!B300</f>
        <v>Serra</v>
      </c>
      <c r="B299" s="1" t="str">
        <f>'Dados Vias'!C300</f>
        <v>Rua Euclides da Cunha (2)</v>
      </c>
      <c r="C299" s="29">
        <f>Input!$R$17</f>
        <v>0.95383561643835613</v>
      </c>
      <c r="D299" s="5">
        <f>'Dados Vias'!S300</f>
        <v>129.34650561139674</v>
      </c>
      <c r="E299" s="5">
        <f>'Dados Vias'!T300</f>
        <v>29.849193602630013</v>
      </c>
      <c r="F299" s="5">
        <f>'Dados Vias'!U300</f>
        <v>7.4622984006575033</v>
      </c>
      <c r="G299" s="12">
        <f>($D299*Input!$E$12 + $E299*Input!$E$14 + $F299*Input!$E$13) / ($D299+$E299+$F299)</f>
        <v>1.8619402985074627</v>
      </c>
      <c r="H299" s="14" t="str">
        <f>'Dados Vias'!W300</f>
        <v>Collector</v>
      </c>
      <c r="I299" s="29">
        <f>VLOOKUP($H299,Input!$A$12:$B$15,2,FALSE)</f>
        <v>1.9366892857142866</v>
      </c>
      <c r="J299" s="34">
        <f t="shared" si="12"/>
        <v>1.7664113148102705</v>
      </c>
      <c r="K299" s="34">
        <f t="shared" si="13"/>
        <v>0.33906347219268346</v>
      </c>
      <c r="L299" s="34">
        <f t="shared" si="14"/>
        <v>8.2031485207907304E-2</v>
      </c>
      <c r="M299" s="28">
        <f>($D299*Input!B$4 + 'Cálculo Emissões'!$E299*Input!B$6 + 'Cálculo Emissões'!$F299*Input!B$5) * (1/1000)</f>
        <v>1.9960100924557023E-3</v>
      </c>
      <c r="N299" s="28">
        <f>($D299*Input!C$4 + 'Cálculo Emissões'!$E299*Input!C$6 + 'Cálculo Emissões'!$F299*Input!C$5) * (1/1000)</f>
        <v>1.9960100924557023E-3</v>
      </c>
      <c r="O299" s="28">
        <f>($D299*Input!D$4 + 'Cálculo Emissões'!$E299*Input!D$6 + 'Cálculo Emissões'!$F299*Input!D$5) * (1/1000)</f>
        <v>1.9960100924557023E-3</v>
      </c>
      <c r="P299" s="28">
        <f>($D299*Input!E$4 + 'Cálculo Emissões'!$E299*Input!E$6 + 'Cálculo Emissões'!$F299*Input!E$5) * (1/1000)</f>
        <v>0.14297392107596524</v>
      </c>
      <c r="Q299" s="28">
        <f>($D299*Input!F$4 + 'Cálculo Emissões'!$E299*Input!F$6 + 'Cálculo Emissões'!$F299*Input!F$5) * (1/1000)</f>
        <v>0.23878210545838344</v>
      </c>
      <c r="R299" s="28">
        <f>($D299*Input!G$4 + 'Cálculo Emissões'!$E299*Input!G$6 + 'Cálculo Emissões'!$F299*Input!G$5) * (1/1000)</f>
        <v>3.2071337750692744E-3</v>
      </c>
      <c r="S299" s="28">
        <f>($D299*Input!H$4 + 'Cálculo Emissões'!$E299*Input!H$6 + 'Cálculo Emissões'!$F299*Input!H$5) * (1/1000)</f>
        <v>0.10859382688276495</v>
      </c>
      <c r="T299" s="28">
        <f>($D299*Input!I$4) * (1/1000)</f>
        <v>9.5159490442958319E-3</v>
      </c>
      <c r="U299" s="1">
        <f>($D299*Input!J$4 + 'Cálculo Emissões'!$E299*Input!J$6 + 'Cálculo Emissões'!$F299*Input!J$5) * (1/1000)</f>
        <v>3.106563936896652E-3</v>
      </c>
      <c r="V299" s="1">
        <f>($D299*Input!K$4 + 'Cálculo Emissões'!$E299*Input!K$6 + 'Cálculo Emissões'!$F299*Input!K$5) * (1/1000)</f>
        <v>2.3590790706636043E-3</v>
      </c>
      <c r="W299" s="1">
        <f>($D299*Input!L$4 + 'Cálculo Emissões'!$E299*Input!L$6 + 'Cálculo Emissões'!$F299*Input!L$5) * (1/1000)</f>
        <v>1.2640177550005372E-3</v>
      </c>
      <c r="X299" s="1">
        <f>($D299*Input!M$4 + 'Cálculo Emissões'!$E299*Input!M$6 + 'Cálculo Emissões'!$F299*Input!M$5) * (1/1000)</f>
        <v>2.593109548122982E-3</v>
      </c>
      <c r="Y299" s="1">
        <f>($D299*Input!N$4 + 'Cálculo Emissões'!$E299*Input!N$6 + 'Cálculo Emissões'!$F299*Input!N$5) * (1/1000)</f>
        <v>1.296554774061491E-3</v>
      </c>
      <c r="Z299" s="1">
        <f>($D299*Input!O$4 + 'Cálculo Emissões'!$E299*Input!O$6 + 'Cálculo Emissões'!$F299*Input!O$5) * (1/1000)</f>
        <v>7.059677801845443E-4</v>
      </c>
    </row>
    <row r="300" spans="1:26" ht="15" customHeight="1" x14ac:dyDescent="0.25">
      <c r="A300" s="1" t="str">
        <f>'Dados Vias'!B301</f>
        <v>Serra</v>
      </c>
      <c r="B300" s="1" t="str">
        <f>'Dados Vias'!C301</f>
        <v>Rua Floriano Peixoto</v>
      </c>
      <c r="C300" s="29">
        <f>Input!$R$17</f>
        <v>0.95383561643835613</v>
      </c>
      <c r="D300" s="5">
        <f>'Dados Vias'!S301</f>
        <v>61.451999602407689</v>
      </c>
      <c r="E300" s="5">
        <f>'Dados Vias'!T301</f>
        <v>12.651882271083936</v>
      </c>
      <c r="F300" s="5">
        <f>'Dados Vias'!U301</f>
        <v>11.748176394577941</v>
      </c>
      <c r="G300" s="12">
        <f>($D300*Input!$E$12 + $E300*Input!$E$14 + $F300*Input!$E$13) / ($D300+$E300+$F300)</f>
        <v>3.208947368421053</v>
      </c>
      <c r="H300" s="14" t="str">
        <f>'Dados Vias'!W301</f>
        <v>Collector</v>
      </c>
      <c r="I300" s="29">
        <f>VLOOKUP($H300,Input!$A$12:$B$15,2,FALSE)</f>
        <v>1.9366892857142866</v>
      </c>
      <c r="J300" s="34">
        <f t="shared" si="12"/>
        <v>1.5854084530456229</v>
      </c>
      <c r="K300" s="34">
        <f t="shared" si="13"/>
        <v>0.30431988881990291</v>
      </c>
      <c r="L300" s="34">
        <f t="shared" si="14"/>
        <v>7.3625779553202306E-2</v>
      </c>
      <c r="M300" s="28">
        <f>($D300*Input!B$4 + 'Cálculo Emissões'!$E300*Input!B$6 + 'Cálculo Emissões'!$F300*Input!B$5) * (1/1000)</f>
        <v>2.3762636711591395E-3</v>
      </c>
      <c r="N300" s="28">
        <f>($D300*Input!C$4 + 'Cálculo Emissões'!$E300*Input!C$6 + 'Cálculo Emissões'!$F300*Input!C$5) * (1/1000)</f>
        <v>2.3762636711591395E-3</v>
      </c>
      <c r="O300" s="28">
        <f>($D300*Input!D$4 + 'Cálculo Emissões'!$E300*Input!D$6 + 'Cálculo Emissões'!$F300*Input!D$5) * (1/1000)</f>
        <v>2.3762636711591395E-3</v>
      </c>
      <c r="P300" s="28">
        <f>($D300*Input!E$4 + 'Cálculo Emissões'!$E300*Input!E$6 + 'Cálculo Emissões'!$F300*Input!E$5) * (1/1000)</f>
        <v>0.11235242781029993</v>
      </c>
      <c r="Q300" s="28">
        <f>($D300*Input!F$4 + 'Cálculo Emissões'!$E300*Input!F$6 + 'Cálculo Emissões'!$F300*Input!F$5) * (1/1000)</f>
        <v>0.116080697058982</v>
      </c>
      <c r="R300" s="28">
        <f>($D300*Input!G$4 + 'Cálculo Emissões'!$E300*Input!G$6 + 'Cálculo Emissões'!$F300*Input!G$5) * (1/1000)</f>
        <v>3.2451237193240369E-3</v>
      </c>
      <c r="S300" s="28">
        <f>($D300*Input!H$4 + 'Cálculo Emissões'!$E300*Input!H$6 + 'Cálculo Emissões'!$F300*Input!H$5) * (1/1000)</f>
        <v>5.3123371130784698E-2</v>
      </c>
      <c r="T300" s="28">
        <f>($D300*Input!I$4) * (1/1000)</f>
        <v>4.5209887512807677E-3</v>
      </c>
      <c r="U300" s="1">
        <f>($D300*Input!J$4 + 'Cálculo Emissões'!$E300*Input!J$6 + 'Cálculo Emissões'!$F300*Input!J$5) * (1/1000)</f>
        <v>2.0180135416835903E-3</v>
      </c>
      <c r="V300" s="1">
        <f>($D300*Input!K$4 + 'Cálculo Emissões'!$E300*Input!K$6 + 'Cálculo Emissões'!$F300*Input!K$5) * (1/1000)</f>
        <v>1.5320745734424825E-3</v>
      </c>
      <c r="W300" s="1">
        <f>($D300*Input!L$4 + 'Cálculo Emissões'!$E300*Input!L$6 + 'Cálculo Emissões'!$F300*Input!L$5) * (1/1000)</f>
        <v>8.2107465540274237E-4</v>
      </c>
      <c r="X300" s="1">
        <f>($D300*Input!M$4 + 'Cálculo Emissões'!$E300*Input!M$6 + 'Cálculo Emissões'!$F300*Input!M$5) * (1/1000)</f>
        <v>1.7436337903978128E-3</v>
      </c>
      <c r="Y300" s="1">
        <f>($D300*Input!N$4 + 'Cálculo Emissões'!$E300*Input!N$6 + 'Cálculo Emissões'!$F300*Input!N$5) * (1/1000)</f>
        <v>8.7181689519890641E-4</v>
      </c>
      <c r="Z300" s="1">
        <f>($D300*Input!O$4 + 'Cálculo Emissões'!$E300*Input!O$6 + 'Cálculo Emissões'!$F300*Input!O$5) * (1/1000)</f>
        <v>4.7353432749410655E-4</v>
      </c>
    </row>
    <row r="301" spans="1:26" ht="15" customHeight="1" x14ac:dyDescent="0.25">
      <c r="A301" s="1" t="str">
        <f>'Dados Vias'!B302</f>
        <v>Serra</v>
      </c>
      <c r="B301" s="1" t="str">
        <f>'Dados Vias'!C302</f>
        <v>Rua Geraldo Del Pupo (1)</v>
      </c>
      <c r="C301" s="29">
        <f>Input!$R$17</f>
        <v>0.95383561643835613</v>
      </c>
      <c r="D301" s="5">
        <f>'Dados Vias'!S302</f>
        <v>36.664756493822559</v>
      </c>
      <c r="E301" s="5">
        <f>'Dados Vias'!T302</f>
        <v>10.114415584502774</v>
      </c>
      <c r="F301" s="5">
        <f>'Dados Vias'!U302</f>
        <v>11.37871753256562</v>
      </c>
      <c r="G301" s="12">
        <f>($D301*Input!$E$12 + $E301*Input!$E$14 + $F301*Input!$E$13) / ($D301+$E301+$F301)</f>
        <v>4.0108695652173916</v>
      </c>
      <c r="H301" s="14" t="str">
        <f>'Dados Vias'!W302</f>
        <v>Collector</v>
      </c>
      <c r="I301" s="29">
        <f>VLOOKUP($H301,Input!$A$12:$B$15,2,FALSE)</f>
        <v>1.9366892857142866</v>
      </c>
      <c r="J301" s="34">
        <f t="shared" si="12"/>
        <v>1.3483808011079865</v>
      </c>
      <c r="K301" s="34">
        <f t="shared" si="13"/>
        <v>0.25882232095571256</v>
      </c>
      <c r="L301" s="34">
        <f t="shared" si="14"/>
        <v>6.2618303457027236E-2</v>
      </c>
      <c r="M301" s="28">
        <f>($D301*Input!B$4 + 'Cálculo Emissões'!$E301*Input!B$6 + 'Cálculo Emissões'!$F301*Input!B$5) * (1/1000)</f>
        <v>2.1931956170866181E-3</v>
      </c>
      <c r="N301" s="28">
        <f>($D301*Input!C$4 + 'Cálculo Emissões'!$E301*Input!C$6 + 'Cálculo Emissões'!$F301*Input!C$5) * (1/1000)</f>
        <v>2.1931956170866181E-3</v>
      </c>
      <c r="O301" s="28">
        <f>($D301*Input!D$4 + 'Cálculo Emissões'!$E301*Input!D$6 + 'Cálculo Emissões'!$F301*Input!D$5) * (1/1000)</f>
        <v>2.1931956170866181E-3</v>
      </c>
      <c r="P301" s="28">
        <f>($D301*Input!E$4 + 'Cálculo Emissões'!$E301*Input!E$6 + 'Cálculo Emissões'!$F301*Input!E$5) * (1/1000)</f>
        <v>9.1034785383377989E-2</v>
      </c>
      <c r="Q301" s="28">
        <f>($D301*Input!F$4 + 'Cálculo Emissões'!$E301*Input!F$6 + 'Cálculo Emissões'!$F301*Input!F$5) * (1/1000)</f>
        <v>8.3662540144634104E-2</v>
      </c>
      <c r="R301" s="28">
        <f>($D301*Input!G$4 + 'Cálculo Emissões'!$E301*Input!G$6 + 'Cálculo Emissões'!$F301*Input!G$5) * (1/1000)</f>
        <v>2.8615187647883858E-3</v>
      </c>
      <c r="S301" s="28">
        <f>($D301*Input!H$4 + 'Cálculo Emissões'!$E301*Input!H$6 + 'Cálculo Emissões'!$F301*Input!H$5) * (1/1000)</f>
        <v>3.361763621842867E-2</v>
      </c>
      <c r="T301" s="28">
        <f>($D301*Input!I$4) * (1/1000)</f>
        <v>2.6974053366772095E-3</v>
      </c>
      <c r="U301" s="1">
        <f>($D301*Input!J$4 + 'Cálculo Emissões'!$E301*Input!J$6 + 'Cálculo Emissões'!$F301*Input!J$5) * (1/1000)</f>
        <v>1.5208357628465855E-3</v>
      </c>
      <c r="V301" s="1">
        <f>($D301*Input!K$4 + 'Cálculo Emissões'!$E301*Input!K$6 + 'Cálculo Emissões'!$F301*Input!K$5) * (1/1000)</f>
        <v>1.1548047826378455E-3</v>
      </c>
      <c r="W301" s="1">
        <f>($D301*Input!L$4 + 'Cálculo Emissões'!$E301*Input!L$6 + 'Cálculo Emissões'!$F301*Input!L$5) * (1/1000)</f>
        <v>6.1885364519962403E-4</v>
      </c>
      <c r="X301" s="1">
        <f>($D301*Input!M$4 + 'Cálculo Emissões'!$E301*Input!M$6 + 'Cálculo Emissões'!$F301*Input!M$5) * (1/1000)</f>
        <v>1.3331409886333417E-3</v>
      </c>
      <c r="Y301" s="1">
        <f>($D301*Input!N$4 + 'Cálculo Emissões'!$E301*Input!N$6 + 'Cálculo Emissões'!$F301*Input!N$5) * (1/1000)</f>
        <v>6.6657049431667083E-4</v>
      </c>
      <c r="Z301" s="1">
        <f>($D301*Input!O$4 + 'Cálculo Emissões'!$E301*Input!O$6 + 'Cálculo Emissões'!$F301*Input!O$5) * (1/1000)</f>
        <v>3.6151474232660612E-4</v>
      </c>
    </row>
    <row r="302" spans="1:26" ht="15" customHeight="1" x14ac:dyDescent="0.25">
      <c r="A302" s="1" t="str">
        <f>'Dados Vias'!B303</f>
        <v>Serra</v>
      </c>
      <c r="B302" s="1" t="str">
        <f>'Dados Vias'!C303</f>
        <v>Rua Geraldo Del Pupo (2)</v>
      </c>
      <c r="C302" s="29">
        <f>Input!$R$17</f>
        <v>0.95383561643835613</v>
      </c>
      <c r="D302" s="5">
        <f>'Dados Vias'!S303</f>
        <v>78.538146475190501</v>
      </c>
      <c r="E302" s="5">
        <f>'Dados Vias'!T303</f>
        <v>15.039219537802435</v>
      </c>
      <c r="F302" s="5">
        <f>'Dados Vias'!U303</f>
        <v>23.394341503248235</v>
      </c>
      <c r="G302" s="12">
        <f>($D302*Input!$E$12 + $E302*Input!$E$14 + $F302*Input!$E$13) / ($D302+$E302+$F302)</f>
        <v>4.1292857142857144</v>
      </c>
      <c r="H302" s="14" t="str">
        <f>'Dados Vias'!W303</f>
        <v>Collector</v>
      </c>
      <c r="I302" s="29">
        <f>VLOOKUP($H302,Input!$A$12:$B$15,2,FALSE)</f>
        <v>1.9366892857142866</v>
      </c>
      <c r="J302" s="34">
        <f t="shared" si="12"/>
        <v>2.7936620859979775</v>
      </c>
      <c r="K302" s="34">
        <f t="shared" si="13"/>
        <v>0.53624473477360557</v>
      </c>
      <c r="L302" s="34">
        <f t="shared" si="14"/>
        <v>0.12973662938071104</v>
      </c>
      <c r="M302" s="28">
        <f>($D302*Input!B$4 + 'Cálculo Emissões'!$E302*Input!B$6 + 'Cálculo Emissões'!$F302*Input!B$5) * (1/1000)</f>
        <v>4.4976032706859001E-3</v>
      </c>
      <c r="N302" s="28">
        <f>($D302*Input!C$4 + 'Cálculo Emissões'!$E302*Input!C$6 + 'Cálculo Emissões'!$F302*Input!C$5) * (1/1000)</f>
        <v>4.4976032706859001E-3</v>
      </c>
      <c r="O302" s="28">
        <f>($D302*Input!D$4 + 'Cálculo Emissões'!$E302*Input!D$6 + 'Cálculo Emissões'!$F302*Input!D$5) * (1/1000)</f>
        <v>4.4976032706859001E-3</v>
      </c>
      <c r="P302" s="28">
        <f>($D302*Input!E$4 + 'Cálculo Emissões'!$E302*Input!E$6 + 'Cálculo Emissões'!$F302*Input!E$5) * (1/1000)</f>
        <v>0.18901780829687737</v>
      </c>
      <c r="Q302" s="28">
        <f>($D302*Input!F$4 + 'Cálculo Emissões'!$E302*Input!F$6 + 'Cálculo Emissões'!$F302*Input!F$5) * (1/1000)</f>
        <v>0.15270996014158922</v>
      </c>
      <c r="R302" s="28">
        <f>($D302*Input!G$4 + 'Cálculo Emissões'!$E302*Input!G$6 + 'Cálculo Emissões'!$F302*Input!G$5) * (1/1000)</f>
        <v>5.9070117983803369E-3</v>
      </c>
      <c r="S302" s="28">
        <f>($D302*Input!H$4 + 'Cálculo Emissões'!$E302*Input!H$6 + 'Cálculo Emissões'!$F302*Input!H$5) * (1/1000)</f>
        <v>6.9599105037226341E-2</v>
      </c>
      <c r="T302" s="28">
        <f>($D302*Input!I$4) * (1/1000)</f>
        <v>5.7780068843661485E-3</v>
      </c>
      <c r="U302" s="1">
        <f>($D302*Input!J$4 + 'Cálculo Emissões'!$E302*Input!J$6 + 'Cálculo Emissões'!$F302*Input!J$5) * (1/1000)</f>
        <v>3.1364715095863922E-3</v>
      </c>
      <c r="V302" s="1">
        <f>($D302*Input!K$4 + 'Cálculo Emissões'!$E302*Input!K$6 + 'Cálculo Emissões'!$F302*Input!K$5) * (1/1000)</f>
        <v>2.3809693446754467E-3</v>
      </c>
      <c r="W302" s="1">
        <f>($D302*Input!L$4 + 'Cálculo Emissões'!$E302*Input!L$6 + 'Cálculo Emissões'!$F302*Input!L$5) * (1/1000)</f>
        <v>1.2761343944198047E-3</v>
      </c>
      <c r="X302" s="1">
        <f>($D302*Input!M$4 + 'Cálculo Emissões'!$E302*Input!M$6 + 'Cálculo Emissões'!$F302*Input!M$5) * (1/1000)</f>
        <v>2.7537138196060862E-3</v>
      </c>
      <c r="Y302" s="1">
        <f>($D302*Input!N$4 + 'Cálculo Emissões'!$E302*Input!N$6 + 'Cálculo Emissões'!$F302*Input!N$5) * (1/1000)</f>
        <v>1.3768569098030431E-3</v>
      </c>
      <c r="Z302" s="1">
        <f>($D302*Input!O$4 + 'Cálculo Emissões'!$E302*Input!O$6 + 'Cálculo Emissões'!$F302*Input!O$5) * (1/1000)</f>
        <v>7.469967087208216E-4</v>
      </c>
    </row>
    <row r="303" spans="1:26" ht="15" customHeight="1" x14ac:dyDescent="0.25">
      <c r="A303" s="1" t="str">
        <f>'Dados Vias'!B304</f>
        <v>Serra</v>
      </c>
      <c r="B303" s="1" t="str">
        <f>'Dados Vias'!C304</f>
        <v>Av. Meridional</v>
      </c>
      <c r="C303" s="29">
        <f>Input!$R$17</f>
        <v>0.95383561643835613</v>
      </c>
      <c r="D303" s="5">
        <f>'Dados Vias'!S304</f>
        <v>1130.8609411696802</v>
      </c>
      <c r="E303" s="5">
        <f>'Dados Vias'!T304</f>
        <v>405.22517058580212</v>
      </c>
      <c r="F303" s="5">
        <f>'Dados Vias'!U304</f>
        <v>179.05298235186606</v>
      </c>
      <c r="G303" s="12">
        <f>($D303*Input!$E$12 + $E303*Input!$E$14 + $F303*Input!$E$13) / ($D303+$E303+$F303)</f>
        <v>2.6370879120879125</v>
      </c>
      <c r="H303" s="14" t="str">
        <f>'Dados Vias'!W304</f>
        <v>Highway</v>
      </c>
      <c r="I303" s="29">
        <f>VLOOKUP($H303,Input!$A$12:$B$15,2,FALSE)</f>
        <v>0.61049702380952386</v>
      </c>
      <c r="J303" s="34">
        <f t="shared" si="12"/>
        <v>9.0676455458792766</v>
      </c>
      <c r="K303" s="34">
        <f t="shared" si="13"/>
        <v>1.7405387735124309</v>
      </c>
      <c r="L303" s="34">
        <f t="shared" si="14"/>
        <v>0.42109809036591067</v>
      </c>
      <c r="M303" s="28">
        <f>($D303*Input!B$4 + 'Cálculo Emissões'!$E303*Input!B$6 + 'Cálculo Emissões'!$F303*Input!B$5) * (1/1000)</f>
        <v>3.7988229209006824E-2</v>
      </c>
      <c r="N303" s="28">
        <f>($D303*Input!C$4 + 'Cálculo Emissões'!$E303*Input!C$6 + 'Cálculo Emissões'!$F303*Input!C$5) * (1/1000)</f>
        <v>3.7988229209006824E-2</v>
      </c>
      <c r="O303" s="28">
        <f>($D303*Input!D$4 + 'Cálculo Emissões'!$E303*Input!D$6 + 'Cálculo Emissões'!$F303*Input!D$5) * (1/1000)</f>
        <v>3.7988229209006824E-2</v>
      </c>
      <c r="P303" s="28">
        <f>($D303*Input!E$4 + 'Cálculo Emissões'!$E303*Input!E$6 + 'Cálculo Emissões'!$F303*Input!E$5) * (1/1000)</f>
        <v>1.882896665623865</v>
      </c>
      <c r="Q303" s="28">
        <f>($D303*Input!F$4 + 'Cálculo Emissões'!$E303*Input!F$6 + 'Cálculo Emissões'!$F303*Input!F$5) * (1/1000)</f>
        <v>2.7605854239718539</v>
      </c>
      <c r="R303" s="28">
        <f>($D303*Input!G$4 + 'Cálculo Emissões'!$E303*Input!G$6 + 'Cálculo Emissões'!$F303*Input!G$5) * (1/1000)</f>
        <v>5.2335941852884947E-2</v>
      </c>
      <c r="S303" s="28">
        <f>($D303*Input!H$4 + 'Cálculo Emissões'!$E303*Input!H$6 + 'Cálculo Emissões'!$F303*Input!H$5) * (1/1000)</f>
        <v>1.024835342298924</v>
      </c>
      <c r="T303" s="28">
        <f>($D303*Input!I$4) * (1/1000)</f>
        <v>8.3196797945865278E-2</v>
      </c>
      <c r="U303" s="1">
        <f>($D303*Input!J$4 + 'Cálculo Emissões'!$E303*Input!J$6 + 'Cálculo Emissões'!$F303*Input!J$5) * (1/1000)</f>
        <v>3.6055121402159745E-2</v>
      </c>
      <c r="V303" s="1">
        <f>($D303*Input!K$4 + 'Cálculo Emissões'!$E303*Input!K$6 + 'Cálculo Emissões'!$F303*Input!K$5) * (1/1000)</f>
        <v>2.7390591084780289E-2</v>
      </c>
      <c r="W303" s="1">
        <f>($D303*Input!L$4 + 'Cálculo Emissões'!$E303*Input!L$6 + 'Cálculo Emissões'!$F303*Input!L$5) * (1/1000)</f>
        <v>1.4673733577607088E-2</v>
      </c>
      <c r="X303" s="1">
        <f>($D303*Input!M$4 + 'Cálculo Emissões'!$E303*Input!M$6 + 'Cálculo Emissões'!$F303*Input!M$5) * (1/1000)</f>
        <v>3.0763119903200013E-2</v>
      </c>
      <c r="Y303" s="1">
        <f>($D303*Input!N$4 + 'Cálculo Emissões'!$E303*Input!N$6 + 'Cálculo Emissões'!$F303*Input!N$5) * (1/1000)</f>
        <v>1.5381559951600007E-2</v>
      </c>
      <c r="Z303" s="1">
        <f>($D303*Input!O$4 + 'Cálculo Emissões'!$E303*Input!O$6 + 'Cálculo Emissões'!$F303*Input!O$5) * (1/1000)</f>
        <v>8.3534695800428476E-3</v>
      </c>
    </row>
    <row r="304" spans="1:26" ht="15" customHeight="1" x14ac:dyDescent="0.25">
      <c r="A304" s="1" t="str">
        <f>'Dados Vias'!B305</f>
        <v>Serra</v>
      </c>
      <c r="B304" s="1" t="str">
        <f>'Dados Vias'!C305</f>
        <v>Rua Guarapari (1)</v>
      </c>
      <c r="C304" s="29">
        <f>Input!$R$17</f>
        <v>0.95383561643835613</v>
      </c>
      <c r="D304" s="5">
        <f>'Dados Vias'!S305</f>
        <v>165.05577811581554</v>
      </c>
      <c r="E304" s="5">
        <f>'Dados Vias'!T305</f>
        <v>15.257256800621604</v>
      </c>
      <c r="F304" s="5">
        <f>'Dados Vias'!U305</f>
        <v>6.9351167275552754</v>
      </c>
      <c r="G304" s="12">
        <f>($D304*Input!$E$12 + $E304*Input!$E$14 + $F304*Input!$E$13) / ($D304+$E304+$F304)</f>
        <v>1.8740740740740742</v>
      </c>
      <c r="H304" s="14" t="str">
        <f>'Dados Vias'!W305</f>
        <v>Collector</v>
      </c>
      <c r="I304" s="29">
        <f>VLOOKUP($H304,Input!$A$12:$B$15,2,FALSE)</f>
        <v>1.9366892857142866</v>
      </c>
      <c r="J304" s="34">
        <f t="shared" si="12"/>
        <v>1.9978397000550721</v>
      </c>
      <c r="K304" s="34">
        <f t="shared" si="13"/>
        <v>0.38348625821490545</v>
      </c>
      <c r="L304" s="34">
        <f t="shared" si="14"/>
        <v>9.2778933439090036E-2</v>
      </c>
      <c r="M304" s="28">
        <f>($D304*Input!B$4 + 'Cálculo Emissões'!$E304*Input!B$6 + 'Cálculo Emissões'!$F304*Input!B$5) * (1/1000)</f>
        <v>1.9945062091387402E-3</v>
      </c>
      <c r="N304" s="28">
        <f>($D304*Input!C$4 + 'Cálculo Emissões'!$E304*Input!C$6 + 'Cálculo Emissões'!$F304*Input!C$5) * (1/1000)</f>
        <v>1.9945062091387402E-3</v>
      </c>
      <c r="O304" s="28">
        <f>($D304*Input!D$4 + 'Cálculo Emissões'!$E304*Input!D$6 + 'Cálculo Emissões'!$F304*Input!D$5) * (1/1000)</f>
        <v>1.9945062091387402E-3</v>
      </c>
      <c r="P304" s="28">
        <f>($D304*Input!E$4 + 'Cálculo Emissões'!$E304*Input!E$6 + 'Cálculo Emissões'!$F304*Input!E$5) * (1/1000)</f>
        <v>0.16610761797990262</v>
      </c>
      <c r="Q304" s="28">
        <f>($D304*Input!F$4 + 'Cálculo Emissões'!$E304*Input!F$6 + 'Cálculo Emissões'!$F304*Input!F$5) * (1/1000)</f>
        <v>0.2142110351706859</v>
      </c>
      <c r="R304" s="28">
        <f>($D304*Input!G$4 + 'Cálculo Emissões'!$E304*Input!G$6 + 'Cálculo Emissões'!$F304*Input!G$5) * (1/1000)</f>
        <v>3.4914744190881705E-3</v>
      </c>
      <c r="S304" s="28">
        <f>($D304*Input!H$4 + 'Cálculo Emissões'!$E304*Input!H$6 + 'Cálculo Emissões'!$F304*Input!H$5) * (1/1000)</f>
        <v>0.13045829813531426</v>
      </c>
      <c r="T304" s="28">
        <f>($D304*Input!I$4) * (1/1000)</f>
        <v>1.2143059965883675E-2</v>
      </c>
      <c r="U304" s="1">
        <f>($D304*Input!J$4 + 'Cálculo Emissões'!$E304*Input!J$6 + 'Cálculo Emissões'!$F304*Input!J$5) * (1/1000)</f>
        <v>3.5997058634150911E-3</v>
      </c>
      <c r="V304" s="1">
        <f>($D304*Input!K$4 + 'Cálculo Emissões'!$E304*Input!K$6 + 'Cálculo Emissões'!$F304*Input!K$5) * (1/1000)</f>
        <v>2.7314182693382242E-3</v>
      </c>
      <c r="W304" s="1">
        <f>($D304*Input!L$4 + 'Cálculo Emissões'!$E304*Input!L$6 + 'Cálculo Emissões'!$F304*Input!L$5) * (1/1000)</f>
        <v>1.4641462598033689E-3</v>
      </c>
      <c r="X304" s="1">
        <f>($D304*Input!M$4 + 'Cálculo Emissões'!$E304*Input!M$6 + 'Cálculo Emissões'!$F304*Input!M$5) * (1/1000)</f>
        <v>3.0077253430487194E-3</v>
      </c>
      <c r="Y304" s="1">
        <f>($D304*Input!N$4 + 'Cálculo Emissões'!$E304*Input!N$6 + 'Cálculo Emissões'!$F304*Input!N$5) * (1/1000)</f>
        <v>1.5038626715243597E-3</v>
      </c>
      <c r="Z304" s="1">
        <f>($D304*Input!O$4 + 'Cálculo Emissões'!$E304*Input!O$6 + 'Cálculo Emissões'!$F304*Input!O$5) * (1/1000)</f>
        <v>8.1999432947334021E-4</v>
      </c>
    </row>
    <row r="305" spans="1:26" ht="15" customHeight="1" x14ac:dyDescent="0.25">
      <c r="A305" s="1" t="str">
        <f>'Dados Vias'!B306</f>
        <v>Serra</v>
      </c>
      <c r="B305" s="1" t="str">
        <f>'Dados Vias'!C306</f>
        <v>Rua Guarapari (2)</v>
      </c>
      <c r="C305" s="29">
        <f>Input!$R$17</f>
        <v>0.95383561643835613</v>
      </c>
      <c r="D305" s="5">
        <f>'Dados Vias'!S306</f>
        <v>114.44858378567737</v>
      </c>
      <c r="E305" s="5">
        <f>'Dados Vias'!T306</f>
        <v>27.625520224129023</v>
      </c>
      <c r="F305" s="5">
        <f>'Dados Vias'!U306</f>
        <v>11.839508667483868</v>
      </c>
      <c r="G305" s="12">
        <f>($D305*Input!$E$12 + $E305*Input!$E$14 + $F305*Input!$E$13) / ($D305+$E305+$F305)</f>
        <v>2.3179487179487177</v>
      </c>
      <c r="H305" s="14" t="str">
        <f>'Dados Vias'!W306</f>
        <v>Collector</v>
      </c>
      <c r="I305" s="29">
        <f>VLOOKUP($H305,Input!$A$12:$B$15,2,FALSE)</f>
        <v>1.9366892857142866</v>
      </c>
      <c r="J305" s="34">
        <f t="shared" si="12"/>
        <v>2.0397810080387355</v>
      </c>
      <c r="K305" s="34">
        <f t="shared" si="13"/>
        <v>0.3915369117597573</v>
      </c>
      <c r="L305" s="34">
        <f t="shared" si="14"/>
        <v>9.472667219994127E-2</v>
      </c>
      <c r="M305" s="28">
        <f>($D305*Input!B$4 + 'Cálculo Emissões'!$E305*Input!B$6 + 'Cálculo Emissões'!$F305*Input!B$5) * (1/1000)</f>
        <v>2.6873236782857888E-3</v>
      </c>
      <c r="N305" s="28">
        <f>($D305*Input!C$4 + 'Cálculo Emissões'!$E305*Input!C$6 + 'Cálculo Emissões'!$F305*Input!C$5) * (1/1000)</f>
        <v>2.6873236782857888E-3</v>
      </c>
      <c r="O305" s="28">
        <f>($D305*Input!D$4 + 'Cálculo Emissões'!$E305*Input!D$6 + 'Cálculo Emissões'!$F305*Input!D$5) * (1/1000)</f>
        <v>2.6873236782857888E-3</v>
      </c>
      <c r="P305" s="28">
        <f>($D305*Input!E$4 + 'Cálculo Emissões'!$E305*Input!E$6 + 'Cálculo Emissões'!$F305*Input!E$5) * (1/1000)</f>
        <v>0.15508645767153884</v>
      </c>
      <c r="Q305" s="28">
        <f>($D305*Input!F$4 + 'Cálculo Emissões'!$E305*Input!F$6 + 'Cálculo Emissões'!$F305*Input!F$5) * (1/1000)</f>
        <v>0.22138703579529653</v>
      </c>
      <c r="R305" s="28">
        <f>($D305*Input!G$4 + 'Cálculo Emissões'!$E305*Input!G$6 + 'Cálculo Emissões'!$F305*Input!G$5) * (1/1000)</f>
        <v>3.9421582365691092E-3</v>
      </c>
      <c r="S305" s="28">
        <f>($D305*Input!H$4 + 'Cálculo Emissões'!$E305*Input!H$6 + 'Cálculo Emissões'!$F305*Input!H$5) * (1/1000)</f>
        <v>9.7780635838465454E-2</v>
      </c>
      <c r="T305" s="28">
        <f>($D305*Input!I$4) * (1/1000)</f>
        <v>8.419917386622993E-3</v>
      </c>
      <c r="U305" s="1">
        <f>($D305*Input!J$4 + 'Cálculo Emissões'!$E305*Input!J$6 + 'Cálculo Emissões'!$F305*Input!J$5) * (1/1000)</f>
        <v>3.1130120104631938E-3</v>
      </c>
      <c r="V305" s="1">
        <f>($D305*Input!K$4 + 'Cálculo Emissões'!$E305*Input!K$6 + 'Cálculo Emissões'!$F305*Input!K$5) * (1/1000)</f>
        <v>2.3639487675534091E-3</v>
      </c>
      <c r="W305" s="1">
        <f>($D305*Input!L$4 + 'Cálculo Emissões'!$E305*Input!L$6 + 'Cálculo Emissões'!$F305*Input!L$5) * (1/1000)</f>
        <v>1.2666741636038668E-3</v>
      </c>
      <c r="X305" s="1">
        <f>($D305*Input!M$4 + 'Cálculo Emissões'!$E305*Input!M$6 + 'Cálculo Emissões'!$F305*Input!M$5) * (1/1000)</f>
        <v>2.6342253340828218E-3</v>
      </c>
      <c r="Y305" s="1">
        <f>($D305*Input!N$4 + 'Cálculo Emissões'!$E305*Input!N$6 + 'Cálculo Emissões'!$F305*Input!N$5) * (1/1000)</f>
        <v>1.3171126670414109E-3</v>
      </c>
      <c r="Z305" s="1">
        <f>($D305*Input!O$4 + 'Cálculo Emissões'!$E305*Input!O$6 + 'Cálculo Emissões'!$F305*Input!O$5) * (1/1000)</f>
        <v>7.1634389110050278E-4</v>
      </c>
    </row>
    <row r="306" spans="1:26" ht="15" customHeight="1" x14ac:dyDescent="0.25">
      <c r="A306" s="1" t="str">
        <f>'Dados Vias'!B307</f>
        <v>Serra</v>
      </c>
      <c r="B306" s="1" t="str">
        <f>'Dados Vias'!C307</f>
        <v>Rua Guarapari (3)</v>
      </c>
      <c r="C306" s="29">
        <f>Input!$R$17</f>
        <v>0.95383561643835613</v>
      </c>
      <c r="D306" s="5">
        <f>'Dados Vias'!S307</f>
        <v>181.65168486488446</v>
      </c>
      <c r="E306" s="5">
        <f>'Dados Vias'!T307</f>
        <v>34.467242769234488</v>
      </c>
      <c r="F306" s="5">
        <f>'Dados Vias'!U307</f>
        <v>16.767847833681643</v>
      </c>
      <c r="G306" s="12">
        <f>($D306*Input!$E$12 + $E306*Input!$E$14 + $F306*Input!$E$13) / ($D306+$E306+$F306)</f>
        <v>2.2873999999999999</v>
      </c>
      <c r="H306" s="14" t="str">
        <f>'Dados Vias'!W307</f>
        <v>Highway</v>
      </c>
      <c r="I306" s="29">
        <f>VLOOKUP($H306,Input!$A$12:$B$15,2,FALSE)</f>
        <v>0.61049702380952386</v>
      </c>
      <c r="J306" s="34">
        <f t="shared" si="12"/>
        <v>1.0649319961072119</v>
      </c>
      <c r="K306" s="34">
        <f t="shared" si="13"/>
        <v>0.20441419120324189</v>
      </c>
      <c r="L306" s="34">
        <f t="shared" si="14"/>
        <v>4.9455046258848848E-2</v>
      </c>
      <c r="M306" s="28">
        <f>($D306*Input!B$4 + 'Cálculo Emissões'!$E306*Input!B$6 + 'Cálculo Emissões'!$F306*Input!B$5) * (1/1000)</f>
        <v>3.8702580839957354E-3</v>
      </c>
      <c r="N306" s="28">
        <f>($D306*Input!C$4 + 'Cálculo Emissões'!$E306*Input!C$6 + 'Cálculo Emissões'!$F306*Input!C$5) * (1/1000)</f>
        <v>3.8702580839957354E-3</v>
      </c>
      <c r="O306" s="28">
        <f>($D306*Input!D$4 + 'Cálculo Emissões'!$E306*Input!D$6 + 'Cálculo Emissões'!$F306*Input!D$5) * (1/1000)</f>
        <v>3.8702580839957354E-3</v>
      </c>
      <c r="P306" s="28">
        <f>($D306*Input!E$4 + 'Cálculo Emissões'!$E306*Input!E$6 + 'Cálculo Emissões'!$F306*Input!E$5) * (1/1000)</f>
        <v>0.23421852047040864</v>
      </c>
      <c r="Q306" s="28">
        <f>($D306*Input!F$4 + 'Cálculo Emissões'!$E306*Input!F$6 + 'Cálculo Emissões'!$F306*Input!F$5) * (1/1000)</f>
        <v>0.31321083231228347</v>
      </c>
      <c r="R306" s="28">
        <f>($D306*Input!G$4 + 'Cálculo Emissões'!$E306*Input!G$6 + 'Cálculo Emissões'!$F306*Input!G$5) * (1/1000)</f>
        <v>5.8079537043175368E-3</v>
      </c>
      <c r="S306" s="28">
        <f>($D306*Input!H$4 + 'Cálculo Emissões'!$E306*Input!H$6 + 'Cálculo Emissões'!$F306*Input!H$5) * (1/1000)</f>
        <v>0.15162462722918868</v>
      </c>
      <c r="T306" s="28">
        <f>($D306*Input!I$4) * (1/1000)</f>
        <v>1.3364011411162689E-2</v>
      </c>
      <c r="U306" s="1">
        <f>($D306*Input!J$4 + 'Cálculo Emissões'!$E306*Input!J$6 + 'Cálculo Emissões'!$F306*Input!J$5) * (1/1000)</f>
        <v>4.7262199829320025E-3</v>
      </c>
      <c r="V306" s="1">
        <f>($D306*Input!K$4 + 'Cálculo Emissões'!$E306*Input!K$6 + 'Cálculo Emissões'!$F306*Input!K$5) * (1/1000)</f>
        <v>3.5881246152585141E-3</v>
      </c>
      <c r="W306" s="1">
        <f>($D306*Input!L$4 + 'Cálculo Emissões'!$E306*Input!L$6 + 'Cálculo Emissões'!$F306*Input!L$5) * (1/1000)</f>
        <v>1.9228691194353887E-3</v>
      </c>
      <c r="X306" s="1">
        <f>($D306*Input!M$4 + 'Cálculo Emissões'!$E306*Input!M$6 + 'Cálculo Emissões'!$F306*Input!M$5) * (1/1000)</f>
        <v>3.9962452196277594E-3</v>
      </c>
      <c r="Y306" s="1">
        <f>($D306*Input!N$4 + 'Cálculo Emissões'!$E306*Input!N$6 + 'Cálculo Emissões'!$F306*Input!N$5) * (1/1000)</f>
        <v>1.9981226098138797E-3</v>
      </c>
      <c r="Z306" s="1">
        <f>($D306*Input!O$4 + 'Cálculo Emissões'!$E306*Input!O$6 + 'Cálculo Emissões'!$F306*Input!O$5) * (1/1000)</f>
        <v>1.0872847485561873E-3</v>
      </c>
    </row>
    <row r="307" spans="1:26" ht="15" customHeight="1" x14ac:dyDescent="0.25">
      <c r="A307" s="1" t="str">
        <f>'Dados Vias'!B308</f>
        <v>Serra</v>
      </c>
      <c r="B307" s="1" t="str">
        <f>'Dados Vias'!C308</f>
        <v>Rua Herman Stern (1)</v>
      </c>
      <c r="C307" s="29">
        <f>Input!$R$17</f>
        <v>0.95383561643835613</v>
      </c>
      <c r="D307" s="5">
        <f>'Dados Vias'!S308</f>
        <v>5.9079983307211803</v>
      </c>
      <c r="E307" s="5">
        <f>'Dados Vias'!T308</f>
        <v>0.73849979134014754</v>
      </c>
      <c r="F307" s="5">
        <f>'Dados Vias'!U308</f>
        <v>2.9539991653605902</v>
      </c>
      <c r="G307" s="12">
        <f>($D307*Input!$E$12 + $E307*Input!$E$14 + $F307*Input!$E$13) / ($D307+$E307+$F307)</f>
        <v>5.7230769230769232</v>
      </c>
      <c r="H307" s="14" t="str">
        <f>'Dados Vias'!W308</f>
        <v>Collector</v>
      </c>
      <c r="I307" s="29">
        <f>VLOOKUP($H307,Input!$A$12:$B$15,2,FALSE)</f>
        <v>1.9366892857142866</v>
      </c>
      <c r="J307" s="34">
        <f t="shared" si="12"/>
        <v>0.31987221373910985</v>
      </c>
      <c r="K307" s="34">
        <f t="shared" si="13"/>
        <v>6.1399619974689831E-2</v>
      </c>
      <c r="L307" s="34">
        <f t="shared" si="14"/>
        <v>1.485474676807012E-2</v>
      </c>
      <c r="M307" s="28">
        <f>($D307*Input!B$4 + 'Cálculo Emissões'!$E307*Input!B$6 + 'Cálculo Emissões'!$F307*Input!B$5) * (1/1000)</f>
        <v>5.4546754975319208E-4</v>
      </c>
      <c r="N307" s="28">
        <f>($D307*Input!C$4 + 'Cálculo Emissões'!$E307*Input!C$6 + 'Cálculo Emissões'!$F307*Input!C$5) * (1/1000)</f>
        <v>5.4546754975319208E-4</v>
      </c>
      <c r="O307" s="28">
        <f>($D307*Input!D$4 + 'Cálculo Emissões'!$E307*Input!D$6 + 'Cálculo Emissões'!$F307*Input!D$5) * (1/1000)</f>
        <v>5.4546754975319208E-4</v>
      </c>
      <c r="P307" s="28">
        <f>($D307*Input!E$4 + 'Cálculo Emissões'!$E307*Input!E$6 + 'Cálculo Emissões'!$F307*Input!E$5) * (1/1000)</f>
        <v>2.0669344410659866E-2</v>
      </c>
      <c r="Q307" s="28">
        <f>($D307*Input!F$4 + 'Cálculo Emissões'!$E307*Input!F$6 + 'Cálculo Emissões'!$F307*Input!F$5) * (1/1000)</f>
        <v>1.121688770295185E-2</v>
      </c>
      <c r="R307" s="28">
        <f>($D307*Input!G$4 + 'Cálculo Emissões'!$E307*Input!G$6 + 'Cálculo Emissões'!$F307*Input!G$5) * (1/1000)</f>
        <v>6.9453298864628657E-4</v>
      </c>
      <c r="S307" s="28">
        <f>($D307*Input!H$4 + 'Cálculo Emissões'!$E307*Input!H$6 + 'Cálculo Emissões'!$F307*Input!H$5) * (1/1000)</f>
        <v>5.4027170964073869E-3</v>
      </c>
      <c r="T307" s="28">
        <f>($D307*Input!I$4) * (1/1000)</f>
        <v>4.3464808580011624E-4</v>
      </c>
      <c r="U307" s="1">
        <f>($D307*Input!J$4 + 'Cálculo Emissões'!$E307*Input!J$6 + 'Cálculo Emissões'!$F307*Input!J$5) * (1/1000)</f>
        <v>3.1344557607115034E-4</v>
      </c>
      <c r="V307" s="1">
        <f>($D307*Input!K$4 + 'Cálculo Emissões'!$E307*Input!K$6 + 'Cálculo Emissões'!$F307*Input!K$5) * (1/1000)</f>
        <v>2.3789304406285933E-4</v>
      </c>
      <c r="W307" s="1">
        <f>($D307*Input!L$4 + 'Cálculo Emissões'!$E307*Input!L$6 + 'Cálculo Emissões'!$F307*Input!L$5) * (1/1000)</f>
        <v>1.2752489243076439E-4</v>
      </c>
      <c r="X307" s="1">
        <f>($D307*Input!M$4 + 'Cálculo Emissões'!$E307*Input!M$6 + 'Cálculo Emissões'!$F307*Input!M$5) * (1/1000)</f>
        <v>2.8061280961610101E-4</v>
      </c>
      <c r="Y307" s="1">
        <f>($D307*Input!N$4 + 'Cálculo Emissões'!$E307*Input!N$6 + 'Cálculo Emissões'!$F307*Input!N$5) * (1/1000)</f>
        <v>1.4030640480805051E-4</v>
      </c>
      <c r="Z307" s="1">
        <f>($D307*Input!O$4 + 'Cálculo Emissões'!$E307*Input!O$6 + 'Cálculo Emissões'!$F307*Input!O$5) * (1/1000)</f>
        <v>7.6029402052097791E-5</v>
      </c>
    </row>
    <row r="308" spans="1:26" ht="15" customHeight="1" x14ac:dyDescent="0.25">
      <c r="A308" s="1" t="str">
        <f>'Dados Vias'!B309</f>
        <v>Serra</v>
      </c>
      <c r="B308" s="1" t="str">
        <f>'Dados Vias'!C309</f>
        <v>Rua Herman Stern (2)</v>
      </c>
      <c r="C308" s="29">
        <f>Input!$R$17</f>
        <v>0.95383561643835613</v>
      </c>
      <c r="D308" s="5">
        <f>'Dados Vias'!S309</f>
        <v>41.88886659585841</v>
      </c>
      <c r="E308" s="5">
        <f>'Dados Vias'!T309</f>
        <v>12.566659978757523</v>
      </c>
      <c r="F308" s="5">
        <f>'Dados Vias'!U309</f>
        <v>1.0472216648964605</v>
      </c>
      <c r="G308" s="12">
        <f>($D308*Input!$E$12 + $E308*Input!$E$14 + $F308*Input!$E$13) / ($D308+$E308+$F308)</f>
        <v>1.4349056603773587</v>
      </c>
      <c r="H308" s="14" t="str">
        <f>'Dados Vias'!W309</f>
        <v>Collector</v>
      </c>
      <c r="I308" s="29">
        <f>VLOOKUP($H308,Input!$A$12:$B$15,2,FALSE)</f>
        <v>1.9366892857142866</v>
      </c>
      <c r="J308" s="34">
        <f t="shared" si="12"/>
        <v>0.45099831105907795</v>
      </c>
      <c r="K308" s="34">
        <f t="shared" si="13"/>
        <v>8.6569335249730137E-2</v>
      </c>
      <c r="L308" s="34">
        <f t="shared" si="14"/>
        <v>2.0944194012031486E-2</v>
      </c>
      <c r="M308" s="28">
        <f>($D308*Input!B$4 + 'Cálculo Emissões'!$E308*Input!B$6 + 'Cálculo Emissões'!$F308*Input!B$5) * (1/1000)</f>
        <v>4.1959969804231535E-4</v>
      </c>
      <c r="N308" s="28">
        <f>($D308*Input!C$4 + 'Cálculo Emissões'!$E308*Input!C$6 + 'Cálculo Emissões'!$F308*Input!C$5) * (1/1000)</f>
        <v>4.1959969804231535E-4</v>
      </c>
      <c r="O308" s="28">
        <f>($D308*Input!D$4 + 'Cálculo Emissões'!$E308*Input!D$6 + 'Cálculo Emissões'!$F308*Input!D$5) * (1/1000)</f>
        <v>4.1959969804231535E-4</v>
      </c>
      <c r="P308" s="28">
        <f>($D308*Input!E$4 + 'Cálculo Emissões'!$E308*Input!E$6 + 'Cálculo Emissões'!$F308*Input!E$5) * (1/1000)</f>
        <v>3.9149032493629374E-2</v>
      </c>
      <c r="Q308" s="28">
        <f>($D308*Input!F$4 + 'Cálculo Emissões'!$E308*Input!F$6 + 'Cálculo Emissões'!$F308*Input!F$5) * (1/1000)</f>
        <v>8.7059991706266424E-2</v>
      </c>
      <c r="R308" s="28">
        <f>($D308*Input!G$4 + 'Cálculo Emissões'!$E308*Input!G$6 + 'Cálculo Emissões'!$F308*Input!G$5) * (1/1000)</f>
        <v>7.5783349953033351E-4</v>
      </c>
      <c r="S308" s="28">
        <f>($D308*Input!H$4 + 'Cálculo Emissões'!$E308*Input!H$6 + 'Cálculo Emissões'!$F308*Input!H$5) * (1/1000)</f>
        <v>3.5778327982942254E-2</v>
      </c>
      <c r="T308" s="28">
        <f>($D308*Input!I$4) * (1/1000)</f>
        <v>3.0817401534376869E-3</v>
      </c>
      <c r="U308" s="1">
        <f>($D308*Input!J$4 + 'Cálculo Emissões'!$E308*Input!J$6 + 'Cálculo Emissões'!$F308*Input!J$5) * (1/1000)</f>
        <v>9.37510047451361E-4</v>
      </c>
      <c r="V308" s="1">
        <f>($D308*Input!K$4 + 'Cálculo Emissões'!$E308*Input!K$6 + 'Cálculo Emissões'!$F308*Input!K$5) * (1/1000)</f>
        <v>7.1225083193468736E-4</v>
      </c>
      <c r="W308" s="1">
        <f>($D308*Input!L$4 + 'Cálculo Emissões'!$E308*Input!L$6 + 'Cálculo Emissões'!$F308*Input!L$5) * (1/1000)</f>
        <v>3.8152476221306502E-4</v>
      </c>
      <c r="X308" s="1">
        <f>($D308*Input!M$4 + 'Cálculo Emissões'!$E308*Input!M$6 + 'Cálculo Emissões'!$F308*Input!M$5) * (1/1000)</f>
        <v>7.702268872394805E-4</v>
      </c>
      <c r="Y308" s="1">
        <f>($D308*Input!N$4 + 'Cálculo Emissões'!$E308*Input!N$6 + 'Cálculo Emissões'!$F308*Input!N$5) * (1/1000)</f>
        <v>3.8511344361974025E-4</v>
      </c>
      <c r="Z308" s="1">
        <f>($D308*Input!O$4 + 'Cálculo Emissões'!$E308*Input!O$6 + 'Cálculo Emissões'!$F308*Input!O$5) * (1/1000)</f>
        <v>2.0979845889865169E-4</v>
      </c>
    </row>
    <row r="309" spans="1:26" ht="15" customHeight="1" x14ac:dyDescent="0.25">
      <c r="A309" s="1" t="str">
        <f>'Dados Vias'!B310</f>
        <v>Serra</v>
      </c>
      <c r="B309" s="1" t="str">
        <f>'Dados Vias'!C310</f>
        <v>Rua Holdercim</v>
      </c>
      <c r="C309" s="29">
        <f>Input!$R$17</f>
        <v>0.95383561643835613</v>
      </c>
      <c r="D309" s="5">
        <f>'Dados Vias'!S310</f>
        <v>801.36305648472569</v>
      </c>
      <c r="E309" s="5">
        <f>'Dados Vias'!T310</f>
        <v>100.60402007816904</v>
      </c>
      <c r="F309" s="5">
        <f>'Dados Vias'!U310</f>
        <v>218.55356085947065</v>
      </c>
      <c r="G309" s="12">
        <f>($D309*Input!$E$12 + $E309*Input!$E$14 + $F309*Input!$E$13) / ($D309+$E309+$F309)</f>
        <v>4.1074303405572756</v>
      </c>
      <c r="H309" s="14" t="str">
        <f>'Dados Vias'!W310</f>
        <v>Highway</v>
      </c>
      <c r="I309" s="29">
        <f>VLOOKUP($H309,Input!$A$12:$B$15,2,FALSE)</f>
        <v>0.61049702380952386</v>
      </c>
      <c r="J309" s="34">
        <f t="shared" si="12"/>
        <v>9.3091399522745846</v>
      </c>
      <c r="K309" s="34">
        <f t="shared" si="13"/>
        <v>1.7868937369691149</v>
      </c>
      <c r="L309" s="34">
        <f t="shared" si="14"/>
        <v>0.43231300087962465</v>
      </c>
      <c r="M309" s="28">
        <f>($D309*Input!B$4 + 'Cálculo Emissões'!$E309*Input!B$6 + 'Cálculo Emissões'!$F309*Input!B$5) * (1/1000)</f>
        <v>4.2135450436196389E-2</v>
      </c>
      <c r="N309" s="28">
        <f>($D309*Input!C$4 + 'Cálculo Emissões'!$E309*Input!C$6 + 'Cálculo Emissões'!$F309*Input!C$5) * (1/1000)</f>
        <v>4.2135450436196389E-2</v>
      </c>
      <c r="O309" s="28">
        <f>($D309*Input!D$4 + 'Cálculo Emissões'!$E309*Input!D$6 + 'Cálculo Emissões'!$F309*Input!D$5) * (1/1000)</f>
        <v>4.2135450436196389E-2</v>
      </c>
      <c r="P309" s="28">
        <f>($D309*Input!E$4 + 'Cálculo Emissões'!$E309*Input!E$6 + 'Cálculo Emissões'!$F309*Input!E$5) * (1/1000)</f>
        <v>1.8138636864699698</v>
      </c>
      <c r="Q309" s="28">
        <f>($D309*Input!F$4 + 'Cálculo Emissões'!$E309*Input!F$6 + 'Cálculo Emissões'!$F309*Input!F$5) * (1/1000)</f>
        <v>1.3340136122664348</v>
      </c>
      <c r="R309" s="28">
        <f>($D309*Input!G$4 + 'Cálculo Emissões'!$E309*Input!G$6 + 'Cálculo Emissões'!$F309*Input!G$5) * (1/1000)</f>
        <v>5.5902388973776855E-2</v>
      </c>
      <c r="S309" s="28">
        <f>($D309*Input!H$4 + 'Cálculo Emissões'!$E309*Input!H$6 + 'Cálculo Emissões'!$F309*Input!H$5) * (1/1000)</f>
        <v>0.68786205291301172</v>
      </c>
      <c r="T309" s="28">
        <f>($D309*Input!I$4) * (1/1000)</f>
        <v>5.8955825481673531E-2</v>
      </c>
      <c r="U309" s="1">
        <f>($D309*Input!J$4 + 'Cálculo Emissões'!$E309*Input!J$6 + 'Cálculo Emissões'!$F309*Input!J$5) * (1/1000)</f>
        <v>3.0201464510339955E-2</v>
      </c>
      <c r="V309" s="1">
        <f>($D309*Input!K$4 + 'Cálculo Emissões'!$E309*Input!K$6 + 'Cálculo Emissões'!$F309*Input!K$5) * (1/1000)</f>
        <v>2.2921596381490168E-2</v>
      </c>
      <c r="W309" s="1">
        <f>($D309*Input!L$4 + 'Cálculo Emissões'!$E309*Input!L$6 + 'Cálculo Emissões'!$F309*Input!L$5) * (1/1000)</f>
        <v>1.2286796063251469E-2</v>
      </c>
      <c r="X309" s="1">
        <f>($D309*Input!M$4 + 'Cálculo Emissões'!$E309*Input!M$6 + 'Cálculo Emissões'!$F309*Input!M$5) * (1/1000)</f>
        <v>2.6500968093417E-2</v>
      </c>
      <c r="Y309" s="1">
        <f>($D309*Input!N$4 + 'Cálculo Emissões'!$E309*Input!N$6 + 'Cálculo Emissões'!$F309*Input!N$5) * (1/1000)</f>
        <v>1.32504840467085E-2</v>
      </c>
      <c r="Z309" s="1">
        <f>($D309*Input!O$4 + 'Cálculo Emissões'!$E309*Input!O$6 + 'Cálculo Emissões'!$F309*Input!O$5) * (1/1000)</f>
        <v>7.1920829419068284E-3</v>
      </c>
    </row>
    <row r="310" spans="1:26" ht="15" customHeight="1" x14ac:dyDescent="0.25">
      <c r="A310" s="1" t="str">
        <f>'Dados Vias'!B311</f>
        <v>Serra</v>
      </c>
      <c r="B310" s="1" t="str">
        <f>'Dados Vias'!C311</f>
        <v>Rua Humberto de Campos</v>
      </c>
      <c r="C310" s="29">
        <f>Input!$R$17</f>
        <v>0.95383561643835613</v>
      </c>
      <c r="D310" s="5">
        <f>'Dados Vias'!S311</f>
        <v>19.651646526254723</v>
      </c>
      <c r="E310" s="5">
        <f>'Dados Vias'!T311</f>
        <v>0</v>
      </c>
      <c r="F310" s="5">
        <f>'Dados Vias'!U311</f>
        <v>4.367032561389939</v>
      </c>
      <c r="G310" s="12">
        <f>($D310*Input!$E$12 + $E310*Input!$E$14 + $F310*Input!$E$13) / ($D310+$E310+$F310)</f>
        <v>4.0318181818181822</v>
      </c>
      <c r="H310" s="14" t="str">
        <f>'Dados Vias'!W311</f>
        <v>Collector</v>
      </c>
      <c r="I310" s="29">
        <f>VLOOKUP($H310,Input!$A$12:$B$15,2,FALSE)</f>
        <v>1.9366892857142866</v>
      </c>
      <c r="J310" s="34">
        <f t="shared" si="12"/>
        <v>0.55983582865473736</v>
      </c>
      <c r="K310" s="34">
        <f t="shared" si="13"/>
        <v>0.10746074729595577</v>
      </c>
      <c r="L310" s="34">
        <f t="shared" si="14"/>
        <v>2.5998567894182849E-2</v>
      </c>
      <c r="M310" s="28">
        <f>($D310*Input!B$4 + 'Cálculo Emissões'!$E310*Input!B$6 + 'Cálculo Emissões'!$F310*Input!B$5) * (1/1000)</f>
        <v>8.4888181878166346E-4</v>
      </c>
      <c r="N310" s="28">
        <f>($D310*Input!C$4 + 'Cálculo Emissões'!$E310*Input!C$6 + 'Cálculo Emissões'!$F310*Input!C$5) * (1/1000)</f>
        <v>8.4888181878166346E-4</v>
      </c>
      <c r="O310" s="28">
        <f>($D310*Input!D$4 + 'Cálculo Emissões'!$E310*Input!D$6 + 'Cálculo Emissões'!$F310*Input!D$5) * (1/1000)</f>
        <v>8.4888181878166346E-4</v>
      </c>
      <c r="P310" s="28">
        <f>($D310*Input!E$4 + 'Cálculo Emissões'!$E310*Input!E$6 + 'Cálculo Emissões'!$F310*Input!E$5) * (1/1000)</f>
        <v>3.8841158296078149E-2</v>
      </c>
      <c r="Q310" s="28">
        <f>($D310*Input!F$4 + 'Cálculo Emissões'!$E310*Input!F$6 + 'Cálculo Emissões'!$F310*Input!F$5) * (1/1000)</f>
        <v>2.2195542949384021E-2</v>
      </c>
      <c r="R310" s="28">
        <f>($D310*Input!G$4 + 'Cálculo Emissões'!$E310*Input!G$6 + 'Cálculo Emissões'!$F310*Input!G$5) * (1/1000)</f>
        <v>1.155988545716308E-3</v>
      </c>
      <c r="S310" s="28">
        <f>($D310*Input!H$4 + 'Cálculo Emissões'!$E310*Input!H$6 + 'Cálculo Emissões'!$F310*Input!H$5) * (1/1000)</f>
        <v>1.5814823557859629E-2</v>
      </c>
      <c r="T310" s="28">
        <f>($D310*Input!I$4) * (1/1000)</f>
        <v>1.4457604872773321E-3</v>
      </c>
      <c r="U310" s="1">
        <f>($D310*Input!J$4 + 'Cálculo Emissões'!$E310*Input!J$6 + 'Cálculo Emissões'!$F310*Input!J$5) * (1/1000)</f>
        <v>6.5301984421728887E-4</v>
      </c>
      <c r="V310" s="1">
        <f>($D310*Input!K$4 + 'Cálculo Emissões'!$E310*Input!K$6 + 'Cálculo Emissões'!$F310*Input!K$5) * (1/1000)</f>
        <v>4.9536393623303692E-4</v>
      </c>
      <c r="W310" s="1">
        <f>($D310*Input!L$4 + 'Cálculo Emissões'!$E310*Input!L$6 + 'Cálculo Emissões'!$F310*Input!L$5) * (1/1000)</f>
        <v>2.656042188926339E-4</v>
      </c>
      <c r="X310" s="1">
        <f>($D310*Input!M$4 + 'Cálculo Emissões'!$E310*Input!M$6 + 'Cálculo Emissões'!$F310*Input!M$5) * (1/1000)</f>
        <v>5.7205635866333984E-4</v>
      </c>
      <c r="Y310" s="1">
        <f>($D310*Input!N$4 + 'Cálculo Emissões'!$E310*Input!N$6 + 'Cálculo Emissões'!$F310*Input!N$5) * (1/1000)</f>
        <v>2.8602817933166992E-4</v>
      </c>
      <c r="Z310" s="1">
        <f>($D310*Input!O$4 + 'Cálculo Emissões'!$E310*Input!O$6 + 'Cálculo Emissões'!$F310*Input!O$5) * (1/1000)</f>
        <v>1.5541313209577195E-4</v>
      </c>
    </row>
    <row r="311" spans="1:26" ht="15" customHeight="1" x14ac:dyDescent="0.25">
      <c r="A311" s="1" t="str">
        <f>'Dados Vias'!B312</f>
        <v>Serra</v>
      </c>
      <c r="B311" s="1" t="str">
        <f>'Dados Vias'!C312</f>
        <v>Rua Hélio Viana (1)</v>
      </c>
      <c r="C311" s="29">
        <f>Input!$R$17</f>
        <v>0.95383561643835613</v>
      </c>
      <c r="D311" s="5">
        <f>'Dados Vias'!S312</f>
        <v>54.546268549122665</v>
      </c>
      <c r="E311" s="5">
        <f>'Dados Vias'!T312</f>
        <v>15.58464815689219</v>
      </c>
      <c r="F311" s="5">
        <f>'Dados Vias'!U312</f>
        <v>25.974413594820316</v>
      </c>
      <c r="G311" s="12">
        <f>($D311*Input!$E$12 + $E311*Input!$E$14 + $F311*Input!$E$13) / ($D311+$E311+$F311)</f>
        <v>5.0851351351351353</v>
      </c>
      <c r="H311" s="14" t="str">
        <f>'Dados Vias'!W312</f>
        <v>Collector</v>
      </c>
      <c r="I311" s="29">
        <f>VLOOKUP($H311,Input!$A$12:$B$15,2,FALSE)</f>
        <v>1.9366892857142866</v>
      </c>
      <c r="J311" s="34">
        <f t="shared" si="12"/>
        <v>2.8384198546761019</v>
      </c>
      <c r="K311" s="34">
        <f t="shared" si="13"/>
        <v>0.54483600925671305</v>
      </c>
      <c r="L311" s="34">
        <f t="shared" si="14"/>
        <v>0.13181516352984993</v>
      </c>
      <c r="M311" s="28">
        <f>($D311*Input!B$4 + 'Cálculo Emissões'!$E311*Input!B$6 + 'Cálculo Emissões'!$F311*Input!B$5) * (1/1000)</f>
        <v>4.8473536285497569E-3</v>
      </c>
      <c r="N311" s="28">
        <f>($D311*Input!C$4 + 'Cálculo Emissões'!$E311*Input!C$6 + 'Cálculo Emissões'!$F311*Input!C$5) * (1/1000)</f>
        <v>4.8473536285497569E-3</v>
      </c>
      <c r="O311" s="28">
        <f>($D311*Input!D$4 + 'Cálculo Emissões'!$E311*Input!D$6 + 'Cálculo Emissões'!$F311*Input!D$5) * (1/1000)</f>
        <v>4.8473536285497569E-3</v>
      </c>
      <c r="P311" s="28">
        <f>($D311*Input!E$4 + 'Cálculo Emissões'!$E311*Input!E$6 + 'Cálculo Emissões'!$F311*Input!E$5) * (1/1000)</f>
        <v>0.18464834803764771</v>
      </c>
      <c r="Q311" s="28">
        <f>($D311*Input!F$4 + 'Cálculo Emissões'!$E311*Input!F$6 + 'Cálculo Emissões'!$F311*Input!F$5) * (1/1000)</f>
        <v>0.13592506859018494</v>
      </c>
      <c r="R311" s="28">
        <f>($D311*Input!G$4 + 'Cálculo Emissões'!$E311*Input!G$6 + 'Cálculo Emissões'!$F311*Input!G$5) * (1/1000)</f>
        <v>6.1610511288112957E-3</v>
      </c>
      <c r="S311" s="28">
        <f>($D311*Input!H$4 + 'Cálculo Emissões'!$E311*Input!H$6 + 'Cálculo Emissões'!$F311*Input!H$5) * (1/1000)</f>
        <v>5.242941656278343E-2</v>
      </c>
      <c r="T311" s="28">
        <f>($D311*Input!I$4) * (1/1000)</f>
        <v>4.0129380350588557E-3</v>
      </c>
      <c r="U311" s="1">
        <f>($D311*Input!J$4 + 'Cálculo Emissões'!$E311*Input!J$6 + 'Cálculo Emissões'!$F311*Input!J$5) * (1/1000)</f>
        <v>2.8788454429673226E-3</v>
      </c>
      <c r="V311" s="1">
        <f>($D311*Input!K$4 + 'Cálculo Emissões'!$E311*Input!K$6 + 'Cálculo Emissões'!$F311*Input!K$5) * (1/1000)</f>
        <v>2.1858128597370776E-3</v>
      </c>
      <c r="W311" s="1">
        <f>($D311*Input!L$4 + 'Cálculo Emissões'!$E311*Input!L$6 + 'Cálculo Emissões'!$F311*Input!L$5) * (1/1000)</f>
        <v>1.1714526800133296E-3</v>
      </c>
      <c r="X311" s="1">
        <f>($D311*Input!M$4 + 'Cálculo Emissões'!$E311*Input!M$6 + 'Cálculo Emissões'!$F311*Input!M$5) * (1/1000)</f>
        <v>2.5609268157970764E-3</v>
      </c>
      <c r="Y311" s="1">
        <f>($D311*Input!N$4 + 'Cálculo Emissões'!$E311*Input!N$6 + 'Cálculo Emissões'!$F311*Input!N$5) * (1/1000)</f>
        <v>1.2804634078985382E-3</v>
      </c>
      <c r="Z311" s="1">
        <f>($D311*Input!O$4 + 'Cálculo Emissões'!$E311*Input!O$6 + 'Cálculo Emissões'!$F311*Input!O$5) * (1/1000)</f>
        <v>6.9371913752272821E-4</v>
      </c>
    </row>
    <row r="312" spans="1:26" ht="15" customHeight="1" x14ac:dyDescent="0.25">
      <c r="A312" s="1" t="str">
        <f>'Dados Vias'!B313</f>
        <v>Serra</v>
      </c>
      <c r="B312" s="1" t="str">
        <f>'Dados Vias'!C313</f>
        <v>Rua Hélio Viana (2)</v>
      </c>
      <c r="C312" s="29">
        <f>Input!$R$17</f>
        <v>0.95383561643835613</v>
      </c>
      <c r="D312" s="5">
        <f>'Dados Vias'!S313</f>
        <v>70.406977804568939</v>
      </c>
      <c r="E312" s="5">
        <f>'Dados Vias'!T313</f>
        <v>6.8578225134320396</v>
      </c>
      <c r="F312" s="5">
        <f>'Dados Vias'!U313</f>
        <v>10.286733770148061</v>
      </c>
      <c r="G312" s="12">
        <f>($D312*Input!$E$12 + $E312*Input!$E$14 + $F312*Input!$E$13) / ($D312+$E312+$F312)</f>
        <v>3.0204960835509143</v>
      </c>
      <c r="H312" s="14" t="str">
        <f>'Dados Vias'!W313</f>
        <v>Collector</v>
      </c>
      <c r="I312" s="29">
        <f>VLOOKUP($H312,Input!$A$12:$B$15,2,FALSE)</f>
        <v>1.9366892857142866</v>
      </c>
      <c r="J312" s="34">
        <f t="shared" si="12"/>
        <v>1.5200021930842742</v>
      </c>
      <c r="K312" s="34">
        <f t="shared" si="13"/>
        <v>0.29176512684589784</v>
      </c>
      <c r="L312" s="34">
        <f t="shared" si="14"/>
        <v>7.058833714013657E-2</v>
      </c>
      <c r="M312" s="28">
        <f>($D312*Input!B$4 + 'Cálculo Emissões'!$E312*Input!B$6 + 'Cálculo Emissões'!$F312*Input!B$5) * (1/1000)</f>
        <v>2.1340523129596452E-3</v>
      </c>
      <c r="N312" s="28">
        <f>($D312*Input!C$4 + 'Cálculo Emissões'!$E312*Input!C$6 + 'Cálculo Emissões'!$F312*Input!C$5) * (1/1000)</f>
        <v>2.1340523129596452E-3</v>
      </c>
      <c r="O312" s="28">
        <f>($D312*Input!D$4 + 'Cálculo Emissões'!$E312*Input!D$6 + 'Cálculo Emissões'!$F312*Input!D$5) * (1/1000)</f>
        <v>2.1340523129596452E-3</v>
      </c>
      <c r="P312" s="28">
        <f>($D312*Input!E$4 + 'Cálculo Emissões'!$E312*Input!E$6 + 'Cálculo Emissões'!$F312*Input!E$5) * (1/1000)</f>
        <v>0.11071712395804488</v>
      </c>
      <c r="Q312" s="28">
        <f>($D312*Input!F$4 + 'Cálculo Emissões'!$E312*Input!F$6 + 'Cálculo Emissões'!$F312*Input!F$5) * (1/1000)</f>
        <v>0.10032904771889732</v>
      </c>
      <c r="R312" s="28">
        <f>($D312*Input!G$4 + 'Cálculo Emissões'!$E312*Input!G$6 + 'Cálculo Emissões'!$F312*Input!G$5) * (1/1000)</f>
        <v>3.0315422057699687E-3</v>
      </c>
      <c r="S312" s="28">
        <f>($D312*Input!H$4 + 'Cálculo Emissões'!$E312*Input!H$6 + 'Cálculo Emissões'!$F312*Input!H$5) * (1/1000)</f>
        <v>5.7578356811316039E-2</v>
      </c>
      <c r="T312" s="28">
        <f>($D312*Input!I$4) * (1/1000)</f>
        <v>5.1798014177826604E-3</v>
      </c>
      <c r="U312" s="1">
        <f>($D312*Input!J$4 + 'Cálculo Emissões'!$E312*Input!J$6 + 'Cálculo Emissões'!$F312*Input!J$5) * (1/1000)</f>
        <v>2.0340609113168595E-3</v>
      </c>
      <c r="V312" s="1">
        <f>($D312*Input!K$4 + 'Cálculo Emissões'!$E312*Input!K$6 + 'Cálculo Emissões'!$F312*Input!K$5) * (1/1000)</f>
        <v>1.5435521236793828E-3</v>
      </c>
      <c r="W312" s="1">
        <f>($D312*Input!L$4 + 'Cálculo Emissões'!$E312*Input!L$6 + 'Cálculo Emissões'!$F312*Input!L$5) * (1/1000)</f>
        <v>8.2742262852182808E-4</v>
      </c>
      <c r="X312" s="1">
        <f>($D312*Input!M$4 + 'Cálculo Emissões'!$E312*Input!M$6 + 'Cálculo Emissões'!$F312*Input!M$5) * (1/1000)</f>
        <v>1.7504013871375073E-3</v>
      </c>
      <c r="Y312" s="1">
        <f>($D312*Input!N$4 + 'Cálculo Emissões'!$E312*Input!N$6 + 'Cálculo Emissões'!$F312*Input!N$5) * (1/1000)</f>
        <v>8.7520069356875367E-4</v>
      </c>
      <c r="Z312" s="1">
        <f>($D312*Input!O$4 + 'Cálculo Emissões'!$E312*Input!O$6 + 'Cálculo Emissões'!$F312*Input!O$5) * (1/1000)</f>
        <v>4.7593346548544213E-4</v>
      </c>
    </row>
    <row r="313" spans="1:26" ht="15" customHeight="1" x14ac:dyDescent="0.25">
      <c r="A313" s="1" t="str">
        <f>'Dados Vias'!B314</f>
        <v>Serra</v>
      </c>
      <c r="B313" s="1" t="str">
        <f>'Dados Vias'!C314</f>
        <v>Rua Irene Teresinha Grechi Basílio</v>
      </c>
      <c r="C313" s="29">
        <f>Input!$R$17</f>
        <v>0.95383561643835613</v>
      </c>
      <c r="D313" s="5">
        <f>'Dados Vias'!S314</f>
        <v>33.724350713112855</v>
      </c>
      <c r="E313" s="5">
        <f>'Dados Vias'!T314</f>
        <v>5.6207251188521434</v>
      </c>
      <c r="F313" s="5">
        <f>'Dados Vias'!U314</f>
        <v>5.6207251188521434</v>
      </c>
      <c r="G313" s="12">
        <f>($D313*Input!$E$12 + $E313*Input!$E$14 + $F313*Input!$E$13) / ($D313+$E313+$F313)</f>
        <v>3.0687500000000001</v>
      </c>
      <c r="H313" s="14" t="str">
        <f>'Dados Vias'!W314</f>
        <v>Collector</v>
      </c>
      <c r="I313" s="29">
        <f>VLOOKUP($H313,Input!$A$12:$B$15,2,FALSE)</f>
        <v>1.9366892857142866</v>
      </c>
      <c r="J313" s="34">
        <f t="shared" si="12"/>
        <v>0.79338445165832927</v>
      </c>
      <c r="K313" s="34">
        <f t="shared" si="13"/>
        <v>0.15229051394060808</v>
      </c>
      <c r="L313" s="34">
        <f t="shared" si="14"/>
        <v>3.6844479179179372E-2</v>
      </c>
      <c r="M313" s="28">
        <f>($D313*Input!B$4 + 'Cálculo Emissões'!$E313*Input!B$6 + 'Cálculo Emissões'!$F313*Input!B$5) * (1/1000)</f>
        <v>1.1537128804515011E-3</v>
      </c>
      <c r="N313" s="28">
        <f>($D313*Input!C$4 + 'Cálculo Emissões'!$E313*Input!C$6 + 'Cálculo Emissões'!$F313*Input!C$5) * (1/1000)</f>
        <v>1.1537128804515011E-3</v>
      </c>
      <c r="O313" s="28">
        <f>($D313*Input!D$4 + 'Cálculo Emissões'!$E313*Input!D$6 + 'Cálculo Emissões'!$F313*Input!D$5) * (1/1000)</f>
        <v>1.1537128804515011E-3</v>
      </c>
      <c r="P313" s="28">
        <f>($D313*Input!E$4 + 'Cálculo Emissões'!$E313*Input!E$6 + 'Cálculo Emissões'!$F313*Input!E$5) * (1/1000)</f>
        <v>5.7034158181547341E-2</v>
      </c>
      <c r="Q313" s="28">
        <f>($D313*Input!F$4 + 'Cálculo Emissões'!$E313*Input!F$6 + 'Cálculo Emissões'!$F313*Input!F$5) * (1/1000)</f>
        <v>5.7759862246784248E-2</v>
      </c>
      <c r="R313" s="28">
        <f>($D313*Input!G$4 + 'Cálculo Emissões'!$E313*Input!G$6 + 'Cálculo Emissões'!$F313*Input!G$5) * (1/1000)</f>
        <v>1.6037547251258704E-3</v>
      </c>
      <c r="S313" s="28">
        <f>($D313*Input!H$4 + 'Cálculo Emissões'!$E313*Input!H$6 + 'Cálculo Emissões'!$F313*Input!H$5) * (1/1000)</f>
        <v>2.8515998276531937E-2</v>
      </c>
      <c r="T313" s="28">
        <f>($D313*Input!I$4) * (1/1000)</f>
        <v>2.481081351374888E-3</v>
      </c>
      <c r="U313" s="1">
        <f>($D313*Input!J$4 + 'Cálculo Emissões'!$E313*Input!J$6 + 'Cálculo Emissões'!$F313*Input!J$5) * (1/1000)</f>
        <v>1.0405876852390304E-3</v>
      </c>
      <c r="V313" s="1">
        <f>($D313*Input!K$4 + 'Cálculo Emissões'!$E313*Input!K$6 + 'Cálculo Emissões'!$F313*Input!K$5) * (1/1000)</f>
        <v>7.8989549242604621E-4</v>
      </c>
      <c r="W313" s="1">
        <f>($D313*Input!L$4 + 'Cálculo Emissões'!$E313*Input!L$6 + 'Cálculo Emissões'!$F313*Input!L$5) * (1/1000)</f>
        <v>4.2335483552768385E-4</v>
      </c>
      <c r="X313" s="1">
        <f>($D313*Input!M$4 + 'Cálculo Emissões'!$E313*Input!M$6 + 'Cálculo Emissões'!$F313*Input!M$5) * (1/1000)</f>
        <v>8.9647389987052104E-4</v>
      </c>
      <c r="Y313" s="1">
        <f>($D313*Input!N$4 + 'Cálculo Emissões'!$E313*Input!N$6 + 'Cálculo Emissões'!$F313*Input!N$5) * (1/1000)</f>
        <v>4.4823694993526052E-4</v>
      </c>
      <c r="Z313" s="1">
        <f>($D313*Input!O$4 + 'Cálculo Emissões'!$E313*Input!O$6 + 'Cálculo Emissões'!$F313*Input!O$5) * (1/1000)</f>
        <v>2.4359000848088599E-4</v>
      </c>
    </row>
    <row r="314" spans="1:26" ht="15" customHeight="1" x14ac:dyDescent="0.25">
      <c r="A314" s="1" t="str">
        <f>'Dados Vias'!B315</f>
        <v>Serra</v>
      </c>
      <c r="B314" s="1" t="str">
        <f>'Dados Vias'!C315</f>
        <v>Rua Jair Dessaune</v>
      </c>
      <c r="C314" s="29">
        <f>Input!$R$17</f>
        <v>0.95383561643835613</v>
      </c>
      <c r="D314" s="5">
        <f>'Dados Vias'!S315</f>
        <v>33.281442597585581</v>
      </c>
      <c r="E314" s="5">
        <f>'Dados Vias'!T315</f>
        <v>16.640721298792791</v>
      </c>
      <c r="F314" s="5">
        <f>'Dados Vias'!U315</f>
        <v>7.0066194942285449</v>
      </c>
      <c r="G314" s="12">
        <f>($D314*Input!$E$12 + $E314*Input!$E$14 + $F314*Input!$E$13) / ($D314+$E314+$F314)</f>
        <v>2.8323076923076926</v>
      </c>
      <c r="H314" s="14" t="str">
        <f>'Dados Vias'!W315</f>
        <v>Collector</v>
      </c>
      <c r="I314" s="29">
        <f>VLOOKUP($H314,Input!$A$12:$B$15,2,FALSE)</f>
        <v>1.9366892857142866</v>
      </c>
      <c r="J314" s="34">
        <f t="shared" si="12"/>
        <v>0.92558382185728272</v>
      </c>
      <c r="K314" s="34">
        <f t="shared" si="13"/>
        <v>0.17766624444319359</v>
      </c>
      <c r="L314" s="34">
        <f t="shared" si="14"/>
        <v>4.2983768816901684E-2</v>
      </c>
      <c r="M314" s="28">
        <f>($D314*Input!B$4 + 'Cálculo Emissões'!$E314*Input!B$6 + 'Cálculo Emissões'!$F314*Input!B$5) * (1/1000)</f>
        <v>1.4424651697241382E-3</v>
      </c>
      <c r="N314" s="28">
        <f>($D314*Input!C$4 + 'Cálculo Emissões'!$E314*Input!C$6 + 'Cálculo Emissões'!$F314*Input!C$5) * (1/1000)</f>
        <v>1.4424651697241382E-3</v>
      </c>
      <c r="O314" s="28">
        <f>($D314*Input!D$4 + 'Cálculo Emissões'!$E314*Input!D$6 + 'Cálculo Emissões'!$F314*Input!D$5) * (1/1000)</f>
        <v>1.4424651697241382E-3</v>
      </c>
      <c r="P314" s="28">
        <f>($D314*Input!E$4 + 'Cálculo Emissões'!$E314*Input!E$6 + 'Cálculo Emissões'!$F314*Input!E$5) * (1/1000)</f>
        <v>6.5324223028645503E-2</v>
      </c>
      <c r="Q314" s="28">
        <f>($D314*Input!F$4 + 'Cálculo Emissões'!$E314*Input!F$6 + 'Cálculo Emissões'!$F314*Input!F$5) * (1/1000)</f>
        <v>0.10118001954647277</v>
      </c>
      <c r="R314" s="28">
        <f>($D314*Input!G$4 + 'Cálculo Emissões'!$E314*Input!G$6 + 'Cálculo Emissões'!$F314*Input!G$5) * (1/1000)</f>
        <v>1.9173455121106952E-3</v>
      </c>
      <c r="S314" s="28">
        <f>($D314*Input!H$4 + 'Cálculo Emissões'!$E314*Input!H$6 + 'Cálculo Emissões'!$F314*Input!H$5) * (1/1000)</f>
        <v>3.2134811279661828E-2</v>
      </c>
      <c r="T314" s="28">
        <f>($D314*Input!I$4) * (1/1000)</f>
        <v>2.4484968525610965E-3</v>
      </c>
      <c r="U314" s="1">
        <f>($D314*Input!J$4 + 'Cálculo Emissões'!$E314*Input!J$6 + 'Cálculo Emissões'!$F314*Input!J$5) * (1/1000)</f>
        <v>1.2177260161811186E-3</v>
      </c>
      <c r="V314" s="1">
        <f>($D314*Input!K$4 + 'Cálculo Emissões'!$E314*Input!K$6 + 'Cálculo Emissões'!$F314*Input!K$5) * (1/1000)</f>
        <v>9.2545270342675077E-4</v>
      </c>
      <c r="W314" s="1">
        <f>($D314*Input!L$4 + 'Cálculo Emissões'!$E314*Input!L$6 + 'Cálculo Emissões'!$F314*Input!L$5) * (1/1000)</f>
        <v>4.9568541030103712E-4</v>
      </c>
      <c r="X314" s="1">
        <f>($D314*Input!M$4 + 'Cálculo Emissões'!$E314*Input!M$6 + 'Cálculo Emissões'!$F314*Input!M$5) * (1/1000)</f>
        <v>1.0439464056246379E-3</v>
      </c>
      <c r="Y314" s="1">
        <f>($D314*Input!N$4 + 'Cálculo Emissões'!$E314*Input!N$6 + 'Cálculo Emissões'!$F314*Input!N$5) * (1/1000)</f>
        <v>5.2197320281231893E-4</v>
      </c>
      <c r="Z314" s="1">
        <f>($D314*Input!O$4 + 'Cálculo Emissões'!$E314*Input!O$6 + 'Cálculo Emissões'!$F314*Input!O$5) * (1/1000)</f>
        <v>2.8315721072306359E-4</v>
      </c>
    </row>
    <row r="315" spans="1:26" ht="15" customHeight="1" x14ac:dyDescent="0.25">
      <c r="A315" s="1" t="str">
        <f>'Dados Vias'!B316</f>
        <v>Serra</v>
      </c>
      <c r="B315" s="1" t="str">
        <f>'Dados Vias'!C316</f>
        <v>Rua José Bonifácio</v>
      </c>
      <c r="C315" s="29">
        <f>Input!$R$17</f>
        <v>0.95383561643835613</v>
      </c>
      <c r="D315" s="5">
        <f>'Dados Vias'!S316</f>
        <v>135.13455251017552</v>
      </c>
      <c r="E315" s="5">
        <f>'Dados Vias'!T316</f>
        <v>30.77321492805978</v>
      </c>
      <c r="F315" s="5">
        <f>'Dados Vias'!U316</f>
        <v>4.0138975993121457</v>
      </c>
      <c r="G315" s="12">
        <f>($D315*Input!$E$12 + $E315*Input!$E$14 + $F315*Input!$E$13) / ($D315+$E315+$F315)</f>
        <v>1.5590551181102363</v>
      </c>
      <c r="H315" s="14" t="str">
        <f>'Dados Vias'!W316</f>
        <v>Collector</v>
      </c>
      <c r="I315" s="29">
        <f>VLOOKUP($H315,Input!$A$12:$B$15,2,FALSE)</f>
        <v>1.9366892857142866</v>
      </c>
      <c r="J315" s="34">
        <f t="shared" si="12"/>
        <v>1.5026853954020818</v>
      </c>
      <c r="K315" s="34">
        <f t="shared" si="13"/>
        <v>0.2884411594889445</v>
      </c>
      <c r="L315" s="34">
        <f t="shared" si="14"/>
        <v>6.9784151489260773E-2</v>
      </c>
      <c r="M315" s="28">
        <f>($D315*Input!B$4 + 'Cálculo Emissões'!$E315*Input!B$6 + 'Cálculo Emissões'!$F315*Input!B$5) * (1/1000)</f>
        <v>1.4220023001369701E-3</v>
      </c>
      <c r="N315" s="28">
        <f>($D315*Input!C$4 + 'Cálculo Emissões'!$E315*Input!C$6 + 'Cálculo Emissões'!$F315*Input!C$5) * (1/1000)</f>
        <v>1.4220023001369701E-3</v>
      </c>
      <c r="O315" s="28">
        <f>($D315*Input!D$4 + 'Cálculo Emissões'!$E315*Input!D$6 + 'Cálculo Emissões'!$F315*Input!D$5) * (1/1000)</f>
        <v>1.4220023001369701E-3</v>
      </c>
      <c r="P315" s="28">
        <f>($D315*Input!E$4 + 'Cálculo Emissões'!$E315*Input!E$6 + 'Cálculo Emissões'!$F315*Input!E$5) * (1/1000)</f>
        <v>0.12877561279141322</v>
      </c>
      <c r="Q315" s="28">
        <f>($D315*Input!F$4 + 'Cálculo Emissões'!$E315*Input!F$6 + 'Cálculo Emissões'!$F315*Input!F$5) * (1/1000)</f>
        <v>0.2439565656573604</v>
      </c>
      <c r="R315" s="28">
        <f>($D315*Input!G$4 + 'Cálculo Emissões'!$E315*Input!G$6 + 'Cálculo Emissões'!$F315*Input!G$5) * (1/1000)</f>
        <v>2.5541179168769379E-3</v>
      </c>
      <c r="S315" s="28">
        <f>($D315*Input!H$4 + 'Cálculo Emissões'!$E315*Input!H$6 + 'Cálculo Emissões'!$F315*Input!H$5) * (1/1000)</f>
        <v>0.11238170809269959</v>
      </c>
      <c r="T315" s="28">
        <f>($D315*Input!I$4) * (1/1000)</f>
        <v>9.9417723712920004E-3</v>
      </c>
      <c r="U315" s="1">
        <f>($D315*Input!J$4 + 'Cálculo Emissões'!$E315*Input!J$6 + 'Cálculo Emissões'!$F315*Input!J$5) * (1/1000)</f>
        <v>2.9863475515305242E-3</v>
      </c>
      <c r="V315" s="1">
        <f>($D315*Input!K$4 + 'Cálculo Emissões'!$E315*Input!K$6 + 'Cálculo Emissões'!$F315*Input!K$5) * (1/1000)</f>
        <v>2.2678531122117302E-3</v>
      </c>
      <c r="W315" s="1">
        <f>($D315*Input!L$4 + 'Cálculo Emissões'!$E315*Input!L$6 + 'Cálculo Emissões'!$F315*Input!L$5) * (1/1000)</f>
        <v>1.2150903338813872E-3</v>
      </c>
      <c r="X315" s="1">
        <f>($D315*Input!M$4 + 'Cálculo Emissões'!$E315*Input!M$6 + 'Cálculo Emissões'!$F315*Input!M$5) * (1/1000)</f>
        <v>2.4665213558379652E-3</v>
      </c>
      <c r="Y315" s="1">
        <f>($D315*Input!N$4 + 'Cálculo Emissões'!$E315*Input!N$6 + 'Cálculo Emissões'!$F315*Input!N$5) * (1/1000)</f>
        <v>1.2332606779189826E-3</v>
      </c>
      <c r="Z315" s="1">
        <f>($D315*Input!O$4 + 'Cálculo Emissões'!$E315*Input!O$6 + 'Cálculo Emissões'!$F315*Input!O$5) * (1/1000)</f>
        <v>6.720793709201014E-4</v>
      </c>
    </row>
    <row r="316" spans="1:26" ht="15" customHeight="1" x14ac:dyDescent="0.25">
      <c r="A316" s="1" t="str">
        <f>'Dados Vias'!B317</f>
        <v>Serra</v>
      </c>
      <c r="B316" s="1" t="str">
        <f>'Dados Vias'!C317</f>
        <v>Rua João Evangelista de Souza</v>
      </c>
      <c r="C316" s="29">
        <f>Input!$R$17</f>
        <v>0.95383561643835613</v>
      </c>
      <c r="D316" s="5">
        <f>'Dados Vias'!S317</f>
        <v>184.79856793079034</v>
      </c>
      <c r="E316" s="5">
        <f>'Dados Vias'!T317</f>
        <v>11.846062046845534</v>
      </c>
      <c r="F316" s="5">
        <f>'Dados Vias'!U317</f>
        <v>18.953699274952854</v>
      </c>
      <c r="G316" s="12">
        <f>($D316*Input!$E$12 + $E316*Input!$E$14 + $F316*Input!$E$13) / ($D316+$E316+$F316)</f>
        <v>2.6296703296703292</v>
      </c>
      <c r="H316" s="14" t="str">
        <f>'Dados Vias'!W317</f>
        <v>Collector</v>
      </c>
      <c r="I316" s="29">
        <f>VLOOKUP($H316,Input!$A$12:$B$15,2,FALSE)</f>
        <v>1.9366892857142866</v>
      </c>
      <c r="J316" s="34">
        <f t="shared" si="12"/>
        <v>3.2497154507710628</v>
      </c>
      <c r="K316" s="34">
        <f t="shared" si="13"/>
        <v>0.6237843899312876</v>
      </c>
      <c r="L316" s="34">
        <f t="shared" si="14"/>
        <v>0.1509155782091825</v>
      </c>
      <c r="M316" s="28">
        <f>($D316*Input!B$4 + 'Cálculo Emissões'!$E316*Input!B$6 + 'Cálculo Emissões'!$F316*Input!B$5) * (1/1000)</f>
        <v>4.1670808357661612E-3</v>
      </c>
      <c r="N316" s="28">
        <f>($D316*Input!C$4 + 'Cálculo Emissões'!$E316*Input!C$6 + 'Cálculo Emissões'!$F316*Input!C$5) * (1/1000)</f>
        <v>4.1670808357661612E-3</v>
      </c>
      <c r="O316" s="28">
        <f>($D316*Input!D$4 + 'Cálculo Emissões'!$E316*Input!D$6 + 'Cálculo Emissões'!$F316*Input!D$5) * (1/1000)</f>
        <v>4.1670808357661612E-3</v>
      </c>
      <c r="P316" s="28">
        <f>($D316*Input!E$4 + 'Cálculo Emissões'!$E316*Input!E$6 + 'Cálculo Emissões'!$F316*Input!E$5) * (1/1000)</f>
        <v>0.24626113941286146</v>
      </c>
      <c r="Q316" s="28">
        <f>($D316*Input!F$4 + 'Cálculo Emissões'!$E316*Input!F$6 + 'Cálculo Emissões'!$F316*Input!F$5) * (1/1000)</f>
        <v>0.23131536718222606</v>
      </c>
      <c r="R316" s="28">
        <f>($D316*Input!G$4 + 'Cálculo Emissões'!$E316*Input!G$6 + 'Cálculo Emissões'!$F316*Input!G$5) * (1/1000)</f>
        <v>6.2493485538089337E-3</v>
      </c>
      <c r="S316" s="28">
        <f>($D316*Input!H$4 + 'Cálculo Emissões'!$E316*Input!H$6 + 'Cálculo Emissões'!$F316*Input!H$5) * (1/1000)</f>
        <v>0.14711973390184563</v>
      </c>
      <c r="T316" s="28">
        <f>($D316*Input!I$4) * (1/1000)</f>
        <v>1.3595525813209892E-2</v>
      </c>
      <c r="U316" s="1">
        <f>($D316*Input!J$4 + 'Cálculo Emissões'!$E316*Input!J$6 + 'Cálculo Emissões'!$F316*Input!J$5) * (1/1000)</f>
        <v>4.7435750403321836E-3</v>
      </c>
      <c r="V316" s="1">
        <f>($D316*Input!K$4 + 'Cálculo Emissões'!$E316*Input!K$6 + 'Cálculo Emissões'!$F316*Input!K$5) * (1/1000)</f>
        <v>3.598981302521845E-3</v>
      </c>
      <c r="W316" s="1">
        <f>($D316*Input!L$4 + 'Cálculo Emissões'!$E316*Input!L$6 + 'Cálculo Emissões'!$F316*Input!L$5) * (1/1000)</f>
        <v>1.9293992036227548E-3</v>
      </c>
      <c r="X316" s="1">
        <f>($D316*Input!M$4 + 'Cálculo Emissões'!$E316*Input!M$6 + 'Cálculo Emissões'!$F316*Input!M$5) * (1/1000)</f>
        <v>4.046510242551541E-3</v>
      </c>
      <c r="Y316" s="1">
        <f>($D316*Input!N$4 + 'Cálculo Emissões'!$E316*Input!N$6 + 'Cálculo Emissões'!$F316*Input!N$5) * (1/1000)</f>
        <v>2.0232551212757705E-3</v>
      </c>
      <c r="Z316" s="1">
        <f>($D316*Input!O$4 + 'Cálculo Emissões'!$E316*Input!O$6 + 'Cálculo Emissões'!$F316*Input!O$5) * (1/1000)</f>
        <v>1.1014537249934579E-3</v>
      </c>
    </row>
    <row r="317" spans="1:26" ht="15" customHeight="1" x14ac:dyDescent="0.25">
      <c r="A317" s="1" t="str">
        <f>'Dados Vias'!B318</f>
        <v>Serra</v>
      </c>
      <c r="B317" s="1" t="str">
        <f>'Dados Vias'!C318</f>
        <v>Rua Maestro Manoel Xavier</v>
      </c>
      <c r="C317" s="29">
        <f>Input!$R$17</f>
        <v>0.95383561643835613</v>
      </c>
      <c r="D317" s="5">
        <f>'Dados Vias'!S318</f>
        <v>49.699854097923605</v>
      </c>
      <c r="E317" s="5">
        <f>'Dados Vias'!T318</f>
        <v>10.045715190005836</v>
      </c>
      <c r="F317" s="5">
        <f>'Dados Vias'!U318</f>
        <v>12.160602598428117</v>
      </c>
      <c r="G317" s="12">
        <f>($D317*Input!$E$12 + $E317*Input!$E$14 + $F317*Input!$E$13) / ($D317+$E317+$F317)</f>
        <v>3.6768382352941176</v>
      </c>
      <c r="H317" s="14" t="str">
        <f>'Dados Vias'!W318</f>
        <v>Collector</v>
      </c>
      <c r="I317" s="29">
        <f>VLOOKUP($H317,Input!$A$12:$B$15,2,FALSE)</f>
        <v>1.9366892857142866</v>
      </c>
      <c r="J317" s="34">
        <f t="shared" si="12"/>
        <v>1.5256355292985229</v>
      </c>
      <c r="K317" s="34">
        <f t="shared" si="13"/>
        <v>0.29284644834832319</v>
      </c>
      <c r="L317" s="34">
        <f t="shared" si="14"/>
        <v>7.0849947181045952E-2</v>
      </c>
      <c r="M317" s="28">
        <f>($D317*Input!B$4 + 'Cálculo Emissões'!$E317*Input!B$6 + 'Cálculo Emissões'!$F317*Input!B$5) * (1/1000)</f>
        <v>2.3860894264052966E-3</v>
      </c>
      <c r="N317" s="28">
        <f>($D317*Input!C$4 + 'Cálculo Emissões'!$E317*Input!C$6 + 'Cálculo Emissões'!$F317*Input!C$5) * (1/1000)</f>
        <v>2.3860894264052966E-3</v>
      </c>
      <c r="O317" s="28">
        <f>($D317*Input!D$4 + 'Cálculo Emissões'!$E317*Input!D$6 + 'Cálculo Emissões'!$F317*Input!D$5) * (1/1000)</f>
        <v>2.3860894264052966E-3</v>
      </c>
      <c r="P317" s="28">
        <f>($D317*Input!E$4 + 'Cálculo Emissões'!$E317*Input!E$6 + 'Cálculo Emissões'!$F317*Input!E$5) * (1/1000)</f>
        <v>0.10529866380663211</v>
      </c>
      <c r="Q317" s="28">
        <f>($D317*Input!F$4 + 'Cálculo Emissões'!$E317*Input!F$6 + 'Cálculo Emissões'!$F317*Input!F$5) * (1/1000)</f>
        <v>9.5924872224091448E-2</v>
      </c>
      <c r="R317" s="28">
        <f>($D317*Input!G$4 + 'Cálculo Emissões'!$E317*Input!G$6 + 'Cálculo Emissões'!$F317*Input!G$5) * (1/1000)</f>
        <v>3.1833359241776717E-3</v>
      </c>
      <c r="S317" s="28">
        <f>($D317*Input!H$4 + 'Cálculo Emissões'!$E317*Input!H$6 + 'Cálculo Emissões'!$F317*Input!H$5) * (1/1000)</f>
        <v>4.356148786224278E-2</v>
      </c>
      <c r="T317" s="28">
        <f>($D317*Input!I$4) * (1/1000)</f>
        <v>3.6563900730775326E-3</v>
      </c>
      <c r="U317" s="1">
        <f>($D317*Input!J$4 + 'Cálculo Emissões'!$E317*Input!J$6 + 'Cálculo Emissões'!$F317*Input!J$5) * (1/1000)</f>
        <v>1.8103867516766293E-3</v>
      </c>
      <c r="V317" s="1">
        <f>($D317*Input!K$4 + 'Cálculo Emissões'!$E317*Input!K$6 + 'Cálculo Emissões'!$F317*Input!K$5) * (1/1000)</f>
        <v>1.3743859665832992E-3</v>
      </c>
      <c r="W317" s="1">
        <f>($D317*Input!L$4 + 'Cálculo Emissões'!$E317*Input!L$6 + 'Cálculo Emissões'!$F317*Input!L$5) * (1/1000)</f>
        <v>7.365976630118547E-4</v>
      </c>
      <c r="X317" s="1">
        <f>($D317*Input!M$4 + 'Cálculo Emissões'!$E317*Input!M$6 + 'Cálculo Emissões'!$F317*Input!M$5) * (1/1000)</f>
        <v>1.5779008319048425E-3</v>
      </c>
      <c r="Y317" s="1">
        <f>($D317*Input!N$4 + 'Cálculo Emissões'!$E317*Input!N$6 + 'Cálculo Emissões'!$F317*Input!N$5) * (1/1000)</f>
        <v>7.8895041595242123E-4</v>
      </c>
      <c r="Z317" s="1">
        <f>($D317*Input!O$4 + 'Cálculo Emissões'!$E317*Input!O$6 + 'Cálculo Emissões'!$F317*Input!O$5) * (1/1000)</f>
        <v>4.2824861357154405E-4</v>
      </c>
    </row>
    <row r="318" spans="1:26" ht="15" customHeight="1" x14ac:dyDescent="0.25">
      <c r="A318" s="1" t="str">
        <f>'Dados Vias'!B319</f>
        <v>Serra</v>
      </c>
      <c r="B318" s="1" t="str">
        <f>'Dados Vias'!C319</f>
        <v>Rua Major Pissara</v>
      </c>
      <c r="C318" s="29">
        <f>Input!$R$17</f>
        <v>0.95383561643835613</v>
      </c>
      <c r="D318" s="5">
        <f>'Dados Vias'!S319</f>
        <v>86.543756252528738</v>
      </c>
      <c r="E318" s="5">
        <f>'Dados Vias'!T319</f>
        <v>27.044923828915231</v>
      </c>
      <c r="F318" s="5">
        <f>'Dados Vias'!U319</f>
        <v>10.817969531566092</v>
      </c>
      <c r="G318" s="12">
        <f>($D318*Input!$E$12 + $E318*Input!$E$14 + $F318*Input!$E$13) / ($D318+$E318+$F318)</f>
        <v>2.4130434782608692</v>
      </c>
      <c r="H318" s="14" t="str">
        <f>'Dados Vias'!W319</f>
        <v>Collector</v>
      </c>
      <c r="I318" s="29">
        <f>VLOOKUP($H318,Input!$A$12:$B$15,2,FALSE)</f>
        <v>1.9366892857142866</v>
      </c>
      <c r="J318" s="34">
        <f t="shared" si="12"/>
        <v>1.717752764496949</v>
      </c>
      <c r="K318" s="34">
        <f t="shared" si="13"/>
        <v>0.3297234408631915</v>
      </c>
      <c r="L318" s="34">
        <f t="shared" si="14"/>
        <v>7.9771800208836646E-2</v>
      </c>
      <c r="M318" s="28">
        <f>($D318*Input!B$4 + 'Cálculo Emissões'!$E318*Input!B$6 + 'Cálculo Emissões'!$F318*Input!B$5) * (1/1000)</f>
        <v>2.3852814080590865E-3</v>
      </c>
      <c r="N318" s="28">
        <f>($D318*Input!C$4 + 'Cálculo Emissões'!$E318*Input!C$6 + 'Cálculo Emissões'!$F318*Input!C$5) * (1/1000)</f>
        <v>2.3852814080590865E-3</v>
      </c>
      <c r="O318" s="28">
        <f>($D318*Input!D$4 + 'Cálculo Emissões'!$E318*Input!D$6 + 'Cálculo Emissões'!$F318*Input!D$5) * (1/1000)</f>
        <v>2.3852814080590865E-3</v>
      </c>
      <c r="P318" s="28">
        <f>($D318*Input!E$4 + 'Cálculo Emissões'!$E318*Input!E$6 + 'Cálculo Emissões'!$F318*Input!E$5) * (1/1000)</f>
        <v>0.12802337318557863</v>
      </c>
      <c r="Q318" s="28">
        <f>($D318*Input!F$4 + 'Cálculo Emissões'!$E318*Input!F$6 + 'Cálculo Emissões'!$F318*Input!F$5) * (1/1000)</f>
        <v>0.19301545487375607</v>
      </c>
      <c r="R318" s="28">
        <f>($D318*Input!G$4 + 'Cálculo Emissões'!$E318*Input!G$6 + 'Cálculo Emissões'!$F318*Input!G$5) * (1/1000)</f>
        <v>3.3886042769470494E-3</v>
      </c>
      <c r="S318" s="28">
        <f>($D318*Input!H$4 + 'Cálculo Emissões'!$E318*Input!H$6 + 'Cálculo Emissões'!$F318*Input!H$5) * (1/1000)</f>
        <v>7.6416707324194935E-2</v>
      </c>
      <c r="T318" s="28">
        <f>($D318*Input!I$4) * (1/1000)</f>
        <v>6.3669750543957453E-3</v>
      </c>
      <c r="U318" s="1">
        <f>($D318*Input!J$4 + 'Cálculo Emissões'!$E318*Input!J$6 + 'Cálculo Emissões'!$F318*Input!J$5) * (1/1000)</f>
        <v>2.5312334137670128E-3</v>
      </c>
      <c r="V318" s="1">
        <f>($D318*Input!K$4 + 'Cálculo Emissões'!$E318*Input!K$6 + 'Cálculo Emissões'!$F318*Input!K$5) * (1/1000)</f>
        <v>1.9227072879535339E-3</v>
      </c>
      <c r="W318" s="1">
        <f>($D318*Input!L$4 + 'Cálculo Emissões'!$E318*Input!L$6 + 'Cálculo Emissões'!$F318*Input!L$5) * (1/1000)</f>
        <v>1.0300909413972904E-3</v>
      </c>
      <c r="X318" s="1">
        <f>($D318*Input!M$4 + 'Cálculo Emissões'!$E318*Input!M$6 + 'Cálculo Emissões'!$F318*Input!M$5) * (1/1000)</f>
        <v>2.1473066028392536E-3</v>
      </c>
      <c r="Y318" s="1">
        <f>($D318*Input!N$4 + 'Cálculo Emissões'!$E318*Input!N$6 + 'Cálculo Emissões'!$F318*Input!N$5) * (1/1000)</f>
        <v>1.0736533014196268E-3</v>
      </c>
      <c r="Z318" s="1">
        <f>($D318*Input!O$4 + 'Cálculo Emissões'!$E318*Input!O$6 + 'Cálculo Emissões'!$F318*Input!O$5) * (1/1000)</f>
        <v>5.8349797158325394E-4</v>
      </c>
    </row>
    <row r="319" spans="1:26" ht="15" customHeight="1" x14ac:dyDescent="0.25">
      <c r="A319" s="1" t="str">
        <f>'Dados Vias'!B320</f>
        <v>Serra</v>
      </c>
      <c r="B319" s="1" t="str">
        <f>'Dados Vias'!C320</f>
        <v>Av. Braúna</v>
      </c>
      <c r="C319" s="29">
        <f>Input!$R$17</f>
        <v>0.95383561643835613</v>
      </c>
      <c r="D319" s="5">
        <f>'Dados Vias'!S320</f>
        <v>125.42990623958507</v>
      </c>
      <c r="E319" s="5">
        <f>'Dados Vias'!T320</f>
        <v>38.076935822731173</v>
      </c>
      <c r="F319" s="5">
        <f>'Dados Vias'!U320</f>
        <v>64.954772874070827</v>
      </c>
      <c r="G319" s="12">
        <f>($D319*Input!$E$12 + $E319*Input!$E$14 + $F319*Input!$E$13) / ($D319+$E319+$F319)</f>
        <v>5.2789215686274504</v>
      </c>
      <c r="H319" s="14" t="str">
        <f>'Dados Vias'!W320</f>
        <v>Collector</v>
      </c>
      <c r="I319" s="29">
        <f>VLOOKUP($H319,Input!$A$12:$B$15,2,FALSE)</f>
        <v>1.9366892857142866</v>
      </c>
      <c r="J319" s="34">
        <f t="shared" si="12"/>
        <v>7.0098700646097152</v>
      </c>
      <c r="K319" s="34">
        <f t="shared" si="13"/>
        <v>1.3455478142594501</v>
      </c>
      <c r="L319" s="34">
        <f t="shared" si="14"/>
        <v>0.32553576151438307</v>
      </c>
      <c r="M319" s="28">
        <f>($D319*Input!B$4 + 'Cálculo Emissões'!$E319*Input!B$6 + 'Cálculo Emissões'!$F319*Input!B$5) * (1/1000)</f>
        <v>1.2070431650277031E-2</v>
      </c>
      <c r="N319" s="28">
        <f>($D319*Input!C$4 + 'Cálculo Emissões'!$E319*Input!C$6 + 'Cálculo Emissões'!$F319*Input!C$5) * (1/1000)</f>
        <v>1.2070431650277031E-2</v>
      </c>
      <c r="O319" s="28">
        <f>($D319*Input!D$4 + 'Cálculo Emissões'!$E319*Input!D$6 + 'Cálculo Emissões'!$F319*Input!D$5) * (1/1000)</f>
        <v>1.2070431650277031E-2</v>
      </c>
      <c r="P319" s="28">
        <f>($D319*Input!E$4 + 'Cálculo Emissões'!$E319*Input!E$6 + 'Cálculo Emissões'!$F319*Input!E$5) * (1/1000)</f>
        <v>0.45322691797755466</v>
      </c>
      <c r="Q319" s="28">
        <f>($D319*Input!F$4 + 'Cálculo Emissões'!$E319*Input!F$6 + 'Cálculo Emissões'!$F319*Input!F$5) * (1/1000)</f>
        <v>0.32660196434213173</v>
      </c>
      <c r="R319" s="28">
        <f>($D319*Input!G$4 + 'Cálculo Emissões'!$E319*Input!G$6 + 'Cálculo Emissões'!$F319*Input!G$5) * (1/1000)</f>
        <v>1.5272195627145404E-2</v>
      </c>
      <c r="S319" s="28">
        <f>($D319*Input!H$4 + 'Cálculo Emissões'!$E319*Input!H$6 + 'Cálculo Emissões'!$F319*Input!H$5) * (1/1000)</f>
        <v>0.12258977919017006</v>
      </c>
      <c r="T319" s="28">
        <f>($D319*Input!I$4) * (1/1000)</f>
        <v>9.2278070502550043E-3</v>
      </c>
      <c r="U319" s="1">
        <f>($D319*Input!J$4 + 'Cálculo Emissões'!$E319*Input!J$6 + 'Cálculo Emissões'!$F319*Input!J$5) * (1/1000)</f>
        <v>6.9920067092324734E-3</v>
      </c>
      <c r="V319" s="1">
        <f>($D319*Input!K$4 + 'Cálculo Emissões'!$E319*Input!K$6 + 'Cálculo Emissões'!$F319*Input!K$5) * (1/1000)</f>
        <v>5.3089181639290328E-3</v>
      </c>
      <c r="W319" s="1">
        <f>($D319*Input!L$4 + 'Cálculo Emissões'!$E319*Input!L$6 + 'Cálculo Emissões'!$F319*Input!L$5) * (1/1000)</f>
        <v>2.8452146164279499E-3</v>
      </c>
      <c r="X319" s="1">
        <f>($D319*Input!M$4 + 'Cálculo Emissões'!$E319*Input!M$6 + 'Cálculo Emissões'!$F319*Input!M$5) * (1/1000)</f>
        <v>6.2341618746376429E-3</v>
      </c>
      <c r="Y319" s="1">
        <f>($D319*Input!N$4 + 'Cálculo Emissões'!$E319*Input!N$6 + 'Cálculo Emissões'!$F319*Input!N$5) * (1/1000)</f>
        <v>3.1170809373188215E-3</v>
      </c>
      <c r="Z319" s="1">
        <f>($D319*Input!O$4 + 'Cálculo Emissões'!$E319*Input!O$6 + 'Cálculo Emissões'!$F319*Input!O$5) * (1/1000)</f>
        <v>1.6883667475749366E-3</v>
      </c>
    </row>
    <row r="320" spans="1:26" ht="15" customHeight="1" x14ac:dyDescent="0.25">
      <c r="A320" s="1" t="str">
        <f>'Dados Vias'!B321</f>
        <v>Serra</v>
      </c>
      <c r="B320" s="1" t="str">
        <f>'Dados Vias'!C321</f>
        <v>Rua Pequiá</v>
      </c>
      <c r="C320" s="29">
        <f>Input!$R$17</f>
        <v>0.95383561643835613</v>
      </c>
      <c r="D320" s="5">
        <f>'Dados Vias'!S321</f>
        <v>45.068545085543967</v>
      </c>
      <c r="E320" s="5">
        <f>'Dados Vias'!T321</f>
        <v>6.4383635836491386</v>
      </c>
      <c r="F320" s="5">
        <f>'Dados Vias'!U321</f>
        <v>9.8469090102869163</v>
      </c>
      <c r="G320" s="12">
        <f>($D320*Input!$E$12 + $E320*Input!$E$14 + $F320*Input!$E$13) / ($D320+$E320+$F320)</f>
        <v>3.5978395061728397</v>
      </c>
      <c r="H320" s="14" t="str">
        <f>'Dados Vias'!W321</f>
        <v>Highway</v>
      </c>
      <c r="I320" s="29">
        <f>VLOOKUP($H320,Input!$A$12:$B$15,2,FALSE)</f>
        <v>0.61049702380952386</v>
      </c>
      <c r="J320" s="34">
        <f t="shared" si="12"/>
        <v>0.44529959722033324</v>
      </c>
      <c r="K320" s="34">
        <f t="shared" si="13"/>
        <v>8.5475464481921545E-2</v>
      </c>
      <c r="L320" s="34">
        <f t="shared" si="14"/>
        <v>2.0679547858529407E-2</v>
      </c>
      <c r="M320" s="28">
        <f>($D320*Input!B$4 + 'Cálculo Emissões'!$E320*Input!B$6 + 'Cálculo Emissões'!$F320*Input!B$5) * (1/1000)</f>
        <v>1.9455698182154863E-3</v>
      </c>
      <c r="N320" s="28">
        <f>($D320*Input!C$4 + 'Cálculo Emissões'!$E320*Input!C$6 + 'Cálculo Emissões'!$F320*Input!C$5) * (1/1000)</f>
        <v>1.9455698182154863E-3</v>
      </c>
      <c r="O320" s="28">
        <f>($D320*Input!D$4 + 'Cálculo Emissões'!$E320*Input!D$6 + 'Cálculo Emissões'!$F320*Input!D$5) * (1/1000)</f>
        <v>1.9455698182154863E-3</v>
      </c>
      <c r="P320" s="28">
        <f>($D320*Input!E$4 + 'Cálculo Emissões'!$E320*Input!E$6 + 'Cálculo Emissões'!$F320*Input!E$5) * (1/1000)</f>
        <v>8.880452302083279E-2</v>
      </c>
      <c r="Q320" s="28">
        <f>($D320*Input!F$4 + 'Cálculo Emissões'!$E320*Input!F$6 + 'Cálculo Emissões'!$F320*Input!F$5) * (1/1000)</f>
        <v>7.5487601648687869E-2</v>
      </c>
      <c r="R320" s="28">
        <f>($D320*Input!G$4 + 'Cálculo Emissões'!$E320*Input!G$6 + 'Cálculo Emissões'!$F320*Input!G$5) * (1/1000)</f>
        <v>2.6317539950109744E-3</v>
      </c>
      <c r="S320" s="28">
        <f>($D320*Input!H$4 + 'Cálculo Emissões'!$E320*Input!H$6 + 'Cálculo Emissões'!$F320*Input!H$5) * (1/1000)</f>
        <v>3.8335331864605957E-2</v>
      </c>
      <c r="T320" s="28">
        <f>($D320*Input!I$4) * (1/1000)</f>
        <v>3.315667296208719E-3</v>
      </c>
      <c r="U320" s="1">
        <f>($D320*Input!J$4 + 'Cálculo Emissões'!$E320*Input!J$6 + 'Cálculo Emissões'!$F320*Input!J$5) * (1/1000)</f>
        <v>1.5396718087157051E-3</v>
      </c>
      <c r="V320" s="1">
        <f>($D320*Input!K$4 + 'Cálculo Emissões'!$E320*Input!K$6 + 'Cálculo Emissões'!$F320*Input!K$5) * (1/1000)</f>
        <v>1.1686190924482256E-3</v>
      </c>
      <c r="W320" s="1">
        <f>($D320*Input!L$4 + 'Cálculo Emissões'!$E320*Input!L$6 + 'Cálculo Emissões'!$F320*Input!L$5) * (1/1000)</f>
        <v>6.263875470176836E-4</v>
      </c>
      <c r="X320" s="1">
        <f>($D320*Input!M$4 + 'Cálculo Emissões'!$E320*Input!M$6 + 'Cálculo Emissões'!$F320*Input!M$5) * (1/1000)</f>
        <v>1.3398809462058323E-3</v>
      </c>
      <c r="Y320" s="1">
        <f>($D320*Input!N$4 + 'Cálculo Emissões'!$E320*Input!N$6 + 'Cálculo Emissões'!$F320*Input!N$5) * (1/1000)</f>
        <v>6.6994047310291616E-4</v>
      </c>
      <c r="Z320" s="1">
        <f>($D320*Input!O$4 + 'Cálculo Emissões'!$E320*Input!O$6 + 'Cálculo Emissões'!$F320*Input!O$5) * (1/1000)</f>
        <v>3.6383689553920619E-4</v>
      </c>
    </row>
    <row r="321" spans="1:26" ht="15" customHeight="1" x14ac:dyDescent="0.25">
      <c r="A321" s="1" t="str">
        <f>'Dados Vias'!B322</f>
        <v>Serra</v>
      </c>
      <c r="B321" s="1" t="str">
        <f>'Dados Vias'!C322</f>
        <v>Rua Princesa Isabel</v>
      </c>
      <c r="C321" s="29">
        <f>Input!$R$17</f>
        <v>0.95383561643835613</v>
      </c>
      <c r="D321" s="5">
        <f>'Dados Vias'!S322</f>
        <v>38.806261319632114</v>
      </c>
      <c r="E321" s="5">
        <f>'Dados Vias'!T322</f>
        <v>9.3670285943939575</v>
      </c>
      <c r="F321" s="5">
        <f>'Dados Vias'!U322</f>
        <v>4.9065387875396915</v>
      </c>
      <c r="G321" s="12">
        <f>($D321*Input!$E$12 + $E321*Input!$E$14 + $F321*Input!$E$13) / ($D321+$E321+$F321)</f>
        <v>2.5420168067226889</v>
      </c>
      <c r="H321" s="14" t="str">
        <f>'Dados Vias'!W322</f>
        <v>Collector</v>
      </c>
      <c r="I321" s="29">
        <f>VLOOKUP($H321,Input!$A$12:$B$15,2,FALSE)</f>
        <v>1.9366892857142866</v>
      </c>
      <c r="J321" s="34">
        <f t="shared" si="12"/>
        <v>0.77288007352039356</v>
      </c>
      <c r="K321" s="34">
        <f t="shared" si="13"/>
        <v>0.14835468903487434</v>
      </c>
      <c r="L321" s="34">
        <f t="shared" si="14"/>
        <v>3.589226347617927E-2</v>
      </c>
      <c r="M321" s="28">
        <f>($D321*Input!B$4 + 'Cálculo Emissões'!$E321*Input!B$6 + 'Cálculo Emissões'!$F321*Input!B$5) * (1/1000)</f>
        <v>1.0672214619794492E-3</v>
      </c>
      <c r="N321" s="28">
        <f>($D321*Input!C$4 + 'Cálculo Emissões'!$E321*Input!C$6 + 'Cálculo Emissões'!$F321*Input!C$5) * (1/1000)</f>
        <v>1.0672214619794492E-3</v>
      </c>
      <c r="O321" s="28">
        <f>($D321*Input!D$4 + 'Cálculo Emissões'!$E321*Input!D$6 + 'Cálculo Emissões'!$F321*Input!D$5) * (1/1000)</f>
        <v>1.0672214619794492E-3</v>
      </c>
      <c r="P321" s="28">
        <f>($D321*Input!E$4 + 'Cálculo Emissões'!$E321*Input!E$6 + 'Cálculo Emissões'!$F321*Input!E$5) * (1/1000)</f>
        <v>5.743352804821273E-2</v>
      </c>
      <c r="Q321" s="28">
        <f>($D321*Input!F$4 + 'Cálculo Emissões'!$E321*Input!F$6 + 'Cálculo Emissões'!$F321*Input!F$5) * (1/1000)</f>
        <v>7.5992380888456112E-2</v>
      </c>
      <c r="R321" s="28">
        <f>($D321*Input!G$4 + 'Cálculo Emissões'!$E321*Input!G$6 + 'Cálculo Emissões'!$F321*Input!G$5) * (1/1000)</f>
        <v>1.5243010437702789E-3</v>
      </c>
      <c r="S321" s="28">
        <f>($D321*Input!H$4 + 'Cálculo Emissões'!$E321*Input!H$6 + 'Cálculo Emissões'!$F321*Input!H$5) * (1/1000)</f>
        <v>3.3375574012255056E-2</v>
      </c>
      <c r="T321" s="28">
        <f>($D321*Input!I$4) * (1/1000)</f>
        <v>2.8549546319147747E-3</v>
      </c>
      <c r="U321" s="1">
        <f>($D321*Input!J$4 + 'Cálculo Emissões'!$E321*Input!J$6 + 'Cálculo Emissões'!$F321*Input!J$5) * (1/1000)</f>
        <v>1.1158698581109369E-3</v>
      </c>
      <c r="V321" s="1">
        <f>($D321*Input!K$4 + 'Cálculo Emissões'!$E321*Input!K$6 + 'Cálculo Emissões'!$F321*Input!K$5) * (1/1000)</f>
        <v>8.4734141902991292E-4</v>
      </c>
      <c r="W321" s="1">
        <f>($D321*Input!L$4 + 'Cálculo Emissões'!$E321*Input!L$6 + 'Cálculo Emissões'!$F321*Input!L$5) * (1/1000)</f>
        <v>4.5404393154543666E-4</v>
      </c>
      <c r="X321" s="1">
        <f>($D321*Input!M$4 + 'Cálculo Emissões'!$E321*Input!M$6 + 'Cálculo Emissões'!$F321*Input!M$5) * (1/1000)</f>
        <v>9.4983391682622363E-4</v>
      </c>
      <c r="Y321" s="1">
        <f>($D321*Input!N$4 + 'Cálculo Emissões'!$E321*Input!N$6 + 'Cálculo Emissões'!$F321*Input!N$5) * (1/1000)</f>
        <v>4.7491695841311182E-4</v>
      </c>
      <c r="Z321" s="1">
        <f>($D321*Input!O$4 + 'Cálculo Emissões'!$E321*Input!O$6 + 'Cálculo Emissões'!$F321*Input!O$5) * (1/1000)</f>
        <v>2.5818041756849768E-4</v>
      </c>
    </row>
    <row r="322" spans="1:26" ht="15" customHeight="1" x14ac:dyDescent="0.25">
      <c r="A322" s="1" t="str">
        <f>'Dados Vias'!B323</f>
        <v>Serra</v>
      </c>
      <c r="B322" s="1" t="str">
        <f>'Dados Vias'!C323</f>
        <v>Rua Rômulo Castelo</v>
      </c>
      <c r="C322" s="29">
        <f>Input!$R$17</f>
        <v>0.95383561643835613</v>
      </c>
      <c r="D322" s="5">
        <f>'Dados Vias'!S323</f>
        <v>23.792483344750661</v>
      </c>
      <c r="E322" s="5">
        <f>'Dados Vias'!T323</f>
        <v>7.5302809239278199</v>
      </c>
      <c r="F322" s="5">
        <f>'Dados Vias'!U323</f>
        <v>2.4032811459344101</v>
      </c>
      <c r="G322" s="12">
        <f>($D322*Input!$E$12 + $E322*Input!$E$14 + $F322*Input!$E$13) / ($D322+$E322+$F322)</f>
        <v>2.1827790973871735</v>
      </c>
      <c r="H322" s="14" t="str">
        <f>'Dados Vias'!W323</f>
        <v>Collector</v>
      </c>
      <c r="I322" s="29">
        <f>VLOOKUP($H322,Input!$A$12:$B$15,2,FALSE)</f>
        <v>1.9366892857142866</v>
      </c>
      <c r="J322" s="34">
        <f t="shared" si="12"/>
        <v>0.42039352112155992</v>
      </c>
      <c r="K322" s="34">
        <f t="shared" si="13"/>
        <v>8.0694731608472819E-2</v>
      </c>
      <c r="L322" s="34">
        <f t="shared" si="14"/>
        <v>1.9522918937533749E-2</v>
      </c>
      <c r="M322" s="28">
        <f>($D322*Input!B$4 + 'Cálculo Emissões'!$E322*Input!B$6 + 'Cálculo Emissões'!$F322*Input!B$5) * (1/1000)</f>
        <v>5.563465506659242E-4</v>
      </c>
      <c r="N322" s="28">
        <f>($D322*Input!C$4 + 'Cálculo Emissões'!$E322*Input!C$6 + 'Cálculo Emissões'!$F322*Input!C$5) * (1/1000)</f>
        <v>5.563465506659242E-4</v>
      </c>
      <c r="O322" s="28">
        <f>($D322*Input!D$4 + 'Cálculo Emissões'!$E322*Input!D$6 + 'Cálculo Emissões'!$F322*Input!D$5) * (1/1000)</f>
        <v>5.563465506659242E-4</v>
      </c>
      <c r="P322" s="28">
        <f>($D322*Input!E$4 + 'Cálculo Emissões'!$E322*Input!E$6 + 'Cálculo Emissões'!$F322*Input!E$5) * (1/1000)</f>
        <v>3.2103577575060528E-2</v>
      </c>
      <c r="Q322" s="28">
        <f>($D322*Input!F$4 + 'Cálculo Emissões'!$E322*Input!F$6 + 'Cálculo Emissões'!$F322*Input!F$5) * (1/1000)</f>
        <v>5.2836682641229163E-2</v>
      </c>
      <c r="R322" s="28">
        <f>($D322*Input!G$4 + 'Cálculo Emissões'!$E322*Input!G$6 + 'Cálculo Emissões'!$F322*Input!G$5) * (1/1000)</f>
        <v>8.1178013359255749E-4</v>
      </c>
      <c r="S322" s="28">
        <f>($D322*Input!H$4 + 'Cálculo Emissões'!$E322*Input!H$6 + 'Cálculo Emissões'!$F322*Input!H$5) * (1/1000)</f>
        <v>2.0898151509298926E-2</v>
      </c>
      <c r="T322" s="28">
        <f>($D322*Input!I$4) * (1/1000)</f>
        <v>1.7503995030690317E-3</v>
      </c>
      <c r="U322" s="1">
        <f>($D322*Input!J$4 + 'Cálculo Emissões'!$E322*Input!J$6 + 'Cálculo Emissões'!$F322*Input!J$5) * (1/1000)</f>
        <v>6.5806860540664218E-4</v>
      </c>
      <c r="V322" s="1">
        <f>($D322*Input!K$4 + 'Cálculo Emissões'!$E322*Input!K$6 + 'Cálculo Emissões'!$F322*Input!K$5) * (1/1000)</f>
        <v>4.9989720669772189E-4</v>
      </c>
      <c r="W322" s="1">
        <f>($D322*Input!L$4 + 'Cálculo Emissões'!$E322*Input!L$6 + 'Cálculo Emissões'!$F322*Input!L$5) * (1/1000)</f>
        <v>2.6780657188622397E-4</v>
      </c>
      <c r="X322" s="1">
        <f>($D322*Input!M$4 + 'Cálculo Emissões'!$E322*Input!M$6 + 'Cálculo Emissões'!$F322*Input!M$5) * (1/1000)</f>
        <v>5.5466404432221339E-4</v>
      </c>
      <c r="Y322" s="1">
        <f>($D322*Input!N$4 + 'Cálculo Emissões'!$E322*Input!N$6 + 'Cálculo Emissões'!$F322*Input!N$5) * (1/1000)</f>
        <v>2.773320221611067E-4</v>
      </c>
      <c r="Z322" s="1">
        <f>($D322*Input!O$4 + 'Cálculo Emissões'!$E322*Input!O$6 + 'Cálculo Emissões'!$F322*Input!O$5) * (1/1000)</f>
        <v>1.5078473718710021E-4</v>
      </c>
    </row>
    <row r="323" spans="1:26" ht="15" customHeight="1" x14ac:dyDescent="0.25">
      <c r="A323" s="1" t="str">
        <f>'Dados Vias'!B324</f>
        <v>Serra</v>
      </c>
      <c r="B323" s="1" t="str">
        <f>'Dados Vias'!C324</f>
        <v>Rua Sabino Rosa</v>
      </c>
      <c r="C323" s="29">
        <f>Input!$R$17</f>
        <v>0.95383561643835613</v>
      </c>
      <c r="D323" s="5">
        <f>'Dados Vias'!S324</f>
        <v>15.951595492947186</v>
      </c>
      <c r="E323" s="5">
        <f>'Dados Vias'!T324</f>
        <v>9.0392374460034066</v>
      </c>
      <c r="F323" s="5">
        <f>'Dados Vias'!U324</f>
        <v>1.0634396995298125</v>
      </c>
      <c r="G323" s="12">
        <f>($D323*Input!$E$12 + $E323*Input!$E$14 + $F323*Input!$E$13) / ($D323+$E323+$F323)</f>
        <v>1.5959183673469388</v>
      </c>
      <c r="H323" s="14" t="str">
        <f>'Dados Vias'!W324</f>
        <v>Collector</v>
      </c>
      <c r="I323" s="29">
        <f>VLOOKUP($H323,Input!$A$12:$B$15,2,FALSE)</f>
        <v>1.9366892857142866</v>
      </c>
      <c r="J323" s="34">
        <f t="shared" si="12"/>
        <v>0.23596655479575085</v>
      </c>
      <c r="K323" s="34">
        <f t="shared" si="13"/>
        <v>4.5293889775035762E-2</v>
      </c>
      <c r="L323" s="34">
        <f t="shared" si="14"/>
        <v>1.0958199139121555E-2</v>
      </c>
      <c r="M323" s="28">
        <f>($D323*Input!B$4 + 'Cálculo Emissões'!$E323*Input!B$6 + 'Cálculo Emissões'!$F323*Input!B$5) * (1/1000)</f>
        <v>2.9466894058073406E-4</v>
      </c>
      <c r="N323" s="28">
        <f>($D323*Input!C$4 + 'Cálculo Emissões'!$E323*Input!C$6 + 'Cálculo Emissões'!$F323*Input!C$5) * (1/1000)</f>
        <v>2.9466894058073406E-4</v>
      </c>
      <c r="O323" s="28">
        <f>($D323*Input!D$4 + 'Cálculo Emissões'!$E323*Input!D$6 + 'Cálculo Emissões'!$F323*Input!D$5) * (1/1000)</f>
        <v>2.9466894058073406E-4</v>
      </c>
      <c r="P323" s="28">
        <f>($D323*Input!E$4 + 'Cálculo Emissões'!$E323*Input!E$6 + 'Cálculo Emissões'!$F323*Input!E$5) * (1/1000)</f>
        <v>1.8944480507142755E-2</v>
      </c>
      <c r="Q323" s="28">
        <f>($D323*Input!F$4 + 'Cálculo Emissões'!$E323*Input!F$6 + 'Cálculo Emissões'!$F323*Input!F$5) * (1/1000)</f>
        <v>5.0201750688369205E-2</v>
      </c>
      <c r="R323" s="28">
        <f>($D323*Input!G$4 + 'Cálculo Emissões'!$E323*Input!G$6 + 'Cálculo Emissões'!$F323*Input!G$5) * (1/1000)</f>
        <v>4.3897862201796271E-4</v>
      </c>
      <c r="S323" s="28">
        <f>($D323*Input!H$4 + 'Cálculo Emissões'!$E323*Input!H$6 + 'Cálculo Emissões'!$F323*Input!H$5) * (1/1000)</f>
        <v>1.5181826382070295E-2</v>
      </c>
      <c r="T323" s="28">
        <f>($D323*Input!I$4) * (1/1000)</f>
        <v>1.1735498316603136E-3</v>
      </c>
      <c r="U323" s="1">
        <f>($D323*Input!J$4 + 'Cálculo Emissões'!$E323*Input!J$6 + 'Cálculo Emissões'!$F323*Input!J$5) * (1/1000)</f>
        <v>4.3726987174914098E-4</v>
      </c>
      <c r="V323" s="1">
        <f>($D323*Input!K$4 + 'Cálculo Emissões'!$E323*Input!K$6 + 'Cálculo Emissões'!$F323*Input!K$5) * (1/1000)</f>
        <v>3.3257264754436801E-4</v>
      </c>
      <c r="W323" s="1">
        <f>($D323*Input!L$4 + 'Cálculo Emissões'!$E323*Input!L$6 + 'Cálculo Emissões'!$F323*Input!L$5) * (1/1000)</f>
        <v>1.7804158709649353E-4</v>
      </c>
      <c r="X323" s="1">
        <f>($D323*Input!M$4 + 'Cálculo Emissões'!$E323*Input!M$6 + 'Cálculo Emissões'!$F323*Input!M$5) * (1/1000)</f>
        <v>3.6103211087826616E-4</v>
      </c>
      <c r="Y323" s="1">
        <f>($D323*Input!N$4 + 'Cálculo Emissões'!$E323*Input!N$6 + 'Cálculo Emissões'!$F323*Input!N$5) * (1/1000)</f>
        <v>1.8051605543913308E-4</v>
      </c>
      <c r="Z323" s="1">
        <f>($D323*Input!O$4 + 'Cálculo Emissões'!$E323*Input!O$6 + 'Cálculo Emissões'!$F323*Input!O$5) * (1/1000)</f>
        <v>9.8089459478412162E-5</v>
      </c>
    </row>
    <row r="324" spans="1:26" ht="15" customHeight="1" x14ac:dyDescent="0.25">
      <c r="A324" s="1" t="str">
        <f>'Dados Vias'!B325</f>
        <v>Serra</v>
      </c>
      <c r="B324" s="1" t="str">
        <f>'Dados Vias'!C325</f>
        <v>Rua Santo Pinto</v>
      </c>
      <c r="C324" s="29">
        <f>Input!$R$17</f>
        <v>0.95383561643835613</v>
      </c>
      <c r="D324" s="5">
        <f>'Dados Vias'!S325</f>
        <v>50.182689093478302</v>
      </c>
      <c r="E324" s="5">
        <f>'Dados Vias'!T325</f>
        <v>18.724883990103844</v>
      </c>
      <c r="F324" s="5">
        <f>'Dados Vias'!U325</f>
        <v>8.2389489556456894</v>
      </c>
      <c r="G324" s="12">
        <f>($D324*Input!$E$12 + $E324*Input!$E$14 + $F324*Input!$E$13) / ($D324+$E324+$F324)</f>
        <v>2.6631067961165042</v>
      </c>
      <c r="H324" s="14" t="str">
        <f>'Dados Vias'!W325</f>
        <v>Collector</v>
      </c>
      <c r="I324" s="29">
        <f>VLOOKUP($H324,Input!$A$12:$B$15,2,FALSE)</f>
        <v>1.9366892857142866</v>
      </c>
      <c r="J324" s="34">
        <f t="shared" ref="J324:J357" si="15">3.23*($I324^0.91)*($G324^1.02)*($C324) * (1/1000) * SUM($D324:$F324)</f>
        <v>1.1779132799995355</v>
      </c>
      <c r="K324" s="34">
        <f t="shared" ref="K324:K357" si="16">0.62*($I324^0.91)*($G324^1.02)*($C324) * (1/1000) * SUM($D324:$F324)</f>
        <v>0.22610100111446194</v>
      </c>
      <c r="L324" s="34">
        <f t="shared" ref="L324:L357" si="17">0.15*($I324^0.91)*($G324^1.02)*($C324) * (1/1000) * SUM($D324:$F324)</f>
        <v>5.4701855108337569E-2</v>
      </c>
      <c r="M324" s="28">
        <f>($D324*Input!B$4 + 'Cálculo Emissões'!$E324*Input!B$6 + 'Cálculo Emissões'!$F324*Input!B$5) * (1/1000)</f>
        <v>1.740313977827899E-3</v>
      </c>
      <c r="N324" s="28">
        <f>($D324*Input!C$4 + 'Cálculo Emissões'!$E324*Input!C$6 + 'Cálculo Emissões'!$F324*Input!C$5) * (1/1000)</f>
        <v>1.740313977827899E-3</v>
      </c>
      <c r="O324" s="28">
        <f>($D324*Input!D$4 + 'Cálculo Emissões'!$E324*Input!D$6 + 'Cálculo Emissões'!$F324*Input!D$5) * (1/1000)</f>
        <v>1.740313977827899E-3</v>
      </c>
      <c r="P324" s="28">
        <f>($D324*Input!E$4 + 'Cálculo Emissões'!$E324*Input!E$6 + 'Cálculo Emissões'!$F324*Input!E$5) * (1/1000)</f>
        <v>8.5223080699957376E-2</v>
      </c>
      <c r="Q324" s="28">
        <f>($D324*Input!F$4 + 'Cálculo Emissões'!$E324*Input!F$6 + 'Cálculo Emissões'!$F324*Input!F$5) * (1/1000)</f>
        <v>0.125663761450028</v>
      </c>
      <c r="R324" s="28">
        <f>($D324*Input!G$4 + 'Cálculo Emissões'!$E324*Input!G$6 + 'Cálculo Emissões'!$F324*Input!G$5) * (1/1000)</f>
        <v>2.3859914234417873E-3</v>
      </c>
      <c r="S324" s="28">
        <f>($D324*Input!H$4 + 'Cálculo Emissões'!$E324*Input!H$6 + 'Cálculo Emissões'!$F324*Input!H$5) * (1/1000)</f>
        <v>4.5793544521772825E-2</v>
      </c>
      <c r="T324" s="28">
        <f>($D324*Input!I$4) * (1/1000)</f>
        <v>3.6919119698058853E-3</v>
      </c>
      <c r="U324" s="1">
        <f>($D324*Input!J$4 + 'Cálculo Emissões'!$E324*Input!J$6 + 'Cálculo Emissões'!$F324*Input!J$5) * (1/1000)</f>
        <v>1.6259751139701942E-3</v>
      </c>
      <c r="V324" s="1">
        <f>($D324*Input!K$4 + 'Cálculo Emissões'!$E324*Input!K$6 + 'Cálculo Emissões'!$F324*Input!K$5) * (1/1000)</f>
        <v>1.235287616229498E-3</v>
      </c>
      <c r="W324" s="1">
        <f>($D324*Input!L$4 + 'Cálculo Emissões'!$E324*Input!L$6 + 'Cálculo Emissões'!$F324*Input!L$5) * (1/1000)</f>
        <v>6.6175506045438324E-4</v>
      </c>
      <c r="X324" s="1">
        <f>($D324*Input!M$4 + 'Cálculo Emissões'!$E324*Input!M$6 + 'Cálculo Emissões'!$F324*Input!M$5) * (1/1000)</f>
        <v>1.3882163764163625E-3</v>
      </c>
      <c r="Y324" s="1">
        <f>($D324*Input!N$4 + 'Cálculo Emissões'!$E324*Input!N$6 + 'Cálculo Emissões'!$F324*Input!N$5) * (1/1000)</f>
        <v>6.9410818820818127E-4</v>
      </c>
      <c r="Z324" s="1">
        <f>($D324*Input!O$4 + 'Cálculo Emissões'!$E324*Input!O$6 + 'Cálculo Emissões'!$F324*Input!O$5) * (1/1000)</f>
        <v>3.7690652247646876E-4</v>
      </c>
    </row>
    <row r="325" spans="1:26" ht="15" customHeight="1" x14ac:dyDescent="0.25">
      <c r="A325" s="1" t="str">
        <f>'Dados Vias'!B326</f>
        <v>Serra</v>
      </c>
      <c r="B325" s="1" t="str">
        <f>'Dados Vias'!C326</f>
        <v>Rua Severino Zanol Pome (1)</v>
      </c>
      <c r="C325" s="29">
        <f>Input!$R$17</f>
        <v>0.95383561643835613</v>
      </c>
      <c r="D325" s="5">
        <f>'Dados Vias'!S326</f>
        <v>154.25264324487043</v>
      </c>
      <c r="E325" s="5">
        <f>'Dados Vias'!T326</f>
        <v>37.874532939588718</v>
      </c>
      <c r="F325" s="5">
        <f>'Dados Vias'!U326</f>
        <v>30.988254223299858</v>
      </c>
      <c r="G325" s="12">
        <f>($D325*Input!$E$12 + $E325*Input!$E$14 + $F325*Input!$E$13) / ($D325+$E325+$F325)</f>
        <v>3.2100308641975306</v>
      </c>
      <c r="H325" s="14" t="str">
        <f>'Dados Vias'!W326</f>
        <v>Highway</v>
      </c>
      <c r="I325" s="29">
        <f>VLOOKUP($H325,Input!$A$12:$B$15,2,FALSE)</f>
        <v>0.61049702380952386</v>
      </c>
      <c r="J325" s="34">
        <f t="shared" si="15"/>
        <v>1.4415081023950487</v>
      </c>
      <c r="K325" s="34">
        <f t="shared" si="16"/>
        <v>0.27669814968573686</v>
      </c>
      <c r="L325" s="34">
        <f t="shared" si="17"/>
        <v>6.6943100730420188E-2</v>
      </c>
      <c r="M325" s="28">
        <f>($D325*Input!B$4 + 'Cálculo Emissões'!$E325*Input!B$6 + 'Cálculo Emissões'!$F325*Input!B$5) * (1/1000)</f>
        <v>6.2536672605941557E-3</v>
      </c>
      <c r="N325" s="28">
        <f>($D325*Input!C$4 + 'Cálculo Emissões'!$E325*Input!C$6 + 'Cálculo Emissões'!$F325*Input!C$5) * (1/1000)</f>
        <v>6.2536672605941557E-3</v>
      </c>
      <c r="O325" s="28">
        <f>($D325*Input!D$4 + 'Cálculo Emissões'!$E325*Input!D$6 + 'Cálculo Emissões'!$F325*Input!D$5) * (1/1000)</f>
        <v>6.2536672605941557E-3</v>
      </c>
      <c r="P325" s="28">
        <f>($D325*Input!E$4 + 'Cálculo Emissões'!$E325*Input!E$6 + 'Cálculo Emissões'!$F325*Input!E$5) * (1/1000)</f>
        <v>0.29077453128997255</v>
      </c>
      <c r="Q325" s="28">
        <f>($D325*Input!F$4 + 'Cálculo Emissões'!$E325*Input!F$6 + 'Cálculo Emissões'!$F325*Input!F$5) * (1/1000)</f>
        <v>0.31645666917403226</v>
      </c>
      <c r="R325" s="28">
        <f>($D325*Input!G$4 + 'Cálculo Emissões'!$E325*Input!G$6 + 'Cálculo Emissões'!$F325*Input!G$5) * (1/1000)</f>
        <v>8.47615658973273E-3</v>
      </c>
      <c r="S325" s="28">
        <f>($D325*Input!H$4 + 'Cálculo Emissões'!$E325*Input!H$6 + 'Cálculo Emissões'!$F325*Input!H$5) * (1/1000)</f>
        <v>0.13572029108952588</v>
      </c>
      <c r="T325" s="28">
        <f>($D325*Input!I$4) * (1/1000)</f>
        <v>1.1348279461650932E-2</v>
      </c>
      <c r="U325" s="1">
        <f>($D325*Input!J$4 + 'Cálculo Emissões'!$E325*Input!J$6 + 'Cálculo Emissões'!$F325*Input!J$5) * (1/1000)</f>
        <v>5.2176169370565569E-3</v>
      </c>
      <c r="V325" s="1">
        <f>($D325*Input!K$4 + 'Cálculo Emissões'!$E325*Input!K$6 + 'Cálculo Emissões'!$F325*Input!K$5) * (1/1000)</f>
        <v>3.9617921890587752E-3</v>
      </c>
      <c r="W325" s="1">
        <f>($D325*Input!L$4 + 'Cálculo Emissões'!$E325*Input!L$6 + 'Cálculo Emissões'!$F325*Input!L$5) * (1/1000)</f>
        <v>2.1230492027941592E-3</v>
      </c>
      <c r="X325" s="1">
        <f>($D325*Input!M$4 + 'Cálculo Emissões'!$E325*Input!M$6 + 'Cálculo Emissões'!$F325*Input!M$5) * (1/1000)</f>
        <v>4.5086147793181267E-3</v>
      </c>
      <c r="Y325" s="1">
        <f>($D325*Input!N$4 + 'Cálculo Emissões'!$E325*Input!N$6 + 'Cálculo Emissões'!$F325*Input!N$5) * (1/1000)</f>
        <v>2.2543073896590634E-3</v>
      </c>
      <c r="Z325" s="1">
        <f>($D325*Input!O$4 + 'Cálculo Emissões'!$E325*Input!O$6 + 'Cálculo Emissões'!$F325*Input!O$5) * (1/1000)</f>
        <v>1.2241060973322414E-3</v>
      </c>
    </row>
    <row r="326" spans="1:26" ht="15" customHeight="1" x14ac:dyDescent="0.25">
      <c r="A326" s="1" t="str">
        <f>'Dados Vias'!B327</f>
        <v>Serra</v>
      </c>
      <c r="B326" s="1" t="str">
        <f>'Dados Vias'!C327</f>
        <v>Rua Severino Zanol Pome (2)</v>
      </c>
      <c r="C326" s="29">
        <f>Input!$R$17</f>
        <v>0.95383561643835613</v>
      </c>
      <c r="D326" s="5">
        <f>'Dados Vias'!S327</f>
        <v>33.717694587009071</v>
      </c>
      <c r="E326" s="5">
        <f>'Dados Vias'!T327</f>
        <v>7.6567264791333107</v>
      </c>
      <c r="F326" s="5">
        <f>'Dados Vias'!U327</f>
        <v>26.341948896100835</v>
      </c>
      <c r="G326" s="12">
        <f>($D326*Input!$E$12 + $E326*Input!$E$14 + $F326*Input!$E$13) / ($D326+$E326+$F326)</f>
        <v>6.8325207468879672</v>
      </c>
      <c r="H326" s="14" t="str">
        <f>'Dados Vias'!W327</f>
        <v>Highway</v>
      </c>
      <c r="I326" s="29">
        <f>VLOOKUP($H326,Input!$A$12:$B$15,2,FALSE)</f>
        <v>0.61049702380952386</v>
      </c>
      <c r="J326" s="34">
        <f t="shared" si="15"/>
        <v>0.94539725332857427</v>
      </c>
      <c r="K326" s="34">
        <f t="shared" si="16"/>
        <v>0.18146944181539193</v>
      </c>
      <c r="L326" s="34">
        <f t="shared" si="17"/>
        <v>4.390389721340128E-2</v>
      </c>
      <c r="M326" s="28">
        <f>($D326*Input!B$4 + 'Cálculo Emissões'!$E326*Input!B$6 + 'Cálculo Emissões'!$F326*Input!B$5) * (1/1000)</f>
        <v>4.7867102857398966E-3</v>
      </c>
      <c r="N326" s="28">
        <f>($D326*Input!C$4 + 'Cálculo Emissões'!$E326*Input!C$6 + 'Cálculo Emissões'!$F326*Input!C$5) * (1/1000)</f>
        <v>4.7867102857398966E-3</v>
      </c>
      <c r="O326" s="28">
        <f>($D326*Input!D$4 + 'Cálculo Emissões'!$E326*Input!D$6 + 'Cálculo Emissões'!$F326*Input!D$5) * (1/1000)</f>
        <v>4.7867102857398966E-3</v>
      </c>
      <c r="P326" s="28">
        <f>($D326*Input!E$4 + 'Cálculo Emissões'!$E326*Input!E$6 + 'Cálculo Emissões'!$F326*Input!E$5) * (1/1000)</f>
        <v>0.16984185322425496</v>
      </c>
      <c r="Q326" s="28">
        <f>($D326*Input!F$4 + 'Cálculo Emissões'!$E326*Input!F$6 + 'Cálculo Emissões'!$F326*Input!F$5) * (1/1000)</f>
        <v>8.710000236233699E-2</v>
      </c>
      <c r="R326" s="28">
        <f>($D326*Input!G$4 + 'Cálculo Emissões'!$E326*Input!G$6 + 'Cálculo Emissões'!$F326*Input!G$5) * (1/1000)</f>
        <v>5.9668635734470522E-3</v>
      </c>
      <c r="S326" s="28">
        <f>($D326*Input!H$4 + 'Cálculo Emissões'!$E326*Input!H$6 + 'Cálculo Emissões'!$F326*Input!H$5) * (1/1000)</f>
        <v>3.4309426255824949E-2</v>
      </c>
      <c r="T326" s="28">
        <f>($D326*Input!I$4) * (1/1000)</f>
        <v>2.4805916639532087E-3</v>
      </c>
      <c r="U326" s="1">
        <f>($D326*Input!J$4 + 'Cálculo Emissões'!$E326*Input!J$6 + 'Cálculo Emissões'!$F326*Input!J$5) * (1/1000)</f>
        <v>2.4588205567140512E-3</v>
      </c>
      <c r="V326" s="1">
        <f>($D326*Input!K$4 + 'Cálculo Emissões'!$E326*Input!K$6 + 'Cálculo Emissões'!$F326*Input!K$5) * (1/1000)</f>
        <v>1.8665056521104573E-3</v>
      </c>
      <c r="W326" s="1">
        <f>($D326*Input!L$4 + 'Cálculo Emissões'!$E326*Input!L$6 + 'Cálculo Emissões'!$F326*Input!L$5) * (1/1000)</f>
        <v>1.0004805843335639E-3</v>
      </c>
      <c r="X326" s="1">
        <f>($D326*Input!M$4 + 'Cálculo Emissões'!$E326*Input!M$6 + 'Cálculo Emissões'!$F326*Input!M$5) * (1/1000)</f>
        <v>2.2242662701841128E-3</v>
      </c>
      <c r="Y326" s="1">
        <f>($D326*Input!N$4 + 'Cálculo Emissões'!$E326*Input!N$6 + 'Cálculo Emissões'!$F326*Input!N$5) * (1/1000)</f>
        <v>1.1121331350920564E-3</v>
      </c>
      <c r="Z326" s="1">
        <f>($D326*Input!O$4 + 'Cálculo Emissões'!$E326*Input!O$6 + 'Cálculo Emissões'!$F326*Input!O$5) * (1/1000)</f>
        <v>6.0193584125727148E-4</v>
      </c>
    </row>
    <row r="327" spans="1:26" ht="15" customHeight="1" x14ac:dyDescent="0.25">
      <c r="A327" s="1" t="str">
        <f>'Dados Vias'!B328</f>
        <v>Serra</v>
      </c>
      <c r="B327" s="1" t="str">
        <f>'Dados Vias'!C328</f>
        <v>Rua São José</v>
      </c>
      <c r="C327" s="29">
        <f>Input!$R$17</f>
        <v>0.95383561643835613</v>
      </c>
      <c r="D327" s="5">
        <f>'Dados Vias'!S328</f>
        <v>202.39840035424771</v>
      </c>
      <c r="E327" s="5">
        <f>'Dados Vias'!T328</f>
        <v>44.855861700130568</v>
      </c>
      <c r="F327" s="5">
        <f>'Dados Vias'!U328</f>
        <v>16.410681109803868</v>
      </c>
      <c r="G327" s="12">
        <f>($D327*Input!$E$12 + $E327*Input!$E$14 + $F327*Input!$E$13) / ($D327+$E327+$F327)</f>
        <v>2.1211618257261411</v>
      </c>
      <c r="H327" s="14" t="str">
        <f>'Dados Vias'!W328</f>
        <v>Highway</v>
      </c>
      <c r="I327" s="29">
        <f>VLOOKUP($H327,Input!$A$12:$B$15,2,FALSE)</f>
        <v>0.61049702380952386</v>
      </c>
      <c r="J327" s="34">
        <f t="shared" si="15"/>
        <v>1.1163638311696564</v>
      </c>
      <c r="K327" s="34">
        <f t="shared" si="16"/>
        <v>0.21428655582823125</v>
      </c>
      <c r="L327" s="34">
        <f t="shared" si="17"/>
        <v>5.1843521571346265E-2</v>
      </c>
      <c r="M327" s="28">
        <f>($D327*Input!B$4 + 'Cálculo Emissões'!$E327*Input!B$6 + 'Cálculo Emissões'!$F327*Input!B$5) * (1/1000)</f>
        <v>3.9431409539698531E-3</v>
      </c>
      <c r="N327" s="28">
        <f>($D327*Input!C$4 + 'Cálculo Emissões'!$E327*Input!C$6 + 'Cálculo Emissões'!$F327*Input!C$5) * (1/1000)</f>
        <v>3.9431409539698531E-3</v>
      </c>
      <c r="O327" s="28">
        <f>($D327*Input!D$4 + 'Cálculo Emissões'!$E327*Input!D$6 + 'Cálculo Emissões'!$F327*Input!D$5) * (1/1000)</f>
        <v>3.9431409539698531E-3</v>
      </c>
      <c r="P327" s="28">
        <f>($D327*Input!E$4 + 'Cálculo Emissões'!$E327*Input!E$6 + 'Cálculo Emissões'!$F327*Input!E$5) * (1/1000)</f>
        <v>0.24926381077037213</v>
      </c>
      <c r="Q327" s="28">
        <f>($D327*Input!F$4 + 'Cálculo Emissões'!$E327*Input!F$6 + 'Cálculo Emissões'!$F327*Input!F$5) * (1/1000)</f>
        <v>0.3714360959650343</v>
      </c>
      <c r="R327" s="28">
        <f>($D327*Input!G$4 + 'Cálculo Emissões'!$E327*Input!G$6 + 'Cálculo Emissões'!$F327*Input!G$5) * (1/1000)</f>
        <v>6.0094644317948706E-3</v>
      </c>
      <c r="S327" s="28">
        <f>($D327*Input!H$4 + 'Cálculo Emissões'!$E327*Input!H$6 + 'Cálculo Emissões'!$F327*Input!H$5) * (1/1000)</f>
        <v>0.17049137716515017</v>
      </c>
      <c r="T327" s="28">
        <f>($D327*Input!I$4) * (1/1000)</f>
        <v>1.4890335500863406E-2</v>
      </c>
      <c r="U327" s="1">
        <f>($D327*Input!J$4 + 'Cálculo Emissões'!$E327*Input!J$6 + 'Cálculo Emissões'!$F327*Input!J$5) * (1/1000)</f>
        <v>5.165880094980234E-3</v>
      </c>
      <c r="V327" s="1">
        <f>($D327*Input!K$4 + 'Cálculo Emissões'!$E327*Input!K$6 + 'Cálculo Emissões'!$F327*Input!K$5) * (1/1000)</f>
        <v>3.9225828803886847E-3</v>
      </c>
      <c r="W327" s="1">
        <f>($D327*Input!L$4 + 'Cálculo Emissões'!$E327*Input!L$6 + 'Cálculo Emissões'!$F327*Input!L$5) * (1/1000)</f>
        <v>2.1018871771502096E-3</v>
      </c>
      <c r="X327" s="1">
        <f>($D327*Input!M$4 + 'Cálculo Emissões'!$E327*Input!M$6 + 'Cálculo Emissões'!$F327*Input!M$5) * (1/1000)</f>
        <v>4.3471004126154362E-3</v>
      </c>
      <c r="Y327" s="1">
        <f>($D327*Input!N$4 + 'Cálculo Emissões'!$E327*Input!N$6 + 'Cálculo Emissões'!$F327*Input!N$5) * (1/1000)</f>
        <v>2.1735502063077181E-3</v>
      </c>
      <c r="Z327" s="1">
        <f>($D327*Input!O$4 + 'Cálculo Emissões'!$E327*Input!O$6 + 'Cálculo Emissões'!$F327*Input!O$5) * (1/1000)</f>
        <v>1.1828472341622036E-3</v>
      </c>
    </row>
    <row r="328" spans="1:26" ht="15" customHeight="1" x14ac:dyDescent="0.25">
      <c r="A328" s="1" t="str">
        <f>'Dados Vias'!B329</f>
        <v>Serra</v>
      </c>
      <c r="B328" s="1" t="str">
        <f>'Dados Vias'!C329</f>
        <v>Rua São Paulo</v>
      </c>
      <c r="C328" s="29">
        <f>Input!$R$17</f>
        <v>0.95383561643835613</v>
      </c>
      <c r="D328" s="5">
        <f>'Dados Vias'!S329</f>
        <v>79.548483960894572</v>
      </c>
      <c r="E328" s="5">
        <f>'Dados Vias'!T329</f>
        <v>7.457670371333867</v>
      </c>
      <c r="F328" s="5">
        <f>'Dados Vias'!U329</f>
        <v>7.457670371333867</v>
      </c>
      <c r="G328" s="12">
        <f>($D328*Input!$E$12 + $E328*Input!$E$14 + $F328*Input!$E$13) / ($D328+$E328+$F328)</f>
        <v>2.4723684210526318</v>
      </c>
      <c r="H328" s="14" t="str">
        <f>'Dados Vias'!W329</f>
        <v>Collector</v>
      </c>
      <c r="I328" s="29">
        <f>VLOOKUP($H328,Input!$A$12:$B$15,2,FALSE)</f>
        <v>1.9366892857142866</v>
      </c>
      <c r="J328" s="34">
        <f t="shared" si="15"/>
        <v>1.3370313452604283</v>
      </c>
      <c r="K328" s="34">
        <f t="shared" si="16"/>
        <v>0.25664378763512868</v>
      </c>
      <c r="L328" s="34">
        <f t="shared" si="17"/>
        <v>6.2091238943982739E-2</v>
      </c>
      <c r="M328" s="28">
        <f>($D328*Input!B$4 + 'Cálculo Emissões'!$E328*Input!B$6 + 'Cálculo Emissões'!$F328*Input!B$5) * (1/1000)</f>
        <v>1.6814664444002609E-3</v>
      </c>
      <c r="N328" s="28">
        <f>($D328*Input!C$4 + 'Cálculo Emissões'!$E328*Input!C$6 + 'Cálculo Emissões'!$F328*Input!C$5) * (1/1000)</f>
        <v>1.6814664444002609E-3</v>
      </c>
      <c r="O328" s="28">
        <f>($D328*Input!D$4 + 'Cálculo Emissões'!$E328*Input!D$6 + 'Cálculo Emissões'!$F328*Input!D$5) * (1/1000)</f>
        <v>1.6814664444002609E-3</v>
      </c>
      <c r="P328" s="28">
        <f>($D328*Input!E$4 + 'Cálculo Emissões'!$E328*Input!E$6 + 'Cálculo Emissões'!$F328*Input!E$5) * (1/1000)</f>
        <v>0.10243047284457797</v>
      </c>
      <c r="Q328" s="28">
        <f>($D328*Input!F$4 + 'Cálculo Emissões'!$E328*Input!F$6 + 'Cálculo Emissões'!$F328*Input!F$5) * (1/1000)</f>
        <v>0.10791370499820309</v>
      </c>
      <c r="R328" s="28">
        <f>($D328*Input!G$4 + 'Cálculo Emissões'!$E328*Input!G$6 + 'Cálculo Emissões'!$F328*Input!G$5) * (1/1000)</f>
        <v>2.5485080860801223E-3</v>
      </c>
      <c r="S328" s="28">
        <f>($D328*Input!H$4 + 'Cálculo Emissões'!$E328*Input!H$6 + 'Cálculo Emissões'!$F328*Input!H$5) * (1/1000)</f>
        <v>6.3927661774550587E-2</v>
      </c>
      <c r="T328" s="28">
        <f>($D328*Input!I$4) * (1/1000)</f>
        <v>5.8523368400619511E-3</v>
      </c>
      <c r="U328" s="1">
        <f>($D328*Input!J$4 + 'Cálculo Emissões'!$E328*Input!J$6 + 'Cálculo Emissões'!$F328*Input!J$5) * (1/1000)</f>
        <v>2.0140751346438999E-3</v>
      </c>
      <c r="V328" s="1">
        <f>($D328*Input!K$4 + 'Cálculo Emissões'!$E328*Input!K$6 + 'Cálculo Emissões'!$F328*Input!K$5) * (1/1000)</f>
        <v>1.5283214216522834E-3</v>
      </c>
      <c r="W328" s="1">
        <f>($D328*Input!L$4 + 'Cálculo Emissões'!$E328*Input!L$6 + 'Cálculo Emissões'!$F328*Input!L$5) * (1/1000)</f>
        <v>8.1925297555535798E-4</v>
      </c>
      <c r="X328" s="1">
        <f>($D328*Input!M$4 + 'Cálculo Emissões'!$E328*Input!M$6 + 'Cálculo Emissões'!$F328*Input!M$5) * (1/1000)</f>
        <v>1.7114944558449413E-3</v>
      </c>
      <c r="Y328" s="1">
        <f>($D328*Input!N$4 + 'Cálculo Emissões'!$E328*Input!N$6 + 'Cálculo Emissões'!$F328*Input!N$5) * (1/1000)</f>
        <v>8.5574722792247063E-4</v>
      </c>
      <c r="Z328" s="1">
        <f>($D328*Input!O$4 + 'Cálculo Emissões'!$E328*Input!O$6 + 'Cálculo Emissões'!$F328*Input!O$5) * (1/1000)</f>
        <v>4.6588965487732331E-4</v>
      </c>
    </row>
    <row r="329" spans="1:26" ht="15" customHeight="1" x14ac:dyDescent="0.25">
      <c r="A329" s="1" t="str">
        <f>'Dados Vias'!B330</f>
        <v>Serra</v>
      </c>
      <c r="B329" s="1" t="str">
        <f>'Dados Vias'!C330</f>
        <v>Rod Contorno de Jacaraípe (1)</v>
      </c>
      <c r="C329" s="29">
        <f>Input!$R$17</f>
        <v>0.95383561643835613</v>
      </c>
      <c r="D329" s="5">
        <f>'Dados Vias'!S330</f>
        <v>328.99056843487739</v>
      </c>
      <c r="E329" s="5">
        <f>'Dados Vias'!T330</f>
        <v>92.92100024496537</v>
      </c>
      <c r="F329" s="5">
        <f>'Dados Vias'!U330</f>
        <v>52.738946084980341</v>
      </c>
      <c r="G329" s="12">
        <f>($D329*Input!$E$12 + $E329*Input!$E$14 + $F329*Input!$E$13) / ($D329+$E329+$F329)</f>
        <v>2.7830687830687832</v>
      </c>
      <c r="H329" s="14" t="str">
        <f>'Dados Vias'!W330</f>
        <v>Highway</v>
      </c>
      <c r="I329" s="29">
        <f>VLOOKUP($H329,Input!$A$12:$B$15,2,FALSE)</f>
        <v>0.61049702380952386</v>
      </c>
      <c r="J329" s="34">
        <f t="shared" si="15"/>
        <v>2.6511632064613733</v>
      </c>
      <c r="K329" s="34">
        <f t="shared" si="16"/>
        <v>0.50889200867060413</v>
      </c>
      <c r="L329" s="34">
        <f t="shared" si="17"/>
        <v>0.1231190343557913</v>
      </c>
      <c r="M329" s="28">
        <f>($D329*Input!B$4 + 'Cálculo Emissões'!$E329*Input!B$6 + 'Cálculo Emissões'!$F329*Input!B$5) * (1/1000)</f>
        <v>1.1055637782592356E-2</v>
      </c>
      <c r="N329" s="28">
        <f>($D329*Input!C$4 + 'Cálculo Emissões'!$E329*Input!C$6 + 'Cálculo Emissões'!$F329*Input!C$5) * (1/1000)</f>
        <v>1.1055637782592356E-2</v>
      </c>
      <c r="O329" s="28">
        <f>($D329*Input!D$4 + 'Cálculo Emissões'!$E329*Input!D$6 + 'Cálculo Emissões'!$F329*Input!D$5) * (1/1000)</f>
        <v>1.1055637782592356E-2</v>
      </c>
      <c r="P329" s="28">
        <f>($D329*Input!E$4 + 'Cálculo Emissões'!$E329*Input!E$6 + 'Cálculo Emissões'!$F329*Input!E$5) * (1/1000)</f>
        <v>0.54880915783248563</v>
      </c>
      <c r="Q329" s="28">
        <f>($D329*Input!F$4 + 'Cálculo Emissões'!$E329*Input!F$6 + 'Cálculo Emissões'!$F329*Input!F$5) * (1/1000)</f>
        <v>0.70776879184129204</v>
      </c>
      <c r="R329" s="28">
        <f>($D329*Input!G$4 + 'Cálculo Emissões'!$E329*Input!G$6 + 'Cálculo Emissões'!$F329*Input!G$5) * (1/1000)</f>
        <v>1.5299830659480341E-2</v>
      </c>
      <c r="S329" s="28">
        <f>($D329*Input!H$4 + 'Cálculo Emissões'!$E329*Input!H$6 + 'Cálculo Emissões'!$F329*Input!H$5) * (1/1000)</f>
        <v>0.29013264657074211</v>
      </c>
      <c r="T329" s="28">
        <f>($D329*Input!I$4) * (1/1000)</f>
        <v>2.4203649495455493E-2</v>
      </c>
      <c r="U329" s="1">
        <f>($D329*Input!J$4 + 'Cálculo Emissões'!$E329*Input!J$6 + 'Cálculo Emissões'!$F329*Input!J$5) * (1/1000)</f>
        <v>1.0325822458289923E-2</v>
      </c>
      <c r="V329" s="1">
        <f>($D329*Input!K$4 + 'Cálculo Emissões'!$E329*Input!K$6 + 'Cálculo Emissões'!$F329*Input!K$5) * (1/1000)</f>
        <v>7.8419954245282537E-3</v>
      </c>
      <c r="W329" s="1">
        <f>($D329*Input!L$4 + 'Cálculo Emissões'!$E329*Input!L$6 + 'Cálculo Emissões'!$F329*Input!L$5) * (1/1000)</f>
        <v>4.2018546973417786E-3</v>
      </c>
      <c r="X329" s="1">
        <f>($D329*Input!M$4 + 'Cálculo Emissões'!$E329*Input!M$6 + 'Cálculo Emissões'!$F329*Input!M$5) * (1/1000)</f>
        <v>8.8410100818147805E-3</v>
      </c>
      <c r="Y329" s="1">
        <f>($D329*Input!N$4 + 'Cálculo Emissões'!$E329*Input!N$6 + 'Cálculo Emissões'!$F329*Input!N$5) * (1/1000)</f>
        <v>4.4205050409073902E-3</v>
      </c>
      <c r="Z329" s="1">
        <f>($D329*Input!O$4 + 'Cálculo Emissões'!$E329*Input!O$6 + 'Cálculo Emissões'!$F329*Input!O$5) * (1/1000)</f>
        <v>2.4013659468375202E-3</v>
      </c>
    </row>
    <row r="330" spans="1:26" ht="15" customHeight="1" x14ac:dyDescent="0.25">
      <c r="A330" s="1" t="str">
        <f>'Dados Vias'!B331</f>
        <v>Serra</v>
      </c>
      <c r="B330" s="1" t="str">
        <f>'Dados Vias'!C331</f>
        <v>Rod Contorno de Jacaraípe (2)</v>
      </c>
      <c r="C330" s="29">
        <f>Input!$R$17</f>
        <v>0.95383561643835613</v>
      </c>
      <c r="D330" s="5">
        <f>'Dados Vias'!S331</f>
        <v>333.87702929252379</v>
      </c>
      <c r="E330" s="5">
        <f>'Dados Vias'!T331</f>
        <v>104.45314882894598</v>
      </c>
      <c r="F330" s="5">
        <f>'Dados Vias'!U331</f>
        <v>54.091809214989887</v>
      </c>
      <c r="G330" s="12">
        <f>($D330*Input!$E$12 + $E330*Input!$E$14 + $F330*Input!$E$13) / ($D330+$E330+$F330)</f>
        <v>2.7446969696969701</v>
      </c>
      <c r="H330" s="14" t="str">
        <f>'Dados Vias'!W331</f>
        <v>Highway</v>
      </c>
      <c r="I330" s="29">
        <f>VLOOKUP($H330,Input!$A$12:$B$15,2,FALSE)</f>
        <v>0.61049702380952386</v>
      </c>
      <c r="J330" s="34">
        <f t="shared" si="15"/>
        <v>2.711751045790626</v>
      </c>
      <c r="K330" s="34">
        <f t="shared" si="16"/>
        <v>0.52052187256662164</v>
      </c>
      <c r="L330" s="34">
        <f t="shared" si="17"/>
        <v>0.12593271110482784</v>
      </c>
      <c r="M330" s="28">
        <f>($D330*Input!B$4 + 'Cálculo Emissões'!$E330*Input!B$6 + 'Cálculo Emissões'!$F330*Input!B$5) * (1/1000)</f>
        <v>1.1363933928586494E-2</v>
      </c>
      <c r="N330" s="28">
        <f>($D330*Input!C$4 + 'Cálculo Emissões'!$E330*Input!C$6 + 'Cálculo Emissões'!$F330*Input!C$5) * (1/1000)</f>
        <v>1.1363933928586494E-2</v>
      </c>
      <c r="O330" s="28">
        <f>($D330*Input!D$4 + 'Cálculo Emissões'!$E330*Input!D$6 + 'Cálculo Emissões'!$F330*Input!D$5) * (1/1000)</f>
        <v>1.1363933928586494E-2</v>
      </c>
      <c r="P330" s="28">
        <f>($D330*Input!E$4 + 'Cálculo Emissões'!$E330*Input!E$6 + 'Cálculo Emissões'!$F330*Input!E$5) * (1/1000)</f>
        <v>0.56106807865044428</v>
      </c>
      <c r="Q330" s="28">
        <f>($D330*Input!F$4 + 'Cálculo Emissões'!$E330*Input!F$6 + 'Cálculo Emissões'!$F330*Input!F$5) * (1/1000)</f>
        <v>0.75791371653009654</v>
      </c>
      <c r="R330" s="28">
        <f>($D330*Input!G$4 + 'Cálculo Emissões'!$E330*Input!G$6 + 'Cálculo Emissões'!$F330*Input!G$5) * (1/1000)</f>
        <v>1.5672160855443495E-2</v>
      </c>
      <c r="S330" s="28">
        <f>($D330*Input!H$4 + 'Cálculo Emissões'!$E330*Input!H$6 + 'Cálculo Emissões'!$F330*Input!H$5) * (1/1000)</f>
        <v>0.29790648770988931</v>
      </c>
      <c r="T330" s="28">
        <f>($D330*Input!I$4) * (1/1000)</f>
        <v>2.4563143648842288E-2</v>
      </c>
      <c r="U330" s="1">
        <f>($D330*Input!J$4 + 'Cálculo Emissões'!$E330*Input!J$6 + 'Cálculo Emissões'!$F330*Input!J$5) * (1/1000)</f>
        <v>1.0601972371237172E-2</v>
      </c>
      <c r="V330" s="1">
        <f>($D330*Input!K$4 + 'Cálculo Emissões'!$E330*Input!K$6 + 'Cálculo Emissões'!$F330*Input!K$5) * (1/1000)</f>
        <v>8.0526803021236659E-3</v>
      </c>
      <c r="W330" s="1">
        <f>($D330*Input!L$4 + 'Cálculo Emissões'!$E330*Input!L$6 + 'Cálculo Emissões'!$F330*Input!L$5) * (1/1000)</f>
        <v>4.3144549873457335E-3</v>
      </c>
      <c r="X330" s="1">
        <f>($D330*Input!M$4 + 'Cálculo Emissões'!$E330*Input!M$6 + 'Cálculo Emissões'!$F330*Input!M$5) * (1/1000)</f>
        <v>9.0693989362029825E-3</v>
      </c>
      <c r="Y330" s="1">
        <f>($D330*Input!N$4 + 'Cálculo Emissões'!$E330*Input!N$6 + 'Cálculo Emissões'!$F330*Input!N$5) * (1/1000)</f>
        <v>4.5346994681014913E-3</v>
      </c>
      <c r="Z330" s="1">
        <f>($D330*Input!O$4 + 'Cálculo Emissões'!$E330*Input!O$6 + 'Cálculo Emissões'!$F330*Input!O$5) * (1/1000)</f>
        <v>2.4630369758386187E-3</v>
      </c>
    </row>
    <row r="331" spans="1:26" ht="15" customHeight="1" x14ac:dyDescent="0.25">
      <c r="A331" s="1" t="str">
        <f>'Dados Vias'!B332</f>
        <v>Serra</v>
      </c>
      <c r="B331" s="1" t="str">
        <f>'Dados Vias'!C332</f>
        <v>Rod Norte-Sul (1)</v>
      </c>
      <c r="C331" s="29">
        <f>Input!$R$17</f>
        <v>0.95383561643835613</v>
      </c>
      <c r="D331" s="5">
        <f>'Dados Vias'!S332</f>
        <v>518.0407126184665</v>
      </c>
      <c r="E331" s="5">
        <f>'Dados Vias'!T332</f>
        <v>69.901981554802319</v>
      </c>
      <c r="F331" s="5">
        <f>'Dados Vias'!U332</f>
        <v>25.854157561365241</v>
      </c>
      <c r="G331" s="12">
        <f>($D331*Input!$E$12 + $E331*Input!$E$14 + $F331*Input!$E$13) / ($D331+$E331+$F331)</f>
        <v>1.9057722308892355</v>
      </c>
      <c r="H331" s="14" t="str">
        <f>'Dados Vias'!W332</f>
        <v>Highway</v>
      </c>
      <c r="I331" s="29">
        <f>VLOOKUP($H331,Input!$A$12:$B$15,2,FALSE)</f>
        <v>0.61049702380952386</v>
      </c>
      <c r="J331" s="34">
        <f t="shared" si="15"/>
        <v>2.329942266647731</v>
      </c>
      <c r="K331" s="34">
        <f t="shared" si="16"/>
        <v>0.44723350009956436</v>
      </c>
      <c r="L331" s="34">
        <f t="shared" si="17"/>
        <v>0.10820165324989461</v>
      </c>
      <c r="M331" s="28">
        <f>($D331*Input!B$4 + 'Cálculo Emissões'!$E331*Input!B$6 + 'Cálculo Emissões'!$F331*Input!B$5) * (1/1000)</f>
        <v>7.0713090947077126E-3</v>
      </c>
      <c r="N331" s="28">
        <f>($D331*Input!C$4 + 'Cálculo Emissões'!$E331*Input!C$6 + 'Cálculo Emissões'!$F331*Input!C$5) * (1/1000)</f>
        <v>7.0713090947077126E-3</v>
      </c>
      <c r="O331" s="28">
        <f>($D331*Input!D$4 + 'Cálculo Emissões'!$E331*Input!D$6 + 'Cálculo Emissões'!$F331*Input!D$5) * (1/1000)</f>
        <v>7.0713090947077126E-3</v>
      </c>
      <c r="P331" s="28">
        <f>($D331*Input!E$4 + 'Cálculo Emissões'!$E331*Input!E$6 + 'Cálculo Emissões'!$F331*Input!E$5) * (1/1000)</f>
        <v>0.5457523087412447</v>
      </c>
      <c r="Q331" s="28">
        <f>($D331*Input!F$4 + 'Cálculo Emissões'!$E331*Input!F$6 + 'Cálculo Emissões'!$F331*Input!F$5) * (1/1000)</f>
        <v>0.76122846642799091</v>
      </c>
      <c r="R331" s="28">
        <f>($D331*Input!G$4 + 'Cálculo Emissões'!$E331*Input!G$6 + 'Cálculo Emissões'!$F331*Input!G$5) * (1/1000)</f>
        <v>1.1872870926028154E-2</v>
      </c>
      <c r="S331" s="28">
        <f>($D331*Input!H$4 + 'Cálculo Emissões'!$E331*Input!H$6 + 'Cálculo Emissões'!$F331*Input!H$5) * (1/1000)</f>
        <v>0.41767352120741502</v>
      </c>
      <c r="T331" s="28">
        <f>($D331*Input!I$4) * (1/1000)</f>
        <v>3.8111961361820323E-2</v>
      </c>
      <c r="U331" s="1">
        <f>($D331*Input!J$4 + 'Cálculo Emissões'!$E331*Input!J$6 + 'Cálculo Emissões'!$F331*Input!J$5) * (1/1000)</f>
        <v>1.1757164868991404E-2</v>
      </c>
      <c r="V331" s="1">
        <f>($D331*Input!K$4 + 'Cálculo Emissões'!$E331*Input!K$6 + 'Cálculo Emissões'!$F331*Input!K$5) * (1/1000)</f>
        <v>8.9235092849909853E-3</v>
      </c>
      <c r="W331" s="1">
        <f>($D331*Input!L$4 + 'Cálculo Emissões'!$E331*Input!L$6 + 'Cálculo Emissões'!$F331*Input!L$5) * (1/1000)</f>
        <v>4.7826891795318127E-3</v>
      </c>
      <c r="X331" s="1">
        <f>($D331*Input!M$4 + 'Cálculo Emissões'!$E331*Input!M$6 + 'Cálculo Emissões'!$F331*Input!M$5) * (1/1000)</f>
        <v>9.831628448853158E-3</v>
      </c>
      <c r="Y331" s="1">
        <f>($D331*Input!N$4 + 'Cálculo Emissões'!$E331*Input!N$6 + 'Cálculo Emissões'!$F331*Input!N$5) * (1/1000)</f>
        <v>4.915814224426579E-3</v>
      </c>
      <c r="Z331" s="1">
        <f>($D331*Input!O$4 + 'Cálculo Emissões'!$E331*Input!O$6 + 'Cálculo Emissões'!$F331*Input!O$5) * (1/1000)</f>
        <v>2.6788976883927395E-3</v>
      </c>
    </row>
    <row r="332" spans="1:26" ht="15" customHeight="1" x14ac:dyDescent="0.25">
      <c r="A332" s="1" t="str">
        <f>'Dados Vias'!B333</f>
        <v>Serra</v>
      </c>
      <c r="B332" s="1" t="str">
        <f>'Dados Vias'!C333</f>
        <v>Rod Norte-Sul (10)</v>
      </c>
      <c r="C332" s="29">
        <f>Input!$R$17</f>
        <v>0.95383561643835613</v>
      </c>
      <c r="D332" s="5">
        <f>'Dados Vias'!S333</f>
        <v>426.93498148319009</v>
      </c>
      <c r="E332" s="5">
        <f>'Dados Vias'!T333</f>
        <v>86.738769325080838</v>
      </c>
      <c r="F332" s="5">
        <f>'Dados Vias'!U333</f>
        <v>36.047280758475161</v>
      </c>
      <c r="G332" s="12">
        <f>($D332*Input!$E$12 + $E332*Input!$E$14 + $F332*Input!$E$13) / ($D332+$E332+$F332)</f>
        <v>2.1839139344262297</v>
      </c>
      <c r="H332" s="14" t="str">
        <f>'Dados Vias'!W333</f>
        <v>Highway</v>
      </c>
      <c r="I332" s="29">
        <f>VLOOKUP($H332,Input!$A$12:$B$15,2,FALSE)</f>
        <v>0.61049702380952386</v>
      </c>
      <c r="J332" s="34">
        <f t="shared" si="15"/>
        <v>2.3977873870378694</v>
      </c>
      <c r="K332" s="34">
        <f t="shared" si="16"/>
        <v>0.46025640246547328</v>
      </c>
      <c r="L332" s="34">
        <f t="shared" si="17"/>
        <v>0.11135235543519516</v>
      </c>
      <c r="M332" s="28">
        <f>($D332*Input!B$4 + 'Cálculo Emissões'!$E332*Input!B$6 + 'Cálculo Emissões'!$F332*Input!B$5) * (1/1000)</f>
        <v>8.5333272274331073E-3</v>
      </c>
      <c r="N332" s="28">
        <f>($D332*Input!C$4 + 'Cálculo Emissões'!$E332*Input!C$6 + 'Cálculo Emissões'!$F332*Input!C$5) * (1/1000)</f>
        <v>8.5333272274331073E-3</v>
      </c>
      <c r="O332" s="28">
        <f>($D332*Input!D$4 + 'Cálculo Emissões'!$E332*Input!D$6 + 'Cálculo Emissões'!$F332*Input!D$5) * (1/1000)</f>
        <v>8.5333272274331073E-3</v>
      </c>
      <c r="P332" s="28">
        <f>($D332*Input!E$4 + 'Cálculo Emissões'!$E332*Input!E$6 + 'Cálculo Emissões'!$F332*Input!E$5) * (1/1000)</f>
        <v>0.53278259807223782</v>
      </c>
      <c r="Q332" s="28">
        <f>($D332*Input!F$4 + 'Cálculo Emissões'!$E332*Input!F$6 + 'Cálculo Emissões'!$F332*Input!F$5) * (1/1000)</f>
        <v>0.75468452001924802</v>
      </c>
      <c r="R332" s="28">
        <f>($D332*Input!G$4 + 'Cálculo Emissões'!$E332*Input!G$6 + 'Cálculo Emissões'!$F332*Input!G$5) * (1/1000)</f>
        <v>1.2957560574730341E-2</v>
      </c>
      <c r="S332" s="28">
        <f>($D332*Input!H$4 + 'Cálculo Emissões'!$E332*Input!H$6 + 'Cálculo Emissões'!$F332*Input!H$5) * (1/1000)</f>
        <v>0.35740591361670321</v>
      </c>
      <c r="T332" s="28">
        <f>($D332*Input!I$4) * (1/1000)</f>
        <v>3.1409364403142077E-2</v>
      </c>
      <c r="U332" s="1">
        <f>($D332*Input!J$4 + 'Cálculo Emissões'!$E332*Input!J$6 + 'Cálculo Emissões'!$F332*Input!J$5) * (1/1000)</f>
        <v>1.0928181663305165E-2</v>
      </c>
      <c r="V332" s="1">
        <f>($D332*Input!K$4 + 'Cálculo Emissões'!$E332*Input!K$6 + 'Cálculo Emissões'!$F332*Input!K$5) * (1/1000)</f>
        <v>8.297240843357272E-3</v>
      </c>
      <c r="W332" s="1">
        <f>($D332*Input!L$4 + 'Cálculo Emissões'!$E332*Input!L$6 + 'Cálculo Emissões'!$F332*Input!L$5) * (1/1000)</f>
        <v>4.4462672196241351E-3</v>
      </c>
      <c r="X332" s="1">
        <f>($D332*Input!M$4 + 'Cálculo Emissões'!$E332*Input!M$6 + 'Cálculo Emissões'!$F332*Input!M$5) * (1/1000)</f>
        <v>9.2132635126798215E-3</v>
      </c>
      <c r="Y332" s="1">
        <f>($D332*Input!N$4 + 'Cálculo Emissões'!$E332*Input!N$6 + 'Cálculo Emissões'!$F332*Input!N$5) * (1/1000)</f>
        <v>4.6066317563399108E-3</v>
      </c>
      <c r="Z332" s="1">
        <f>($D332*Input!O$4 + 'Cálculo Emissões'!$E332*Input!O$6 + 'Cálculo Emissões'!$F332*Input!O$5) * (1/1000)</f>
        <v>2.5069895414447946E-3</v>
      </c>
    </row>
    <row r="333" spans="1:26" ht="15" customHeight="1" x14ac:dyDescent="0.25">
      <c r="A333" s="1" t="str">
        <f>'Dados Vias'!B334</f>
        <v>Serra</v>
      </c>
      <c r="B333" s="1" t="str">
        <f>'Dados Vias'!C334</f>
        <v>Rod Norte-Sul (11)</v>
      </c>
      <c r="C333" s="29">
        <f>Input!$R$17</f>
        <v>0.95383561643835613</v>
      </c>
      <c r="D333" s="5">
        <f>'Dados Vias'!S334</f>
        <v>704.09607504325095</v>
      </c>
      <c r="E333" s="5">
        <f>'Dados Vias'!T334</f>
        <v>95.502393157462208</v>
      </c>
      <c r="F333" s="5">
        <f>'Dados Vias'!U334</f>
        <v>82.394221547614464</v>
      </c>
      <c r="G333" s="12">
        <f>($D333*Input!$E$12 + $E333*Input!$E$14 + $F333*Input!$E$13) / ($D333+$E333+$F333)</f>
        <v>2.6411889596602975</v>
      </c>
      <c r="H333" s="14" t="str">
        <f>'Dados Vias'!W334</f>
        <v>Highway</v>
      </c>
      <c r="I333" s="29">
        <f>VLOOKUP($H333,Input!$A$12:$B$15,2,FALSE)</f>
        <v>0.61049702380952386</v>
      </c>
      <c r="J333" s="34">
        <f t="shared" si="15"/>
        <v>4.670340417782783</v>
      </c>
      <c r="K333" s="34">
        <f t="shared" si="16"/>
        <v>0.89647401208214406</v>
      </c>
      <c r="L333" s="34">
        <f t="shared" si="17"/>
        <v>0.21688887389084133</v>
      </c>
      <c r="M333" s="28">
        <f>($D333*Input!B$4 + 'Cálculo Emissões'!$E333*Input!B$6 + 'Cálculo Emissões'!$F333*Input!B$5) * (1/1000)</f>
        <v>1.7877881564385481E-2</v>
      </c>
      <c r="N333" s="28">
        <f>($D333*Input!C$4 + 'Cálculo Emissões'!$E333*Input!C$6 + 'Cálculo Emissões'!$F333*Input!C$5) * (1/1000)</f>
        <v>1.7877881564385481E-2</v>
      </c>
      <c r="O333" s="28">
        <f>($D333*Input!D$4 + 'Cálculo Emissões'!$E333*Input!D$6 + 'Cálculo Emissões'!$F333*Input!D$5) * (1/1000)</f>
        <v>1.7877881564385481E-2</v>
      </c>
      <c r="P333" s="28">
        <f>($D333*Input!E$4 + 'Cálculo Emissões'!$E333*Input!E$6 + 'Cálculo Emissões'!$F333*Input!E$5) * (1/1000)</f>
        <v>0.99861490312777645</v>
      </c>
      <c r="Q333" s="28">
        <f>($D333*Input!F$4 + 'Cálculo Emissões'!$E333*Input!F$6 + 'Cálculo Emissões'!$F333*Input!F$5) * (1/1000)</f>
        <v>1.0855964895729162</v>
      </c>
      <c r="R333" s="28">
        <f>($D333*Input!G$4 + 'Cálculo Emissões'!$E333*Input!G$6 + 'Cálculo Emissões'!$F333*Input!G$5) * (1/1000)</f>
        <v>2.6076898327523579E-2</v>
      </c>
      <c r="S333" s="28">
        <f>($D333*Input!H$4 + 'Cálculo Emissões'!$E333*Input!H$6 + 'Cálculo Emissões'!$F333*Input!H$5) * (1/1000)</f>
        <v>0.57954705423547381</v>
      </c>
      <c r="T333" s="28">
        <f>($D333*Input!I$4) * (1/1000)</f>
        <v>5.1799948833019881E-2</v>
      </c>
      <c r="U333" s="1">
        <f>($D333*Input!J$4 + 'Cálculo Emissões'!$E333*Input!J$6 + 'Cálculo Emissões'!$F333*Input!J$5) * (1/1000)</f>
        <v>1.9179883574829051E-2</v>
      </c>
      <c r="V333" s="1">
        <f>($D333*Input!K$4 + 'Cálculo Emissões'!$E333*Input!K$6 + 'Cálculo Emissões'!$F333*Input!K$5) * (1/1000)</f>
        <v>1.4557263183061452E-2</v>
      </c>
      <c r="W333" s="1">
        <f>($D333*Input!L$4 + 'Cálculo Emissões'!$E333*Input!L$6 + 'Cálculo Emissões'!$F333*Input!L$5) * (1/1000)</f>
        <v>7.8025384310417729E-3</v>
      </c>
      <c r="X333" s="1">
        <f>($D333*Input!M$4 + 'Cálculo Emissões'!$E333*Input!M$6 + 'Cálculo Emissões'!$F333*Input!M$5) * (1/1000)</f>
        <v>1.6366030510359897E-2</v>
      </c>
      <c r="Y333" s="1">
        <f>($D333*Input!N$4 + 'Cálculo Emissões'!$E333*Input!N$6 + 'Cálculo Emissões'!$F333*Input!N$5) * (1/1000)</f>
        <v>8.1830152551799484E-3</v>
      </c>
      <c r="Z333" s="1">
        <f>($D333*Input!O$4 + 'Cálculo Emissões'!$E333*Input!O$6 + 'Cálculo Emissões'!$F333*Input!O$5) * (1/1000)</f>
        <v>4.4516576316847162E-3</v>
      </c>
    </row>
    <row r="334" spans="1:26" ht="15" customHeight="1" x14ac:dyDescent="0.25">
      <c r="A334" s="1" t="str">
        <f>'Dados Vias'!B335</f>
        <v>Serra</v>
      </c>
      <c r="B334" s="1" t="str">
        <f>'Dados Vias'!C335</f>
        <v>Rod Norte-Sul (12)</v>
      </c>
      <c r="C334" s="29">
        <f>Input!$R$17</f>
        <v>0.95383561643835613</v>
      </c>
      <c r="D334" s="5">
        <f>'Dados Vias'!S335</f>
        <v>469.8285889718573</v>
      </c>
      <c r="E334" s="5">
        <f>'Dados Vias'!T335</f>
        <v>82.592345611767414</v>
      </c>
      <c r="F334" s="5">
        <f>'Dados Vias'!U335</f>
        <v>58.220833791901619</v>
      </c>
      <c r="G334" s="12">
        <f>($D334*Input!$E$12 + $E334*Input!$E$14 + $F334*Input!$E$13) / ($D334+$E334+$F334)</f>
        <v>2.6348115299334811</v>
      </c>
      <c r="H334" s="14" t="str">
        <f>'Dados Vias'!W335</f>
        <v>Highway</v>
      </c>
      <c r="I334" s="29">
        <f>VLOOKUP($H334,Input!$A$12:$B$15,2,FALSE)</f>
        <v>0.61049702380952386</v>
      </c>
      <c r="J334" s="34">
        <f t="shared" si="15"/>
        <v>3.2255155674412053</v>
      </c>
      <c r="K334" s="34">
        <f t="shared" si="16"/>
        <v>0.61913921108778536</v>
      </c>
      <c r="L334" s="34">
        <f t="shared" si="17"/>
        <v>0.14979174461801262</v>
      </c>
      <c r="M334" s="28">
        <f>($D334*Input!B$4 + 'Cálculo Emissões'!$E334*Input!B$6 + 'Cálculo Emissões'!$F334*Input!B$5) * (1/1000)</f>
        <v>1.2579015005240227E-2</v>
      </c>
      <c r="N334" s="28">
        <f>($D334*Input!C$4 + 'Cálculo Emissões'!$E334*Input!C$6 + 'Cálculo Emissões'!$F334*Input!C$5) * (1/1000)</f>
        <v>1.2579015005240227E-2</v>
      </c>
      <c r="O334" s="28">
        <f>($D334*Input!D$4 + 'Cálculo Emissões'!$E334*Input!D$6 + 'Cálculo Emissões'!$F334*Input!D$5) * (1/1000)</f>
        <v>1.2579015005240227E-2</v>
      </c>
      <c r="P334" s="28">
        <f>($D334*Input!E$4 + 'Cálculo Emissões'!$E334*Input!E$6 + 'Cálculo Emissões'!$F334*Input!E$5) * (1/1000)</f>
        <v>0.68584880194744202</v>
      </c>
      <c r="Q334" s="28">
        <f>($D334*Input!F$4 + 'Cálculo Emissões'!$E334*Input!F$6 + 'Cálculo Emissões'!$F334*Input!F$5) * (1/1000)</f>
        <v>0.80031170024327813</v>
      </c>
      <c r="R334" s="28">
        <f>($D334*Input!G$4 + 'Cálculo Emissões'!$E334*Input!G$6 + 'Cálculo Emissões'!$F334*Input!G$5) * (1/1000)</f>
        <v>1.8129208806791263E-2</v>
      </c>
      <c r="S334" s="28">
        <f>($D334*Input!H$4 + 'Cálculo Emissões'!$E334*Input!H$6 + 'Cálculo Emissões'!$F334*Input!H$5) * (1/1000)</f>
        <v>0.3936983453369402</v>
      </c>
      <c r="T334" s="28">
        <f>($D334*Input!I$4) * (1/1000)</f>
        <v>3.4565022774110998E-2</v>
      </c>
      <c r="U334" s="1">
        <f>($D334*Input!J$4 + 'Cálculo Emissões'!$E334*Input!J$6 + 'Cálculo Emissões'!$F334*Input!J$5) * (1/1000)</f>
        <v>1.3174113613500946E-2</v>
      </c>
      <c r="V334" s="1">
        <f>($D334*Input!K$4 + 'Cálculo Emissões'!$E334*Input!K$6 + 'Cálculo Emissões'!$F334*Input!K$5) * (1/1000)</f>
        <v>1.0000860176105414E-2</v>
      </c>
      <c r="W334" s="1">
        <f>($D334*Input!L$4 + 'Cálculo Emissões'!$E334*Input!L$6 + 'Cálculo Emissões'!$F334*Input!L$5) * (1/1000)</f>
        <v>5.3598038464986895E-3</v>
      </c>
      <c r="X334" s="1">
        <f>($D334*Input!M$4 + 'Cálculo Emissões'!$E334*Input!M$6 + 'Cálculo Emissões'!$F334*Input!M$5) * (1/1000)</f>
        <v>1.1239681207828417E-2</v>
      </c>
      <c r="Y334" s="1">
        <f>($D334*Input!N$4 + 'Cálculo Emissões'!$E334*Input!N$6 + 'Cálculo Emissões'!$F334*Input!N$5) * (1/1000)</f>
        <v>5.6198406039142087E-3</v>
      </c>
      <c r="Z334" s="1">
        <f>($D334*Input!O$4 + 'Cálculo Emissões'!$E334*Input!O$6 + 'Cálculo Emissões'!$F334*Input!O$5) * (1/1000)</f>
        <v>3.0562246744864916E-3</v>
      </c>
    </row>
    <row r="335" spans="1:26" ht="15" customHeight="1" x14ac:dyDescent="0.25">
      <c r="A335" s="1" t="str">
        <f>'Dados Vias'!B336</f>
        <v>Serra</v>
      </c>
      <c r="B335" s="1" t="str">
        <f>'Dados Vias'!C336</f>
        <v>Rod Norte-Sul (13)</v>
      </c>
      <c r="C335" s="29">
        <f>Input!$R$17</f>
        <v>0.95383561643835613</v>
      </c>
      <c r="D335" s="5">
        <f>'Dados Vias'!S336</f>
        <v>207.96133745447884</v>
      </c>
      <c r="E335" s="5">
        <f>'Dados Vias'!T336</f>
        <v>31.005144856849569</v>
      </c>
      <c r="F335" s="5">
        <f>'Dados Vias'!U336</f>
        <v>40.079821400317741</v>
      </c>
      <c r="G335" s="12">
        <f>($D335*Input!$E$12 + $E335*Input!$E$14 + $F335*Input!$E$13) / ($D335+$E335+$F335)</f>
        <v>3.3506775067750678</v>
      </c>
      <c r="H335" s="14" t="str">
        <f>'Dados Vias'!W336</f>
        <v>Highway</v>
      </c>
      <c r="I335" s="29">
        <f>VLOOKUP($H335,Input!$A$12:$B$15,2,FALSE)</f>
        <v>0.61049702380952386</v>
      </c>
      <c r="J335" s="34">
        <f t="shared" si="15"/>
        <v>1.8834740711974167</v>
      </c>
      <c r="K335" s="34">
        <f t="shared" si="16"/>
        <v>0.3615337226447054</v>
      </c>
      <c r="L335" s="34">
        <f t="shared" si="17"/>
        <v>8.7467836123719028E-2</v>
      </c>
      <c r="M335" s="28">
        <f>($D335*Input!B$4 + 'Cálculo Emissões'!$E335*Input!B$6 + 'Cálculo Emissões'!$F335*Input!B$5) * (1/1000)</f>
        <v>8.0462400790162203E-3</v>
      </c>
      <c r="N335" s="28">
        <f>($D335*Input!C$4 + 'Cálculo Emissões'!$E335*Input!C$6 + 'Cálculo Emissões'!$F335*Input!C$5) * (1/1000)</f>
        <v>8.0462400790162203E-3</v>
      </c>
      <c r="O335" s="28">
        <f>($D335*Input!D$4 + 'Cálculo Emissões'!$E335*Input!D$6 + 'Cálculo Emissões'!$F335*Input!D$5) * (1/1000)</f>
        <v>8.0462400790162203E-3</v>
      </c>
      <c r="P335" s="28">
        <f>($D335*Input!E$4 + 'Cálculo Emissões'!$E335*Input!E$6 + 'Cálculo Emissões'!$F335*Input!E$5) * (1/1000)</f>
        <v>0.38078975326817777</v>
      </c>
      <c r="Q335" s="28">
        <f>($D335*Input!F$4 + 'Cálculo Emissões'!$E335*Input!F$6 + 'Cálculo Emissões'!$F335*Input!F$5) * (1/1000)</f>
        <v>0.34774780004448202</v>
      </c>
      <c r="R335" s="28">
        <f>($D335*Input!G$4 + 'Cálculo Emissões'!$E335*Input!G$6 + 'Cálculo Emissões'!$F335*Input!G$5) * (1/1000)</f>
        <v>1.1020308888167444E-2</v>
      </c>
      <c r="S335" s="28">
        <f>($D335*Input!H$4 + 'Cálculo Emissões'!$E335*Input!H$6 + 'Cálculo Emissões'!$F335*Input!H$5) * (1/1000)</f>
        <v>0.17598967914037572</v>
      </c>
      <c r="T335" s="28">
        <f>($D335*Input!I$4) * (1/1000)</f>
        <v>1.5299597627676966E-2</v>
      </c>
      <c r="U335" s="1">
        <f>($D335*Input!J$4 + 'Cálculo Emissões'!$E335*Input!J$6 + 'Cálculo Emissões'!$F335*Input!J$5) * (1/1000)</f>
        <v>6.7529988527263189E-3</v>
      </c>
      <c r="V335" s="1">
        <f>($D335*Input!K$4 + 'Cálculo Emissões'!$E335*Input!K$6 + 'Cálculo Emissões'!$F335*Input!K$5) * (1/1000)</f>
        <v>5.1257024498698499E-3</v>
      </c>
      <c r="W335" s="1">
        <f>($D335*Input!L$4 + 'Cálculo Emissões'!$E335*Input!L$6 + 'Cálculo Emissões'!$F335*Input!L$5) * (1/1000)</f>
        <v>2.7473404775668442E-3</v>
      </c>
      <c r="X335" s="1">
        <f>($D335*Input!M$4 + 'Cálculo Emissões'!$E335*Input!M$6 + 'Cálculo Emissões'!$F335*Input!M$5) * (1/1000)</f>
        <v>5.8502919832045695E-3</v>
      </c>
      <c r="Y335" s="1">
        <f>($D335*Input!N$4 + 'Cálculo Emissões'!$E335*Input!N$6 + 'Cálculo Emissões'!$F335*Input!N$5) * (1/1000)</f>
        <v>2.9251459916022847E-3</v>
      </c>
      <c r="Z335" s="1">
        <f>($D335*Input!O$4 + 'Cálculo Emissões'!$E335*Input!O$6 + 'Cálculo Emissões'!$F335*Input!O$5) * (1/1000)</f>
        <v>1.5891304128941533E-3</v>
      </c>
    </row>
    <row r="336" spans="1:26" ht="15" customHeight="1" x14ac:dyDescent="0.25">
      <c r="A336" s="1" t="str">
        <f>'Dados Vias'!B337</f>
        <v>Serra</v>
      </c>
      <c r="B336" s="1" t="str">
        <f>'Dados Vias'!C337</f>
        <v>Rod Norte-Sul (14)</v>
      </c>
      <c r="C336" s="29">
        <f>Input!$R$17</f>
        <v>0.95383561643835613</v>
      </c>
      <c r="D336" s="5">
        <f>'Dados Vias'!S337</f>
        <v>659.68227681616202</v>
      </c>
      <c r="E336" s="5">
        <f>'Dados Vias'!T337</f>
        <v>99.537858336166465</v>
      </c>
      <c r="F336" s="5">
        <f>'Dados Vias'!U337</f>
        <v>115.15164003595727</v>
      </c>
      <c r="G336" s="12">
        <f>($D336*Input!$E$12 + $E336*Input!$E$14 + $F336*Input!$E$13) / ($D336+$E336+$F336)</f>
        <v>3.1777901785714286</v>
      </c>
      <c r="H336" s="14" t="str">
        <f>'Dados Vias'!W337</f>
        <v>Highway</v>
      </c>
      <c r="I336" s="29">
        <f>VLOOKUP($H336,Input!$A$12:$B$15,2,FALSE)</f>
        <v>0.61049702380952386</v>
      </c>
      <c r="J336" s="34">
        <f t="shared" si="15"/>
        <v>5.5912890172845451</v>
      </c>
      <c r="K336" s="34">
        <f t="shared" si="16"/>
        <v>1.0732505234416154</v>
      </c>
      <c r="L336" s="34">
        <f t="shared" si="17"/>
        <v>0.2596573847036166</v>
      </c>
      <c r="M336" s="28">
        <f>($D336*Input!B$4 + 'Cálculo Emissões'!$E336*Input!B$6 + 'Cálculo Emissões'!$F336*Input!B$5) * (1/1000)</f>
        <v>2.3432457173809623E-2</v>
      </c>
      <c r="N336" s="28">
        <f>($D336*Input!C$4 + 'Cálculo Emissões'!$E336*Input!C$6 + 'Cálculo Emissões'!$F336*Input!C$5) * (1/1000)</f>
        <v>2.3432457173809623E-2</v>
      </c>
      <c r="O336" s="28">
        <f>($D336*Input!D$4 + 'Cálculo Emissões'!$E336*Input!D$6 + 'Cálculo Emissões'!$F336*Input!D$5) * (1/1000)</f>
        <v>2.3432457173809623E-2</v>
      </c>
      <c r="P336" s="28">
        <f>($D336*Input!E$4 + 'Cálculo Emissões'!$E336*Input!E$6 + 'Cálculo Emissões'!$F336*Input!E$5) * (1/1000)</f>
        <v>1.1428920276024155</v>
      </c>
      <c r="Q336" s="28">
        <f>($D336*Input!F$4 + 'Cálculo Emissões'!$E336*Input!F$6 + 'Cálculo Emissões'!$F336*Input!F$5) * (1/1000)</f>
        <v>1.0952152436308242</v>
      </c>
      <c r="R336" s="28">
        <f>($D336*Input!G$4 + 'Cálculo Emissões'!$E336*Input!G$6 + 'Cálculo Emissões'!$F336*Input!G$5) * (1/1000)</f>
        <v>3.2439756917430826E-2</v>
      </c>
      <c r="S336" s="28">
        <f>($D336*Input!H$4 + 'Cálculo Emissões'!$E336*Input!H$6 + 'Cálculo Emissões'!$F336*Input!H$5) * (1/1000)</f>
        <v>0.55568296909024795</v>
      </c>
      <c r="T336" s="28">
        <f>($D336*Input!I$4) * (1/1000)</f>
        <v>4.8532450891773792E-2</v>
      </c>
      <c r="U336" s="1">
        <f>($D336*Input!J$4 + 'Cálculo Emissões'!$E336*Input!J$6 + 'Cálculo Emissões'!$F336*Input!J$5) * (1/1000)</f>
        <v>2.0620553731142337E-2</v>
      </c>
      <c r="V336" s="1">
        <f>($D336*Input!K$4 + 'Cálculo Emissões'!$E336*Input!K$6 + 'Cálculo Emissões'!$F336*Input!K$5) * (1/1000)</f>
        <v>1.5651697502103726E-2</v>
      </c>
      <c r="W336" s="1">
        <f>($D336*Input!L$4 + 'Cálculo Emissões'!$E336*Input!L$6 + 'Cálculo Emissões'!$F336*Input!L$5) * (1/1000)</f>
        <v>8.3890874289266372E-3</v>
      </c>
      <c r="X336" s="1">
        <f>($D336*Input!M$4 + 'Cálculo Emissões'!$E336*Input!M$6 + 'Cálculo Emissões'!$F336*Input!M$5) * (1/1000)</f>
        <v>1.7803938734904556E-2</v>
      </c>
      <c r="Y336" s="1">
        <f>($D336*Input!N$4 + 'Cálculo Emissões'!$E336*Input!N$6 + 'Cálculo Emissões'!$F336*Input!N$5) * (1/1000)</f>
        <v>8.9019693674522778E-3</v>
      </c>
      <c r="Z336" s="1">
        <f>($D336*Input!O$4 + 'Cálculo Emissões'!$E336*Input!O$6 + 'Cálculo Emissões'!$F336*Input!O$5) * (1/1000)</f>
        <v>4.8374064008757179E-3</v>
      </c>
    </row>
    <row r="337" spans="1:26" ht="15" customHeight="1" x14ac:dyDescent="0.25">
      <c r="A337" s="1" t="str">
        <f>'Dados Vias'!B338</f>
        <v>Serra</v>
      </c>
      <c r="B337" s="1" t="str">
        <f>'Dados Vias'!C338</f>
        <v>Rod Norte-Sul (15)</v>
      </c>
      <c r="C337" s="29">
        <f>Input!$R$17</f>
        <v>0.95383561643835613</v>
      </c>
      <c r="D337" s="5">
        <f>'Dados Vias'!S338</f>
        <v>1463.7129294413501</v>
      </c>
      <c r="E337" s="5">
        <f>'Dados Vias'!T338</f>
        <v>324.76130621979951</v>
      </c>
      <c r="F337" s="5">
        <f>'Dados Vias'!U338</f>
        <v>256.14976265223623</v>
      </c>
      <c r="G337" s="12">
        <f>($D337*Input!$E$12 + $E337*Input!$E$14 + $F337*Input!$E$13) / ($D337+$E337+$F337)</f>
        <v>3.0304250559284118</v>
      </c>
      <c r="H337" s="14" t="str">
        <f>'Dados Vias'!W338</f>
        <v>Highway</v>
      </c>
      <c r="I337" s="29">
        <f>VLOOKUP($H337,Input!$A$12:$B$15,2,FALSE)</f>
        <v>0.61049702380952386</v>
      </c>
      <c r="J337" s="34">
        <f t="shared" si="15"/>
        <v>12.456475033515284</v>
      </c>
      <c r="K337" s="34">
        <f t="shared" si="16"/>
        <v>2.3910261674239863</v>
      </c>
      <c r="L337" s="34">
        <f t="shared" si="17"/>
        <v>0.57847407276386775</v>
      </c>
      <c r="M337" s="28">
        <f>($D337*Input!B$4 + 'Cálculo Emissões'!$E337*Input!B$6 + 'Cálculo Emissões'!$F337*Input!B$5) * (1/1000)</f>
        <v>5.2561115664406757E-2</v>
      </c>
      <c r="N337" s="28">
        <f>($D337*Input!C$4 + 'Cálculo Emissões'!$E337*Input!C$6 + 'Cálculo Emissões'!$F337*Input!C$5) * (1/1000)</f>
        <v>5.2561115664406757E-2</v>
      </c>
      <c r="O337" s="28">
        <f>($D337*Input!D$4 + 'Cálculo Emissões'!$E337*Input!D$6 + 'Cálculo Emissões'!$F337*Input!D$5) * (1/1000)</f>
        <v>5.2561115664406757E-2</v>
      </c>
      <c r="P337" s="28">
        <f>($D337*Input!E$4 + 'Cálculo Emissões'!$E337*Input!E$6 + 'Cálculo Emissões'!$F337*Input!E$5) * (1/1000)</f>
        <v>2.549757554658727</v>
      </c>
      <c r="Q337" s="28">
        <f>($D337*Input!F$4 + 'Cálculo Emissões'!$E337*Input!F$6 + 'Cálculo Emissões'!$F337*Input!F$5) * (1/1000)</f>
        <v>2.8303383036621161</v>
      </c>
      <c r="R337" s="28">
        <f>($D337*Input!G$4 + 'Cálculo Emissões'!$E337*Input!G$6 + 'Cálculo Emissões'!$F337*Input!G$5) * (1/1000)</f>
        <v>7.2373358858959902E-2</v>
      </c>
      <c r="S337" s="28">
        <f>($D337*Input!H$4 + 'Cálculo Emissões'!$E337*Input!H$6 + 'Cálculo Emissões'!$F337*Input!H$5) * (1/1000)</f>
        <v>1.267134215062145</v>
      </c>
      <c r="T337" s="28">
        <f>($D337*Input!I$4) * (1/1000)</f>
        <v>0.10768452990827156</v>
      </c>
      <c r="U337" s="1">
        <f>($D337*Input!J$4 + 'Cálculo Emissões'!$E337*Input!J$6 + 'Cálculo Emissões'!$F337*Input!J$5) * (1/1000)</f>
        <v>4.6659540494334038E-2</v>
      </c>
      <c r="V337" s="1">
        <f>($D337*Input!K$4 + 'Cálculo Emissões'!$E337*Input!K$6 + 'Cálculo Emissões'!$F337*Input!K$5) * (1/1000)</f>
        <v>3.542655889952933E-2</v>
      </c>
      <c r="W337" s="1">
        <f>($D337*Input!L$4 + 'Cálculo Emissões'!$E337*Input!L$6 + 'Cálculo Emissões'!$F337*Input!L$5) * (1/1000)</f>
        <v>1.8984987222361548E-2</v>
      </c>
      <c r="X337" s="1">
        <f>($D337*Input!M$4 + 'Cálculo Emissões'!$E337*Input!M$6 + 'Cálculo Emissões'!$F337*Input!M$5) * (1/1000)</f>
        <v>4.0168321875234225E-2</v>
      </c>
      <c r="Y337" s="1">
        <f>($D337*Input!N$4 + 'Cálculo Emissões'!$E337*Input!N$6 + 'Cálculo Emissões'!$F337*Input!N$5) * (1/1000)</f>
        <v>2.0084160937617113E-2</v>
      </c>
      <c r="Z337" s="1">
        <f>($D337*Input!O$4 + 'Cálculo Emissões'!$E337*Input!O$6 + 'Cálculo Emissões'!$F337*Input!O$5) * (1/1000)</f>
        <v>1.0910690508364474E-2</v>
      </c>
    </row>
    <row r="338" spans="1:26" ht="15" customHeight="1" x14ac:dyDescent="0.25">
      <c r="A338" s="1" t="str">
        <f>'Dados Vias'!B339</f>
        <v>Serra</v>
      </c>
      <c r="B338" s="1" t="str">
        <f>'Dados Vias'!C339</f>
        <v>Rod Norte-Sul (16)</v>
      </c>
      <c r="C338" s="29">
        <f>Input!$R$17</f>
        <v>0.95383561643835613</v>
      </c>
      <c r="D338" s="5">
        <f>'Dados Vias'!S339</f>
        <v>234.74306543115659</v>
      </c>
      <c r="E338" s="5">
        <f>'Dados Vias'!T339</f>
        <v>39.123844238526097</v>
      </c>
      <c r="F338" s="5">
        <f>'Dados Vias'!U339</f>
        <v>28.256109727824406</v>
      </c>
      <c r="G338" s="12">
        <f>($D338*Input!$E$12 + $E338*Input!$E$14 + $F338*Input!$E$13) / ($D338+$E338+$F338)</f>
        <v>2.616187050359712</v>
      </c>
      <c r="H338" s="14" t="str">
        <f>'Dados Vias'!W339</f>
        <v>Collector</v>
      </c>
      <c r="I338" s="29">
        <f>VLOOKUP($H338,Input!$A$12:$B$15,2,FALSE)</f>
        <v>1.9366892857142866</v>
      </c>
      <c r="J338" s="34">
        <f t="shared" si="15"/>
        <v>4.5300875525872728</v>
      </c>
      <c r="K338" s="34">
        <f t="shared" si="16"/>
        <v>0.86955240947495649</v>
      </c>
      <c r="L338" s="34">
        <f t="shared" si="17"/>
        <v>0.21037558293748951</v>
      </c>
      <c r="M338" s="28">
        <f>($D338*Input!B$4 + 'Cálculo Emissões'!$E338*Input!B$6 + 'Cálculo Emissões'!$F338*Input!B$5) * (1/1000)</f>
        <v>6.1298320239428555E-3</v>
      </c>
      <c r="N338" s="28">
        <f>($D338*Input!C$4 + 'Cálculo Emissões'!$E338*Input!C$6 + 'Cálculo Emissões'!$F338*Input!C$5) * (1/1000)</f>
        <v>6.1298320239428555E-3</v>
      </c>
      <c r="O338" s="28">
        <f>($D338*Input!D$4 + 'Cálculo Emissões'!$E338*Input!D$6 + 'Cálculo Emissões'!$F338*Input!D$5) * (1/1000)</f>
        <v>6.1298320239428555E-3</v>
      </c>
      <c r="P338" s="28">
        <f>($D338*Input!E$4 + 'Cálculo Emissões'!$E338*Input!E$6 + 'Cálculo Emissões'!$F338*Input!E$5) * (1/1000)</f>
        <v>0.33793338833554593</v>
      </c>
      <c r="Q338" s="28">
        <f>($D338*Input!F$4 + 'Cálculo Emissões'!$E338*Input!F$6 + 'Cálculo Emissões'!$F338*Input!F$5) * (1/1000)</f>
        <v>0.39076084689388901</v>
      </c>
      <c r="R338" s="28">
        <f>($D338*Input!G$4 + 'Cálculo Emissões'!$E338*Input!G$6 + 'Cálculo Emissões'!$F338*Input!G$5) * (1/1000)</f>
        <v>8.8774427097418913E-3</v>
      </c>
      <c r="S338" s="28">
        <f>($D338*Input!H$4 + 'Cálculo Emissões'!$E338*Input!H$6 + 'Cálculo Emissões'!$F338*Input!H$5) * (1/1000)</f>
        <v>0.1957980588413735</v>
      </c>
      <c r="T338" s="28">
        <f>($D338*Input!I$4) * (1/1000)</f>
        <v>1.7269914162627891E-2</v>
      </c>
      <c r="U338" s="1">
        <f>($D338*Input!J$4 + 'Cálculo Emissões'!$E338*Input!J$6 + 'Cálculo Emissões'!$F338*Input!J$5) * (1/1000)</f>
        <v>6.5081300592799238E-3</v>
      </c>
      <c r="V338" s="1">
        <f>($D338*Input!K$4 + 'Cálculo Emissões'!$E338*Input!K$6 + 'Cálculo Emissões'!$F338*Input!K$5) * (1/1000)</f>
        <v>4.9403105212480663E-3</v>
      </c>
      <c r="W338" s="1">
        <f>($D338*Input!L$4 + 'Cálculo Emissões'!$E338*Input!L$6 + 'Cálculo Emissões'!$F338*Input!L$5) * (1/1000)</f>
        <v>2.6477381884304051E-3</v>
      </c>
      <c r="X338" s="1">
        <f>($D338*Input!M$4 + 'Cálculo Emissões'!$E338*Input!M$6 + 'Cálculo Emissões'!$F338*Input!M$5) * (1/1000)</f>
        <v>5.5499946949132068E-3</v>
      </c>
      <c r="Y338" s="1">
        <f>($D338*Input!N$4 + 'Cálculo Emissões'!$E338*Input!N$6 + 'Cálculo Emissões'!$F338*Input!N$5) * (1/1000)</f>
        <v>2.7749973474566034E-3</v>
      </c>
      <c r="Z338" s="1">
        <f>($D338*Input!O$4 + 'Cálculo Emissões'!$E338*Input!O$6 + 'Cálculo Emissões'!$F338*Input!O$5) * (1/1000)</f>
        <v>1.5092936528998844E-3</v>
      </c>
    </row>
    <row r="339" spans="1:26" ht="15" customHeight="1" x14ac:dyDescent="0.25">
      <c r="A339" s="1" t="str">
        <f>'Dados Vias'!B340</f>
        <v>Serra</v>
      </c>
      <c r="B339" s="1" t="str">
        <f>'Dados Vias'!C340</f>
        <v>Rod Norte-Sul (17)</v>
      </c>
      <c r="C339" s="29">
        <f>Input!$R$17</f>
        <v>0.95383561643835613</v>
      </c>
      <c r="D339" s="5">
        <f>'Dados Vias'!S340</f>
        <v>473.21680370317915</v>
      </c>
      <c r="E339" s="5">
        <f>'Dados Vias'!T340</f>
        <v>125.65925662086525</v>
      </c>
      <c r="F339" s="5">
        <f>'Dados Vias'!U340</f>
        <v>74.797176560038849</v>
      </c>
      <c r="G339" s="12">
        <f>($D339*Input!$E$12 + $E339*Input!$E$14 + $F339*Input!$E$13) / ($D339+$E339+$F339)</f>
        <v>2.7934492968171725</v>
      </c>
      <c r="H339" s="14" t="str">
        <f>'Dados Vias'!W340</f>
        <v>Highway</v>
      </c>
      <c r="I339" s="29">
        <f>VLOOKUP($H339,Input!$A$12:$B$15,2,FALSE)</f>
        <v>0.61049702380952386</v>
      </c>
      <c r="J339" s="34">
        <f t="shared" si="15"/>
        <v>3.7771218217472904</v>
      </c>
      <c r="K339" s="34">
        <f t="shared" si="16"/>
        <v>0.72502028776573368</v>
      </c>
      <c r="L339" s="34">
        <f t="shared" si="17"/>
        <v>0.17540813413687104</v>
      </c>
      <c r="M339" s="28">
        <f>($D339*Input!B$4 + 'Cálculo Emissões'!$E339*Input!B$6 + 'Cálculo Emissões'!$F339*Input!B$5) * (1/1000)</f>
        <v>1.5681540533197483E-2</v>
      </c>
      <c r="N339" s="28">
        <f>($D339*Input!C$4 + 'Cálculo Emissões'!$E339*Input!C$6 + 'Cálculo Emissões'!$F339*Input!C$5) * (1/1000)</f>
        <v>1.5681540533197483E-2</v>
      </c>
      <c r="O339" s="28">
        <f>($D339*Input!D$4 + 'Cálculo Emissões'!$E339*Input!D$6 + 'Cálculo Emissões'!$F339*Input!D$5) * (1/1000)</f>
        <v>1.5681540533197483E-2</v>
      </c>
      <c r="P339" s="28">
        <f>($D339*Input!E$4 + 'Cálculo Emissões'!$E339*Input!E$6 + 'Cálculo Emissões'!$F339*Input!E$5) * (1/1000)</f>
        <v>0.78283271744237037</v>
      </c>
      <c r="Q339" s="28">
        <f>($D339*Input!F$4 + 'Cálculo Emissões'!$E339*Input!F$6 + 'Cálculo Emissões'!$F339*Input!F$5) * (1/1000)</f>
        <v>0.98618967580185035</v>
      </c>
      <c r="R339" s="28">
        <f>($D339*Input!G$4 + 'Cálculo Emissões'!$E339*Input!G$6 + 'Cálculo Emissões'!$F339*Input!G$5) * (1/1000)</f>
        <v>2.1763835138227203E-2</v>
      </c>
      <c r="S339" s="28">
        <f>($D339*Input!H$4 + 'Cálculo Emissões'!$E339*Input!H$6 + 'Cálculo Emissões'!$F339*Input!H$5) * (1/1000)</f>
        <v>0.41444280819363222</v>
      </c>
      <c r="T339" s="28">
        <f>($D339*Input!I$4) * (1/1000)</f>
        <v>3.4814291809884247E-2</v>
      </c>
      <c r="U339" s="1">
        <f>($D339*Input!J$4 + 'Cálculo Emissões'!$E339*Input!J$6 + 'Cálculo Emissões'!$F339*Input!J$5) * (1/1000)</f>
        <v>1.471435575887216E-2</v>
      </c>
      <c r="V339" s="1">
        <f>($D339*Input!K$4 + 'Cálculo Emissões'!$E339*Input!K$6 + 'Cálculo Emissões'!$F339*Input!K$5) * (1/1000)</f>
        <v>1.117415050510687E-2</v>
      </c>
      <c r="W339" s="1">
        <f>($D339*Input!L$4 + 'Cálculo Emissões'!$E339*Input!L$6 + 'Cálculo Emissões'!$F339*Input!L$5) * (1/1000)</f>
        <v>5.9874887624000606E-3</v>
      </c>
      <c r="X339" s="1">
        <f>($D339*Input!M$4 + 'Cálculo Emissões'!$E339*Input!M$6 + 'Cálculo Emissões'!$F339*Input!M$5) * (1/1000)</f>
        <v>1.2601406580698086E-2</v>
      </c>
      <c r="Y339" s="1">
        <f>($D339*Input!N$4 + 'Cálculo Emissões'!$E339*Input!N$6 + 'Cálculo Emissões'!$F339*Input!N$5) * (1/1000)</f>
        <v>6.3007032903490429E-3</v>
      </c>
      <c r="Z339" s="1">
        <f>($D339*Input!O$4 + 'Cálculo Emissões'!$E339*Input!O$6 + 'Cálculo Emissões'!$F339*Input!O$5) * (1/1000)</f>
        <v>3.4231049581753608E-3</v>
      </c>
    </row>
    <row r="340" spans="1:26" ht="15" customHeight="1" x14ac:dyDescent="0.25">
      <c r="A340" s="1" t="str">
        <f>'Dados Vias'!B341</f>
        <v>Serra</v>
      </c>
      <c r="B340" s="1" t="str">
        <f>'Dados Vias'!C341</f>
        <v>Rod Norte-Sul (18)</v>
      </c>
      <c r="C340" s="29">
        <f>Input!$R$17</f>
        <v>0.95383561643835613</v>
      </c>
      <c r="D340" s="5">
        <f>'Dados Vias'!S341</f>
        <v>405.19499110191259</v>
      </c>
      <c r="E340" s="5">
        <f>'Dados Vias'!T341</f>
        <v>45.784744757278254</v>
      </c>
      <c r="F340" s="5">
        <f>'Dados Vias'!U341</f>
        <v>40.061651662618466</v>
      </c>
      <c r="G340" s="12">
        <f>($D340*Input!$E$12 + $E340*Input!$E$14 + $F340*Input!$E$13) / ($D340+$E340+$F340)</f>
        <v>2.4919580419580418</v>
      </c>
      <c r="H340" s="14" t="str">
        <f>'Dados Vias'!W341</f>
        <v>Highway</v>
      </c>
      <c r="I340" s="29">
        <f>VLOOKUP($H340,Input!$A$12:$B$15,2,FALSE)</f>
        <v>0.61049702380952386</v>
      </c>
      <c r="J340" s="34">
        <f t="shared" si="15"/>
        <v>2.4504041951453064</v>
      </c>
      <c r="K340" s="34">
        <f t="shared" si="16"/>
        <v>0.47035622321674608</v>
      </c>
      <c r="L340" s="34">
        <f t="shared" si="17"/>
        <v>0.11379586045566438</v>
      </c>
      <c r="M340" s="28">
        <f>($D340*Input!B$4 + 'Cálculo Emissões'!$E340*Input!B$6 + 'Cálculo Emissões'!$F340*Input!B$5) * (1/1000)</f>
        <v>8.9618721101737756E-3</v>
      </c>
      <c r="N340" s="28">
        <f>($D340*Input!C$4 + 'Cálculo Emissões'!$E340*Input!C$6 + 'Cálculo Emissões'!$F340*Input!C$5) * (1/1000)</f>
        <v>8.9618721101737756E-3</v>
      </c>
      <c r="O340" s="28">
        <f>($D340*Input!D$4 + 'Cálculo Emissões'!$E340*Input!D$6 + 'Cálculo Emissões'!$F340*Input!D$5) * (1/1000)</f>
        <v>8.9618721101737756E-3</v>
      </c>
      <c r="P340" s="28">
        <f>($D340*Input!E$4 + 'Cálculo Emissões'!$E340*Input!E$6 + 'Cálculo Emissões'!$F340*Input!E$5) * (1/1000)</f>
        <v>0.53380080324460122</v>
      </c>
      <c r="Q340" s="28">
        <f>($D340*Input!F$4 + 'Cálculo Emissões'!$E340*Input!F$6 + 'Cálculo Emissões'!$F340*Input!F$5) * (1/1000)</f>
        <v>0.58182008161027332</v>
      </c>
      <c r="R340" s="28">
        <f>($D340*Input!G$4 + 'Cálculo Emissões'!$E340*Input!G$6 + 'Cálculo Emissões'!$F340*Input!G$5) * (1/1000)</f>
        <v>1.3437067857084498E-2</v>
      </c>
      <c r="S340" s="28">
        <f>($D340*Input!H$4 + 'Cálculo Emissões'!$E340*Input!H$6 + 'Cálculo Emissões'!$F340*Input!H$5) * (1/1000)</f>
        <v>0.32869398865080546</v>
      </c>
      <c r="T340" s="28">
        <f>($D340*Input!I$4) * (1/1000)</f>
        <v>2.9809965643091692E-2</v>
      </c>
      <c r="U340" s="1">
        <f>($D340*Input!J$4 + 'Cálculo Emissões'!$E340*Input!J$6 + 'Cálculo Emissões'!$F340*Input!J$5) * (1/1000)</f>
        <v>1.0464101671724249E-2</v>
      </c>
      <c r="V340" s="1">
        <f>($D340*Input!K$4 + 'Cálculo Emissões'!$E340*Input!K$6 + 'Cálculo Emissões'!$F340*Input!K$5) * (1/1000)</f>
        <v>7.9411900813120585E-3</v>
      </c>
      <c r="W340" s="1">
        <f>($D340*Input!L$4 + 'Cálculo Emissões'!$E340*Input!L$6 + 'Cálculo Emissões'!$F340*Input!L$5) * (1/1000)</f>
        <v>4.2566235881005545E-3</v>
      </c>
      <c r="X340" s="1">
        <f>($D340*Input!M$4 + 'Cálculo Emissões'!$E340*Input!M$6 + 'Cálculo Emissões'!$F340*Input!M$5) * (1/1000)</f>
        <v>8.8963277473309184E-3</v>
      </c>
      <c r="Y340" s="1">
        <f>($D340*Input!N$4 + 'Cálculo Emissões'!$E340*Input!N$6 + 'Cálculo Emissões'!$F340*Input!N$5) * (1/1000)</f>
        <v>4.4481638736654592E-3</v>
      </c>
      <c r="Z340" s="1">
        <f>($D340*Input!O$4 + 'Cálculo Emissões'!$E340*Input!O$6 + 'Cálculo Emissões'!$F340*Input!O$5) * (1/1000)</f>
        <v>2.4211262859730118E-3</v>
      </c>
    </row>
    <row r="341" spans="1:26" ht="15" customHeight="1" x14ac:dyDescent="0.25">
      <c r="A341" s="1" t="str">
        <f>'Dados Vias'!B342</f>
        <v>Serra</v>
      </c>
      <c r="B341" s="1" t="str">
        <f>'Dados Vias'!C342</f>
        <v>Rod Norte-Sul (2)</v>
      </c>
      <c r="C341" s="29">
        <f>Input!$R$17</f>
        <v>0.95383561643835613</v>
      </c>
      <c r="D341" s="5">
        <f>'Dados Vias'!S342</f>
        <v>499.61521924075163</v>
      </c>
      <c r="E341" s="5">
        <f>'Dados Vias'!T342</f>
        <v>74.060608969805529</v>
      </c>
      <c r="F341" s="5">
        <f>'Dados Vias'!U342</f>
        <v>48.198174091460743</v>
      </c>
      <c r="G341" s="12">
        <f>($D341*Input!$E$12 + $E341*Input!$E$14 + $F341*Input!$E$13) / ($D341+$E341+$F341)</f>
        <v>2.4017013232514177</v>
      </c>
      <c r="H341" s="14" t="str">
        <f>'Dados Vias'!W342</f>
        <v>Highway</v>
      </c>
      <c r="I341" s="29">
        <f>VLOOKUP($H341,Input!$A$12:$B$15,2,FALSE)</f>
        <v>0.61049702380952386</v>
      </c>
      <c r="J341" s="34">
        <f t="shared" si="15"/>
        <v>2.9886830980383912</v>
      </c>
      <c r="K341" s="34">
        <f t="shared" si="16"/>
        <v>0.57367910860179627</v>
      </c>
      <c r="L341" s="34">
        <f t="shared" si="17"/>
        <v>0.13879333272624103</v>
      </c>
      <c r="M341" s="28">
        <f>($D341*Input!B$4 + 'Cálculo Emissões'!$E341*Input!B$6 + 'Cálculo Emissões'!$F341*Input!B$5) * (1/1000)</f>
        <v>1.0917672522389345E-2</v>
      </c>
      <c r="N341" s="28">
        <f>($D341*Input!C$4 + 'Cálculo Emissões'!$E341*Input!C$6 + 'Cálculo Emissões'!$F341*Input!C$5) * (1/1000)</f>
        <v>1.0917672522389345E-2</v>
      </c>
      <c r="O341" s="28">
        <f>($D341*Input!D$4 + 'Cálculo Emissões'!$E341*Input!D$6 + 'Cálculo Emissões'!$F341*Input!D$5) * (1/1000)</f>
        <v>1.0917672522389345E-2</v>
      </c>
      <c r="P341" s="28">
        <f>($D341*Input!E$4 + 'Cálculo Emissões'!$E341*Input!E$6 + 'Cálculo Emissões'!$F341*Input!E$5) * (1/1000)</f>
        <v>0.65343010493410436</v>
      </c>
      <c r="Q341" s="28">
        <f>($D341*Input!F$4 + 'Cálculo Emissões'!$E341*Input!F$6 + 'Cálculo Emissões'!$F341*Input!F$5) * (1/1000)</f>
        <v>0.78386355355312543</v>
      </c>
      <c r="R341" s="28">
        <f>($D341*Input!G$4 + 'Cálculo Emissões'!$E341*Input!G$6 + 'Cálculo Emissões'!$F341*Input!G$5) * (1/1000)</f>
        <v>1.6359968372462147E-2</v>
      </c>
      <c r="S341" s="28">
        <f>($D341*Input!H$4 + 'Cálculo Emissões'!$E341*Input!H$6 + 'Cálculo Emissões'!$F341*Input!H$5) * (1/1000)</f>
        <v>0.41075473809384239</v>
      </c>
      <c r="T341" s="28">
        <f>($D341*Input!I$4) * (1/1000)</f>
        <v>3.6756408266129297E-2</v>
      </c>
      <c r="U341" s="1">
        <f>($D341*Input!J$4 + 'Cálculo Emissões'!$E341*Input!J$6 + 'Cálculo Emissões'!$F341*Input!J$5) * (1/1000)</f>
        <v>1.2967547550083978E-2</v>
      </c>
      <c r="V341" s="1">
        <f>($D341*Input!K$4 + 'Cálculo Emissões'!$E341*Input!K$6 + 'Cálculo Emissões'!$F341*Input!K$5) * (1/1000)</f>
        <v>9.8428256541300187E-3</v>
      </c>
      <c r="W341" s="1">
        <f>($D341*Input!L$4 + 'Cálculo Emissões'!$E341*Input!L$6 + 'Cálculo Emissões'!$F341*Input!L$5) * (1/1000)</f>
        <v>5.2753917479483724E-3</v>
      </c>
      <c r="X341" s="1">
        <f>($D341*Input!M$4 + 'Cálculo Emissões'!$E341*Input!M$6 + 'Cálculo Emissões'!$F341*Input!M$5) * (1/1000)</f>
        <v>1.0998911184086401E-2</v>
      </c>
      <c r="Y341" s="1">
        <f>($D341*Input!N$4 + 'Cálculo Emissões'!$E341*Input!N$6 + 'Cálculo Emissões'!$F341*Input!N$5) * (1/1000)</f>
        <v>5.4994555920432004E-3</v>
      </c>
      <c r="Z341" s="1">
        <f>($D341*Input!O$4 + 'Cálculo Emissões'!$E341*Input!O$6 + 'Cálculo Emissões'!$F341*Input!O$5) * (1/1000)</f>
        <v>2.9929333559544241E-3</v>
      </c>
    </row>
    <row r="342" spans="1:26" ht="15" customHeight="1" x14ac:dyDescent="0.25">
      <c r="A342" s="1" t="str">
        <f>'Dados Vias'!B343</f>
        <v>Serra</v>
      </c>
      <c r="B342" s="1" t="str">
        <f>'Dados Vias'!C343</f>
        <v>Rod Norte-Sul (3)</v>
      </c>
      <c r="C342" s="29">
        <f>Input!$R$17</f>
        <v>0.95383561643835613</v>
      </c>
      <c r="D342" s="5">
        <f>'Dados Vias'!S343</f>
        <v>384.20998506582072</v>
      </c>
      <c r="E342" s="5">
        <f>'Dados Vias'!T343</f>
        <v>66.855922511453386</v>
      </c>
      <c r="F342" s="5">
        <f>'Dados Vias'!U343</f>
        <v>25.38832500434939</v>
      </c>
      <c r="G342" s="12">
        <f>($D342*Input!$E$12 + $E342*Input!$E$14 + $F342*Input!$E$13) / ($D342+$E342+$F342)</f>
        <v>2.0312611012433393</v>
      </c>
      <c r="H342" s="14" t="str">
        <f>'Dados Vias'!W343</f>
        <v>Highway</v>
      </c>
      <c r="I342" s="29">
        <f>VLOOKUP($H342,Input!$A$12:$B$15,2,FALSE)</f>
        <v>0.61049702380952386</v>
      </c>
      <c r="J342" s="34">
        <f t="shared" si="15"/>
        <v>1.9301468176406584</v>
      </c>
      <c r="K342" s="34">
        <f t="shared" si="16"/>
        <v>0.3704925779991356</v>
      </c>
      <c r="L342" s="34">
        <f t="shared" si="17"/>
        <v>8.9635301128823133E-2</v>
      </c>
      <c r="M342" s="28">
        <f>($D342*Input!B$4 + 'Cálculo Emissões'!$E342*Input!B$6 + 'Cálculo Emissões'!$F342*Input!B$5) * (1/1000)</f>
        <v>6.3969783117951325E-3</v>
      </c>
      <c r="N342" s="28">
        <f>($D342*Input!C$4 + 'Cálculo Emissões'!$E342*Input!C$6 + 'Cálculo Emissões'!$F342*Input!C$5) * (1/1000)</f>
        <v>6.3969783117951325E-3</v>
      </c>
      <c r="O342" s="28">
        <f>($D342*Input!D$4 + 'Cálculo Emissões'!$E342*Input!D$6 + 'Cálculo Emissões'!$F342*Input!D$5) * (1/1000)</f>
        <v>6.3969783117951325E-3</v>
      </c>
      <c r="P342" s="28">
        <f>($D342*Input!E$4 + 'Cálculo Emissões'!$E342*Input!E$6 + 'Cálculo Emissões'!$F342*Input!E$5) * (1/1000)</f>
        <v>0.44002606169927855</v>
      </c>
      <c r="Q342" s="28">
        <f>($D342*Input!F$4 + 'Cálculo Emissões'!$E342*Input!F$6 + 'Cálculo Emissões'!$F342*Input!F$5) * (1/1000)</f>
        <v>0.62875698940972213</v>
      </c>
      <c r="R342" s="28">
        <f>($D342*Input!G$4 + 'Cálculo Emissões'!$E342*Input!G$6 + 'Cálculo Emissões'!$F342*Input!G$5) * (1/1000)</f>
        <v>1.0149837661636064E-2</v>
      </c>
      <c r="S342" s="28">
        <f>($D342*Input!H$4 + 'Cálculo Emissões'!$E342*Input!H$6 + 'Cálculo Emissões'!$F342*Input!H$5) * (1/1000)</f>
        <v>0.3162251330164253</v>
      </c>
      <c r="T342" s="28">
        <f>($D342*Input!I$4) * (1/1000)</f>
        <v>2.8266110653041649E-2</v>
      </c>
      <c r="U342" s="1">
        <f>($D342*Input!J$4 + 'Cálculo Emissões'!$E342*Input!J$6 + 'Cálculo Emissões'!$F342*Input!J$5) * (1/1000)</f>
        <v>9.264651520043566E-3</v>
      </c>
      <c r="V342" s="1">
        <f>($D342*Input!K$4 + 'Cálculo Emissões'!$E342*Input!K$6 + 'Cálculo Emissões'!$F342*Input!K$5) * (1/1000)</f>
        <v>7.0332337413029399E-3</v>
      </c>
      <c r="W342" s="1">
        <f>($D342*Input!L$4 + 'Cálculo Emissões'!$E342*Input!L$6 + 'Cálculo Emissões'!$F342*Input!L$5) * (1/1000)</f>
        <v>3.7691630274127945E-3</v>
      </c>
      <c r="X342" s="1">
        <f>($D342*Input!M$4 + 'Cálculo Emissões'!$E342*Input!M$6 + 'Cálculo Emissões'!$F342*Input!M$5) * (1/1000)</f>
        <v>7.7763087741334414E-3</v>
      </c>
      <c r="Y342" s="1">
        <f>($D342*Input!N$4 + 'Cálculo Emissões'!$E342*Input!N$6 + 'Cálculo Emissões'!$F342*Input!N$5) * (1/1000)</f>
        <v>3.8881543870667207E-3</v>
      </c>
      <c r="Z342" s="1">
        <f>($D342*Input!O$4 + 'Cálculo Emissões'!$E342*Input!O$6 + 'Cálculo Emissões'!$F342*Input!O$5) * (1/1000)</f>
        <v>2.1173333766093014E-3</v>
      </c>
    </row>
    <row r="343" spans="1:26" ht="15" customHeight="1" x14ac:dyDescent="0.25">
      <c r="A343" s="1" t="str">
        <f>'Dados Vias'!B344</f>
        <v>Serra</v>
      </c>
      <c r="B343" s="1" t="str">
        <f>'Dados Vias'!C344</f>
        <v>Rod Norte-Sul (4)</v>
      </c>
      <c r="C343" s="29">
        <f>Input!$R$17</f>
        <v>0.95383561643835613</v>
      </c>
      <c r="D343" s="5">
        <f>'Dados Vias'!S344</f>
        <v>612.56276919292759</v>
      </c>
      <c r="E343" s="5">
        <f>'Dados Vias'!T344</f>
        <v>76.666178872706837</v>
      </c>
      <c r="F343" s="5">
        <f>'Dados Vias'!U344</f>
        <v>52.388555563016347</v>
      </c>
      <c r="G343" s="12">
        <f>($D343*Input!$E$12 + $E343*Input!$E$14 + $F343*Input!$E$13) / ($D343+$E343+$F343)</f>
        <v>2.3238800827015851</v>
      </c>
      <c r="H343" s="14" t="str">
        <f>'Dados Vias'!W344</f>
        <v>Highway</v>
      </c>
      <c r="I343" s="29">
        <f>VLOOKUP($H343,Input!$A$12:$B$15,2,FALSE)</f>
        <v>0.61049702380952386</v>
      </c>
      <c r="J343" s="34">
        <f t="shared" si="15"/>
        <v>3.4464029103434766</v>
      </c>
      <c r="K343" s="34">
        <f t="shared" si="16"/>
        <v>0.66153863913713784</v>
      </c>
      <c r="L343" s="34">
        <f t="shared" si="17"/>
        <v>0.16004967075898496</v>
      </c>
      <c r="M343" s="28">
        <f>($D343*Input!B$4 + 'Cálculo Emissões'!$E343*Input!B$6 + 'Cálculo Emissões'!$F343*Input!B$5) * (1/1000)</f>
        <v>1.215106255040564E-2</v>
      </c>
      <c r="N343" s="28">
        <f>($D343*Input!C$4 + 'Cálculo Emissões'!$E343*Input!C$6 + 'Cálculo Emissões'!$F343*Input!C$5) * (1/1000)</f>
        <v>1.215106255040564E-2</v>
      </c>
      <c r="O343" s="28">
        <f>($D343*Input!D$4 + 'Cálculo Emissões'!$E343*Input!D$6 + 'Cálculo Emissões'!$F343*Input!D$5) * (1/1000)</f>
        <v>1.215106255040564E-2</v>
      </c>
      <c r="P343" s="28">
        <f>($D343*Input!E$4 + 'Cálculo Emissões'!$E343*Input!E$6 + 'Cálculo Emissões'!$F343*Input!E$5) * (1/1000)</f>
        <v>0.76329826311094651</v>
      </c>
      <c r="Q343" s="28">
        <f>($D343*Input!F$4 + 'Cálculo Emissões'!$E343*Input!F$6 + 'Cálculo Emissões'!$F343*Input!F$5) * (1/1000)</f>
        <v>0.89974082040222514</v>
      </c>
      <c r="R343" s="28">
        <f>($D343*Input!G$4 + 'Cálculo Emissões'!$E343*Input!G$6 + 'Cálculo Emissões'!$F343*Input!G$5) * (1/1000)</f>
        <v>1.8612863609991693E-2</v>
      </c>
      <c r="S343" s="28">
        <f>($D343*Input!H$4 + 'Cálculo Emissões'!$E343*Input!H$6 + 'Cálculo Emissões'!$F343*Input!H$5) * (1/1000)</f>
        <v>0.4973247818584986</v>
      </c>
      <c r="T343" s="28">
        <f>($D343*Input!I$4) * (1/1000)</f>
        <v>4.5065895445103102E-2</v>
      </c>
      <c r="U343" s="1">
        <f>($D343*Input!J$4 + 'Cálculo Emissões'!$E343*Input!J$6 + 'Cálculo Emissões'!$F343*Input!J$5) * (1/1000)</f>
        <v>1.5328235517331828E-2</v>
      </c>
      <c r="V343" s="1">
        <f>($D343*Input!K$4 + 'Cálculo Emissões'!$E343*Input!K$6 + 'Cálculo Emissões'!$F343*Input!K$5) * (1/1000)</f>
        <v>1.1633283828290385E-2</v>
      </c>
      <c r="W343" s="1">
        <f>($D343*Input!L$4 + 'Cálculo Emissões'!$E343*Input!L$6 + 'Cálculo Emissões'!$F343*Input!L$5) * (1/1000)</f>
        <v>6.2353847542529805E-3</v>
      </c>
      <c r="X343" s="1">
        <f>($D343*Input!M$4 + 'Cálculo Emissões'!$E343*Input!M$6 + 'Cálculo Emissões'!$F343*Input!M$5) * (1/1000)</f>
        <v>1.2974826531405541E-2</v>
      </c>
      <c r="Y343" s="1">
        <f>($D343*Input!N$4 + 'Cálculo Emissões'!$E343*Input!N$6 + 'Cálculo Emissões'!$F343*Input!N$5) * (1/1000)</f>
        <v>6.4874132657027706E-3</v>
      </c>
      <c r="Z343" s="1">
        <f>($D343*Input!O$4 + 'Cálculo Emissões'!$E343*Input!O$6 + 'Cálculo Emissões'!$F343*Input!O$5) * (1/1000)</f>
        <v>3.5320021077513931E-3</v>
      </c>
    </row>
    <row r="344" spans="1:26" ht="15" customHeight="1" x14ac:dyDescent="0.25">
      <c r="A344" s="1" t="str">
        <f>'Dados Vias'!B345</f>
        <v>Serra</v>
      </c>
      <c r="B344" s="1" t="str">
        <f>'Dados Vias'!C345</f>
        <v>Rod Norte-Sul (5)</v>
      </c>
      <c r="C344" s="29">
        <f>Input!$R$17</f>
        <v>0.95383561643835613</v>
      </c>
      <c r="D344" s="5">
        <f>'Dados Vias'!S345</f>
        <v>902.79897900048149</v>
      </c>
      <c r="E344" s="5">
        <f>'Dados Vias'!T345</f>
        <v>117.98956953273618</v>
      </c>
      <c r="F344" s="5">
        <f>'Dados Vias'!U345</f>
        <v>114.41412803174418</v>
      </c>
      <c r="G344" s="12">
        <f>($D344*Input!$E$12 + $E344*Input!$E$14 + $F344*Input!$E$13) / ($D344+$E344+$F344)</f>
        <v>2.7512598425196853</v>
      </c>
      <c r="H344" s="14" t="str">
        <f>'Dados Vias'!W345</f>
        <v>Highway</v>
      </c>
      <c r="I344" s="29">
        <f>VLOOKUP($H344,Input!$A$12:$B$15,2,FALSE)</f>
        <v>0.61049702380952386</v>
      </c>
      <c r="J344" s="34">
        <f t="shared" si="15"/>
        <v>6.2667697257805646</v>
      </c>
      <c r="K344" s="34">
        <f t="shared" si="16"/>
        <v>1.2029093591281577</v>
      </c>
      <c r="L344" s="34">
        <f t="shared" si="17"/>
        <v>0.29102645785358655</v>
      </c>
      <c r="M344" s="28">
        <f>($D344*Input!B$4 + 'Cálculo Emissões'!$E344*Input!B$6 + 'Cálculo Emissões'!$F344*Input!B$5) * (1/1000)</f>
        <v>2.4437047636258435E-2</v>
      </c>
      <c r="N344" s="28">
        <f>($D344*Input!C$4 + 'Cálculo Emissões'!$E344*Input!C$6 + 'Cálculo Emissões'!$F344*Input!C$5) * (1/1000)</f>
        <v>2.4437047636258435E-2</v>
      </c>
      <c r="O344" s="28">
        <f>($D344*Input!D$4 + 'Cálculo Emissões'!$E344*Input!D$6 + 'Cálculo Emissões'!$F344*Input!D$5) * (1/1000)</f>
        <v>2.4437047636258435E-2</v>
      </c>
      <c r="P344" s="28">
        <f>($D344*Input!E$4 + 'Cálculo Emissões'!$E344*Input!E$6 + 'Cálculo Emissões'!$F344*Input!E$5) * (1/1000)</f>
        <v>1.3276355098137655</v>
      </c>
      <c r="Q344" s="28">
        <f>($D344*Input!F$4 + 'Cálculo Emissões'!$E344*Input!F$6 + 'Cálculo Emissões'!$F344*Input!F$5) * (1/1000)</f>
        <v>1.3838973539751176</v>
      </c>
      <c r="R344" s="28">
        <f>($D344*Input!G$4 + 'Cálculo Emissões'!$E344*Input!G$6 + 'Cálculo Emissões'!$F344*Input!G$5) * (1/1000)</f>
        <v>3.5268912467040066E-2</v>
      </c>
      <c r="S344" s="28">
        <f>($D344*Input!H$4 + 'Cálculo Emissões'!$E344*Input!H$6 + 'Cálculo Emissões'!$F344*Input!H$5) * (1/1000)</f>
        <v>0.74381079484987223</v>
      </c>
      <c r="T344" s="28">
        <f>($D344*Input!I$4) * (1/1000)</f>
        <v>6.641840876027448E-2</v>
      </c>
      <c r="U344" s="1">
        <f>($D344*Input!J$4 + 'Cálculo Emissões'!$E344*Input!J$6 + 'Cálculo Emissões'!$F344*Input!J$5) * (1/1000)</f>
        <v>2.5148556687716723E-2</v>
      </c>
      <c r="V344" s="1">
        <f>($D344*Input!K$4 + 'Cálculo Emissões'!$E344*Input!K$6 + 'Cálculo Emissões'!$F344*Input!K$5) * (1/1000)</f>
        <v>1.9086948605027697E-2</v>
      </c>
      <c r="W344" s="1">
        <f>($D344*Input!L$4 + 'Cálculo Emissões'!$E344*Input!L$6 + 'Cálculo Emissões'!$F344*Input!L$5) * (1/1000)</f>
        <v>1.0230594627918437E-2</v>
      </c>
      <c r="X344" s="1">
        <f>($D344*Input!M$4 + 'Cálculo Emissões'!$E344*Input!M$6 + 'Cálculo Emissões'!$F344*Input!M$5) * (1/1000)</f>
        <v>2.1514580514863903E-2</v>
      </c>
      <c r="Y344" s="1">
        <f>($D344*Input!N$4 + 'Cálculo Emissões'!$E344*Input!N$6 + 'Cálculo Emissões'!$F344*Input!N$5) * (1/1000)</f>
        <v>1.0757290257431952E-2</v>
      </c>
      <c r="Z344" s="1">
        <f>($D344*Input!O$4 + 'Cálculo Emissões'!$E344*Input!O$6 + 'Cálculo Emissões'!$F344*Input!O$5) * (1/1000)</f>
        <v>5.8510706774539201E-3</v>
      </c>
    </row>
    <row r="345" spans="1:26" ht="15" customHeight="1" x14ac:dyDescent="0.25">
      <c r="A345" s="1" t="str">
        <f>'Dados Vias'!B346</f>
        <v>Serra</v>
      </c>
      <c r="B345" s="1" t="str">
        <f>'Dados Vias'!C346</f>
        <v>Rod Norte-Sul (6)</v>
      </c>
      <c r="C345" s="29">
        <f>Input!$R$17</f>
        <v>0.95383561643835613</v>
      </c>
      <c r="D345" s="5">
        <f>'Dados Vias'!S346</f>
        <v>410.39479435459299</v>
      </c>
      <c r="E345" s="5">
        <f>'Dados Vias'!T346</f>
        <v>63.478331500890278</v>
      </c>
      <c r="F345" s="5">
        <f>'Dados Vias'!U346</f>
        <v>76.026373774322067</v>
      </c>
      <c r="G345" s="12">
        <f>($D345*Input!$E$12 + $E345*Input!$E$14 + $F345*Input!$E$13) / ($D345+$E345+$F345)</f>
        <v>3.2689261744966434</v>
      </c>
      <c r="H345" s="14" t="str">
        <f>'Dados Vias'!W346</f>
        <v>Highway</v>
      </c>
      <c r="I345" s="29">
        <f>VLOOKUP($H345,Input!$A$12:$B$15,2,FALSE)</f>
        <v>0.61049702380952386</v>
      </c>
      <c r="J345" s="34">
        <f t="shared" si="15"/>
        <v>3.6193003782705899</v>
      </c>
      <c r="K345" s="34">
        <f t="shared" si="16"/>
        <v>0.69472638839868894</v>
      </c>
      <c r="L345" s="34">
        <f t="shared" si="17"/>
        <v>0.16807896493516669</v>
      </c>
      <c r="M345" s="28">
        <f>($D345*Input!B$4 + 'Cálculo Emissões'!$E345*Input!B$6 + 'Cálculo Emissões'!$F345*Input!B$5) * (1/1000)</f>
        <v>1.5352073388481898E-2</v>
      </c>
      <c r="N345" s="28">
        <f>($D345*Input!C$4 + 'Cálculo Emissões'!$E345*Input!C$6 + 'Cálculo Emissões'!$F345*Input!C$5) * (1/1000)</f>
        <v>1.5352073388481898E-2</v>
      </c>
      <c r="O345" s="28">
        <f>($D345*Input!D$4 + 'Cálculo Emissões'!$E345*Input!D$6 + 'Cálculo Emissões'!$F345*Input!D$5) * (1/1000)</f>
        <v>1.5352073388481898E-2</v>
      </c>
      <c r="P345" s="28">
        <f>($D345*Input!E$4 + 'Cálculo Emissões'!$E345*Input!E$6 + 'Cálculo Emissões'!$F345*Input!E$5) * (1/1000)</f>
        <v>0.73501368008922807</v>
      </c>
      <c r="Q345" s="28">
        <f>($D345*Input!F$4 + 'Cálculo Emissões'!$E345*Input!F$6 + 'Cálculo Emissões'!$F345*Input!F$5) * (1/1000)</f>
        <v>0.69188140390652564</v>
      </c>
      <c r="R345" s="28">
        <f>($D345*Input!G$4 + 'Cálculo Emissões'!$E345*Input!G$6 + 'Cálculo Emissões'!$F345*Input!G$5) * (1/1000)</f>
        <v>2.1108151678504657E-2</v>
      </c>
      <c r="S345" s="28">
        <f>($D345*Input!H$4 + 'Cálculo Emissões'!$E345*Input!H$6 + 'Cálculo Emissões'!$F345*Input!H$5) * (1/1000)</f>
        <v>0.34729192121623642</v>
      </c>
      <c r="T345" s="28">
        <f>($D345*Input!I$4) * (1/1000)</f>
        <v>3.0192512218733474E-2</v>
      </c>
      <c r="U345" s="1">
        <f>($D345*Input!J$4 + 'Cálculo Emissões'!$E345*Input!J$6 + 'Cálculo Emissões'!$F345*Input!J$5) * (1/1000)</f>
        <v>1.3138026076999107E-2</v>
      </c>
      <c r="V345" s="1">
        <f>($D345*Input!K$4 + 'Cálculo Emissões'!$E345*Input!K$6 + 'Cálculo Emissões'!$F345*Input!K$5) * (1/1000)</f>
        <v>9.9723445243562504E-3</v>
      </c>
      <c r="W345" s="1">
        <f>($D345*Input!L$4 + 'Cálculo Emissões'!$E345*Input!L$6 + 'Cálculo Emissões'!$F345*Input!L$5) * (1/1000)</f>
        <v>5.3450174184156412E-3</v>
      </c>
      <c r="X345" s="1">
        <f>($D345*Input!M$4 + 'Cálculo Emissões'!$E345*Input!M$6 + 'Cálculo Emissões'!$F345*Input!M$5) * (1/1000)</f>
        <v>1.1364035465320034E-2</v>
      </c>
      <c r="Y345" s="1">
        <f>($D345*Input!N$4 + 'Cálculo Emissões'!$E345*Input!N$6 + 'Cálculo Emissões'!$F345*Input!N$5) * (1/1000)</f>
        <v>5.682017732660017E-3</v>
      </c>
      <c r="Z345" s="1">
        <f>($D345*Input!O$4 + 'Cálculo Emissões'!$E345*Input!O$6 + 'Cálculo Emissões'!$F345*Input!O$5) * (1/1000)</f>
        <v>3.0871103238466562E-3</v>
      </c>
    </row>
    <row r="346" spans="1:26" ht="15" customHeight="1" x14ac:dyDescent="0.25">
      <c r="A346" s="1" t="str">
        <f>'Dados Vias'!B347</f>
        <v>Serra</v>
      </c>
      <c r="B346" s="1" t="str">
        <f>'Dados Vias'!C347</f>
        <v>Rod Norte-Sul (7)</v>
      </c>
      <c r="C346" s="29">
        <f>Input!$R$17</f>
        <v>0.95383561643835613</v>
      </c>
      <c r="D346" s="5">
        <f>'Dados Vias'!S347</f>
        <v>1343.6407196912276</v>
      </c>
      <c r="E346" s="5">
        <f>'Dados Vias'!T347</f>
        <v>251.19070964055871</v>
      </c>
      <c r="F346" s="5">
        <f>'Dados Vias'!U347</f>
        <v>165.18336902355065</v>
      </c>
      <c r="G346" s="12">
        <f>($D346*Input!$E$12 + $E346*Input!$E$14 + $F346*Input!$E$13) / ($D346+$E346+$F346)</f>
        <v>2.6043172562993129</v>
      </c>
      <c r="H346" s="14" t="str">
        <f>'Dados Vias'!W347</f>
        <v>Freeway</v>
      </c>
      <c r="I346" s="29">
        <f>VLOOKUP($H346,Input!$A$12:$B$15,2,FALSE)</f>
        <v>0.25617538095238079</v>
      </c>
      <c r="J346" s="34">
        <f t="shared" si="15"/>
        <v>4.1683979027569755</v>
      </c>
      <c r="K346" s="34">
        <f t="shared" si="16"/>
        <v>0.8001259132227011</v>
      </c>
      <c r="L346" s="34">
        <f t="shared" si="17"/>
        <v>0.1935788499732341</v>
      </c>
      <c r="M346" s="28">
        <f>($D346*Input!B$4 + 'Cálculo Emissões'!$E346*Input!B$6 + 'Cálculo Emissões'!$F346*Input!B$5) * (1/1000)</f>
        <v>3.5808995198533144E-2</v>
      </c>
      <c r="N346" s="28">
        <f>($D346*Input!C$4 + 'Cálculo Emissões'!$E346*Input!C$6 + 'Cálculo Emissões'!$F346*Input!C$5) * (1/1000)</f>
        <v>3.5808995198533144E-2</v>
      </c>
      <c r="O346" s="28">
        <f>($D346*Input!D$4 + 'Cálculo Emissões'!$E346*Input!D$6 + 'Cálculo Emissões'!$F346*Input!D$5) * (1/1000)</f>
        <v>3.5808995198533144E-2</v>
      </c>
      <c r="P346" s="28">
        <f>($D346*Input!E$4 + 'Cálculo Emissões'!$E346*Input!E$6 + 'Cálculo Emissões'!$F346*Input!E$5) * (1/1000)</f>
        <v>1.955749754281594</v>
      </c>
      <c r="Q346" s="28">
        <f>($D346*Input!F$4 + 'Cálculo Emissões'!$E346*Input!F$6 + 'Cálculo Emissões'!$F346*Input!F$5) * (1/1000)</f>
        <v>2.3450450974728687</v>
      </c>
      <c r="R346" s="28">
        <f>($D346*Input!G$4 + 'Cálculo Emissões'!$E346*Input!G$6 + 'Cálculo Emissões'!$F346*Input!G$5) * (1/1000)</f>
        <v>5.1606670577920483E-2</v>
      </c>
      <c r="S346" s="28">
        <f>($D346*Input!H$4 + 'Cálculo Emissões'!$E346*Input!H$6 + 'Cálculo Emissões'!$F346*Input!H$5) * (1/1000)</f>
        <v>1.130499469232622</v>
      </c>
      <c r="T346" s="28">
        <f>($D346*Input!I$4) * (1/1000)</f>
        <v>9.8850885549521358E-2</v>
      </c>
      <c r="U346" s="1">
        <f>($D346*Input!J$4 + 'Cálculo Emissões'!$E346*Input!J$6 + 'Cálculo Emissões'!$F346*Input!J$5) * (1/1000)</f>
        <v>3.7711181830806205E-2</v>
      </c>
      <c r="V346" s="1">
        <f>($D346*Input!K$4 + 'Cálculo Emissões'!$E346*Input!K$6 + 'Cálculo Emissões'!$F346*Input!K$5) * (1/1000)</f>
        <v>2.862917694218119E-2</v>
      </c>
      <c r="W346" s="1">
        <f>($D346*Input!L$4 + 'Cálculo Emissões'!$E346*Input!L$6 + 'Cálculo Emissões'!$F346*Input!L$5) * (1/1000)</f>
        <v>1.534289572882689E-2</v>
      </c>
      <c r="X346" s="1">
        <f>($D346*Input!M$4 + 'Cálculo Emissões'!$E346*Input!M$6 + 'Cálculo Emissões'!$F346*Input!M$5) * (1/1000)</f>
        <v>3.2149978284017458E-2</v>
      </c>
      <c r="Y346" s="1">
        <f>($D346*Input!N$4 + 'Cálculo Emissões'!$E346*Input!N$6 + 'Cálculo Emissões'!$F346*Input!N$5) * (1/1000)</f>
        <v>1.6074989142008729E-2</v>
      </c>
      <c r="Z346" s="1">
        <f>($D346*Input!O$4 + 'Cálculo Emissões'!$E346*Input!O$6 + 'Cálculo Emissões'!$F346*Input!O$5) * (1/1000)</f>
        <v>8.7417193958621766E-3</v>
      </c>
    </row>
    <row r="347" spans="1:26" ht="15" customHeight="1" x14ac:dyDescent="0.25">
      <c r="A347" s="1" t="str">
        <f>'Dados Vias'!B348</f>
        <v>Serra</v>
      </c>
      <c r="B347" s="1" t="str">
        <f>'Dados Vias'!C348</f>
        <v>Rod Norte-Sul (8)</v>
      </c>
      <c r="C347" s="29">
        <f>Input!$R$17</f>
        <v>0.95383561643835613</v>
      </c>
      <c r="D347" s="5">
        <f>'Dados Vias'!S348</f>
        <v>115.77363741401618</v>
      </c>
      <c r="E347" s="5">
        <f>'Dados Vias'!T348</f>
        <v>13.902947724390591</v>
      </c>
      <c r="F347" s="5">
        <f>'Dados Vias'!U348</f>
        <v>11.62791991494486</v>
      </c>
      <c r="G347" s="12">
        <f>($D347*Input!$E$12 + $E347*Input!$E$14 + $F347*Input!$E$13) / ($D347+$E347+$F347)</f>
        <v>2.4955277280858676</v>
      </c>
      <c r="H347" s="14" t="str">
        <f>'Dados Vias'!W348</f>
        <v>Highway</v>
      </c>
      <c r="I347" s="29">
        <f>VLOOKUP($H347,Input!$A$12:$B$15,2,FALSE)</f>
        <v>0.61049702380952386</v>
      </c>
      <c r="J347" s="34">
        <f t="shared" si="15"/>
        <v>0.70617078238462672</v>
      </c>
      <c r="K347" s="34">
        <f t="shared" si="16"/>
        <v>0.13554980962181687</v>
      </c>
      <c r="L347" s="34">
        <f t="shared" si="17"/>
        <v>3.2794308779471822E-2</v>
      </c>
      <c r="M347" s="28">
        <f>($D347*Input!B$4 + 'Cálculo Emissões'!$E347*Input!B$6 + 'Cálculo Emissões'!$F347*Input!B$5) * (1/1000)</f>
        <v>2.5959350369530445E-3</v>
      </c>
      <c r="N347" s="28">
        <f>($D347*Input!C$4 + 'Cálculo Emissões'!$E347*Input!C$6 + 'Cálculo Emissões'!$F347*Input!C$5) * (1/1000)</f>
        <v>2.5959350369530445E-3</v>
      </c>
      <c r="O347" s="28">
        <f>($D347*Input!D$4 + 'Cálculo Emissões'!$E347*Input!D$6 + 'Cálculo Emissões'!$F347*Input!D$5) * (1/1000)</f>
        <v>2.5959350369530445E-3</v>
      </c>
      <c r="P347" s="28">
        <f>($D347*Input!E$4 + 'Cálculo Emissões'!$E347*Input!E$6 + 'Cálculo Emissões'!$F347*Input!E$5) * (1/1000)</f>
        <v>0.15358687747933972</v>
      </c>
      <c r="Q347" s="28">
        <f>($D347*Input!F$4 + 'Cálculo Emissões'!$E347*Input!F$6 + 'Cálculo Emissões'!$F347*Input!F$5) * (1/1000)</f>
        <v>0.16958584884162528</v>
      </c>
      <c r="R347" s="28">
        <f>($D347*Input!G$4 + 'Cálculo Emissões'!$E347*Input!G$6 + 'Cálculo Emissões'!$F347*Input!G$5) * (1/1000)</f>
        <v>3.8794760330195127E-3</v>
      </c>
      <c r="S347" s="28">
        <f>($D347*Input!H$4 + 'Cálculo Emissões'!$E347*Input!H$6 + 'Cálculo Emissões'!$F347*Input!H$5) * (1/1000)</f>
        <v>9.4229271982586182E-2</v>
      </c>
      <c r="T347" s="28">
        <f>($D347*Input!I$4) * (1/1000)</f>
        <v>8.517400830405494E-3</v>
      </c>
      <c r="U347" s="1">
        <f>($D347*Input!J$4 + 'Cálculo Emissões'!$E347*Input!J$6 + 'Cálculo Emissões'!$F347*Input!J$5) * (1/1000)</f>
        <v>3.0089201397056559E-3</v>
      </c>
      <c r="V347" s="1">
        <f>($D347*Input!K$4 + 'Cálculo Emissões'!$E347*Input!K$6 + 'Cálculo Emissões'!$F347*Input!K$5) * (1/1000)</f>
        <v>2.2835487137159577E-3</v>
      </c>
      <c r="W347" s="1">
        <f>($D347*Input!L$4 + 'Cálculo Emissões'!$E347*Input!L$6 + 'Cálculo Emissões'!$F347*Input!L$5) * (1/1000)</f>
        <v>1.223999868622433E-3</v>
      </c>
      <c r="X347" s="1">
        <f>($D347*Input!M$4 + 'Cálculo Emissões'!$E347*Input!M$6 + 'Cálculo Emissões'!$F347*Input!M$5) * (1/1000)</f>
        <v>2.5583311056831628E-3</v>
      </c>
      <c r="Y347" s="1">
        <f>($D347*Input!N$4 + 'Cálculo Emissões'!$E347*Input!N$6 + 'Cálculo Emissões'!$F347*Input!N$5) * (1/1000)</f>
        <v>1.2791655528415814E-3</v>
      </c>
      <c r="Z347" s="1">
        <f>($D347*Input!O$4 + 'Cálculo Emissões'!$E347*Input!O$6 + 'Cálculo Emissões'!$F347*Input!O$5) * (1/1000)</f>
        <v>6.9619434898818679E-4</v>
      </c>
    </row>
    <row r="348" spans="1:26" ht="15" customHeight="1" x14ac:dyDescent="0.25">
      <c r="A348" s="1" t="str">
        <f>'Dados Vias'!B349</f>
        <v>Serra</v>
      </c>
      <c r="B348" s="1" t="str">
        <f>'Dados Vias'!C349</f>
        <v>Rod Norte-Sul (9)</v>
      </c>
      <c r="C348" s="29">
        <f>Input!$R$17</f>
        <v>0.95383561643835613</v>
      </c>
      <c r="D348" s="5">
        <f>'Dados Vias'!S349</f>
        <v>158.87946270108537</v>
      </c>
      <c r="E348" s="5">
        <f>'Dados Vias'!T349</f>
        <v>18.459024712159295</v>
      </c>
      <c r="F348" s="5">
        <f>'Dados Vias'!U349</f>
        <v>12.525766768965235</v>
      </c>
      <c r="G348" s="12">
        <f>($D348*Input!$E$12 + $E348*Input!$E$14 + $F348*Input!$E$13) / ($D348+$E348+$F348)</f>
        <v>2.2652777777777775</v>
      </c>
      <c r="H348" s="14" t="str">
        <f>'Dados Vias'!W349</f>
        <v>Highway</v>
      </c>
      <c r="I348" s="29">
        <f>VLOOKUP($H348,Input!$A$12:$B$15,2,FALSE)</f>
        <v>0.61049702380952386</v>
      </c>
      <c r="J348" s="34">
        <f t="shared" si="15"/>
        <v>0.85963717922030214</v>
      </c>
      <c r="K348" s="34">
        <f t="shared" si="16"/>
        <v>0.16500775576364932</v>
      </c>
      <c r="L348" s="34">
        <f t="shared" si="17"/>
        <v>3.9921231233140966E-2</v>
      </c>
      <c r="M348" s="28">
        <f>($D348*Input!B$4 + 'Cálculo Emissões'!$E348*Input!B$6 + 'Cálculo Emissões'!$F348*Input!B$5) * (1/1000)</f>
        <v>2.9595838905845193E-3</v>
      </c>
      <c r="N348" s="28">
        <f>($D348*Input!C$4 + 'Cálculo Emissões'!$E348*Input!C$6 + 'Cálculo Emissões'!$F348*Input!C$5) * (1/1000)</f>
        <v>2.9595838905845193E-3</v>
      </c>
      <c r="O348" s="28">
        <f>($D348*Input!D$4 + 'Cálculo Emissões'!$E348*Input!D$6 + 'Cálculo Emissões'!$F348*Input!D$5) * (1/1000)</f>
        <v>2.9595838905845193E-3</v>
      </c>
      <c r="P348" s="28">
        <f>($D348*Input!E$4 + 'Cálculo Emissões'!$E348*Input!E$6 + 'Cálculo Emissões'!$F348*Input!E$5) * (1/1000)</f>
        <v>0.1920609282030282</v>
      </c>
      <c r="Q348" s="28">
        <f>($D348*Input!F$4 + 'Cálculo Emissões'!$E348*Input!F$6 + 'Cálculo Emissões'!$F348*Input!F$5) * (1/1000)</f>
        <v>0.2267784613830337</v>
      </c>
      <c r="R348" s="28">
        <f>($D348*Input!G$4 + 'Cálculo Emissões'!$E348*Input!G$6 + 'Cálculo Emissões'!$F348*Input!G$5) * (1/1000)</f>
        <v>4.6006394423877663E-3</v>
      </c>
      <c r="S348" s="28">
        <f>($D348*Input!H$4 + 'Cálculo Emissões'!$E348*Input!H$6 + 'Cálculo Emissões'!$F348*Input!H$5) * (1/1000)</f>
        <v>0.1282605471671377</v>
      </c>
      <c r="T348" s="28">
        <f>($D348*Input!I$4) * (1/1000)</f>
        <v>1.1688671944419471E-2</v>
      </c>
      <c r="U348" s="1">
        <f>($D348*Input!J$4 + 'Cálculo Emissões'!$E348*Input!J$6 + 'Cálculo Emissões'!$F348*Input!J$5) * (1/1000)</f>
        <v>3.8919882623700639E-3</v>
      </c>
      <c r="V348" s="1">
        <f>($D348*Input!K$4 + 'Cálculo Emissões'!$E348*Input!K$6 + 'Cálculo Emissões'!$F348*Input!K$5) * (1/1000)</f>
        <v>2.953658106308806E-3</v>
      </c>
      <c r="W348" s="1">
        <f>($D348*Input!L$4 + 'Cálculo Emissões'!$E348*Input!L$6 + 'Cálculo Emissões'!$F348*Input!L$5) * (1/1000)</f>
        <v>1.5831833369972235E-3</v>
      </c>
      <c r="X348" s="1">
        <f>($D348*Input!M$4 + 'Cálculo Emissões'!$E348*Input!M$6 + 'Cálculo Emissões'!$F348*Input!M$5) * (1/1000)</f>
        <v>3.2892644941488361E-3</v>
      </c>
      <c r="Y348" s="1">
        <f>($D348*Input!N$4 + 'Cálculo Emissões'!$E348*Input!N$6 + 'Cálculo Emissões'!$F348*Input!N$5) * (1/1000)</f>
        <v>1.644632247074418E-3</v>
      </c>
      <c r="Z348" s="1">
        <f>($D348*Input!O$4 + 'Cálculo Emissões'!$E348*Input!O$6 + 'Cálculo Emissões'!$F348*Input!O$5) * (1/1000)</f>
        <v>8.9560546677652526E-4</v>
      </c>
    </row>
    <row r="349" spans="1:26" ht="15" customHeight="1" x14ac:dyDescent="0.25">
      <c r="A349" s="1" t="str">
        <f>'Dados Vias'!B350</f>
        <v>Serra</v>
      </c>
      <c r="B349" s="1" t="str">
        <f>'Dados Vias'!C350</f>
        <v>Rod Serra-Jacaraípe (1)</v>
      </c>
      <c r="C349" s="29">
        <f>Input!$R$17</f>
        <v>0.95383561643835613</v>
      </c>
      <c r="D349" s="5">
        <f>'Dados Vias'!S350</f>
        <v>420.91786038712297</v>
      </c>
      <c r="E349" s="5">
        <f>'Dados Vias'!T350</f>
        <v>132.57985470343303</v>
      </c>
      <c r="F349" s="5">
        <f>'Dados Vias'!U350</f>
        <v>114.9643495330468</v>
      </c>
      <c r="G349" s="12">
        <f>($D349*Input!$E$12 + $E349*Input!$E$14 + $F349*Input!$E$13) / ($D349+$E349+$F349)</f>
        <v>3.6442441054091539</v>
      </c>
      <c r="H349" s="14" t="str">
        <f>'Dados Vias'!W350</f>
        <v>Highway</v>
      </c>
      <c r="I349" s="29">
        <f>VLOOKUP($H349,Input!$A$12:$B$15,2,FALSE)</f>
        <v>0.61049702380952386</v>
      </c>
      <c r="J349" s="34">
        <f t="shared" si="15"/>
        <v>4.915463369451186</v>
      </c>
      <c r="K349" s="34">
        <f t="shared" si="16"/>
        <v>0.94352547648908192</v>
      </c>
      <c r="L349" s="34">
        <f t="shared" si="17"/>
        <v>0.22827229269897145</v>
      </c>
      <c r="M349" s="28">
        <f>($D349*Input!B$4 + 'Cálculo Emissões'!$E349*Input!B$6 + 'Cálculo Emissões'!$F349*Input!B$5) * (1/1000)</f>
        <v>2.2510565291505736E-2</v>
      </c>
      <c r="N349" s="28">
        <f>($D349*Input!C$4 + 'Cálculo Emissões'!$E349*Input!C$6 + 'Cálculo Emissões'!$F349*Input!C$5) * (1/1000)</f>
        <v>2.2510565291505736E-2</v>
      </c>
      <c r="O349" s="28">
        <f>($D349*Input!D$4 + 'Cálculo Emissões'!$E349*Input!D$6 + 'Cálculo Emissões'!$F349*Input!D$5) * (1/1000)</f>
        <v>2.2510565291505736E-2</v>
      </c>
      <c r="P349" s="28">
        <f>($D349*Input!E$4 + 'Cálculo Emissões'!$E349*Input!E$6 + 'Cálculo Emissões'!$F349*Input!E$5) * (1/1000)</f>
        <v>0.96160375394131625</v>
      </c>
      <c r="Q349" s="28">
        <f>($D349*Input!F$4 + 'Cálculo Emissões'!$E349*Input!F$6 + 'Cálculo Emissões'!$F349*Input!F$5) * (1/1000)</f>
        <v>1.0075113702629344</v>
      </c>
      <c r="R349" s="28">
        <f>($D349*Input!G$4 + 'Cálculo Emissões'!$E349*Input!G$6 + 'Cálculo Emissões'!$F349*Input!G$5) * (1/1000)</f>
        <v>2.9597013451087017E-2</v>
      </c>
      <c r="S349" s="28">
        <f>($D349*Input!H$4 + 'Cálculo Emissões'!$E349*Input!H$6 + 'Cálculo Emissões'!$F349*Input!H$5) * (1/1000)</f>
        <v>0.38744669332475201</v>
      </c>
      <c r="T349" s="28">
        <f>($D349*Input!I$4) * (1/1000)</f>
        <v>3.0966688217396805E-2</v>
      </c>
      <c r="U349" s="1">
        <f>($D349*Input!J$4 + 'Cálculo Emissões'!$E349*Input!J$6 + 'Cálculo Emissões'!$F349*Input!J$5) * (1/1000)</f>
        <v>1.6536612424217879E-2</v>
      </c>
      <c r="V349" s="1">
        <f>($D349*Input!K$4 + 'Cálculo Emissões'!$E349*Input!K$6 + 'Cálculo Emissões'!$F349*Input!K$5) * (1/1000)</f>
        <v>1.2558595416463997E-2</v>
      </c>
      <c r="W349" s="1">
        <f>($D349*Input!L$4 + 'Cálculo Emissões'!$E349*Input!L$6 + 'Cálculo Emissões'!$F349*Input!L$5) * (1/1000)</f>
        <v>6.7294150600068214E-3</v>
      </c>
      <c r="X349" s="1">
        <f>($D349*Input!M$4 + 'Cálculo Emissões'!$E349*Input!M$6 + 'Cálculo Emissões'!$F349*Input!M$5) * (1/1000)</f>
        <v>1.4408824105501204E-2</v>
      </c>
      <c r="Y349" s="1">
        <f>($D349*Input!N$4 + 'Cálculo Emissões'!$E349*Input!N$6 + 'Cálculo Emissões'!$F349*Input!N$5) * (1/1000)</f>
        <v>7.2044120527506019E-3</v>
      </c>
      <c r="Z349" s="1">
        <f>($D349*Input!O$4 + 'Cálculo Emissões'!$E349*Input!O$6 + 'Cálculo Emissões'!$F349*Input!O$5) * (1/1000)</f>
        <v>3.9081274198187847E-3</v>
      </c>
    </row>
    <row r="350" spans="1:26" ht="15" customHeight="1" x14ac:dyDescent="0.25">
      <c r="A350" s="1" t="str">
        <f>'Dados Vias'!B351</f>
        <v>Serra</v>
      </c>
      <c r="B350" s="1" t="str">
        <f>'Dados Vias'!C351</f>
        <v>Rod Serra-Jacaraípe (2)</v>
      </c>
      <c r="C350" s="29">
        <f>Input!$R$17</f>
        <v>0.95383561643835613</v>
      </c>
      <c r="D350" s="5">
        <f>'Dados Vias'!S351</f>
        <v>532.67739112195284</v>
      </c>
      <c r="E350" s="5">
        <f>'Dados Vias'!T351</f>
        <v>137.28798740256516</v>
      </c>
      <c r="F350" s="5">
        <f>'Dados Vias'!U351</f>
        <v>104.33887042594951</v>
      </c>
      <c r="G350" s="12">
        <f>($D350*Input!$E$12 + $E350*Input!$E$14 + $F350*Input!$E$13) / ($D350+$E350+$F350)</f>
        <v>3.1418439716312054</v>
      </c>
      <c r="H350" s="14" t="str">
        <f>'Dados Vias'!W351</f>
        <v>Collector</v>
      </c>
      <c r="I350" s="29">
        <f>VLOOKUP($H350,Input!$A$12:$B$15,2,FALSE)</f>
        <v>1.9366892857142866</v>
      </c>
      <c r="J350" s="34">
        <f t="shared" si="15"/>
        <v>13.993957805482177</v>
      </c>
      <c r="K350" s="34">
        <f t="shared" si="16"/>
        <v>2.6861466995043188</v>
      </c>
      <c r="L350" s="34">
        <f t="shared" si="17"/>
        <v>0.64987420149298036</v>
      </c>
      <c r="M350" s="28">
        <f>($D350*Input!B$4 + 'Cálculo Emissões'!$E350*Input!B$6 + 'Cálculo Emissões'!$F350*Input!B$5) * (1/1000)</f>
        <v>2.1156754021057253E-2</v>
      </c>
      <c r="N350" s="28">
        <f>($D350*Input!C$4 + 'Cálculo Emissões'!$E350*Input!C$6 + 'Cálculo Emissões'!$F350*Input!C$5) * (1/1000)</f>
        <v>2.1156754021057253E-2</v>
      </c>
      <c r="O350" s="28">
        <f>($D350*Input!D$4 + 'Cálculo Emissões'!$E350*Input!D$6 + 'Cálculo Emissões'!$F350*Input!D$5) * (1/1000)</f>
        <v>2.1156754021057253E-2</v>
      </c>
      <c r="P350" s="28">
        <f>($D350*Input!E$4 + 'Cálculo Emissões'!$E350*Input!E$6 + 'Cálculo Emissões'!$F350*Input!E$5) * (1/1000)</f>
        <v>0.99025121188100473</v>
      </c>
      <c r="Q350" s="28">
        <f>($D350*Input!F$4 + 'Cálculo Emissões'!$E350*Input!F$6 + 'Cálculo Emissões'!$F350*Input!F$5) * (1/1000)</f>
        <v>1.1150223095284173</v>
      </c>
      <c r="R350" s="28">
        <f>($D350*Input!G$4 + 'Cálculo Emissões'!$E350*Input!G$6 + 'Cálculo Emissões'!$F350*Input!G$5) * (1/1000)</f>
        <v>2.8724697883401321E-2</v>
      </c>
      <c r="S350" s="28">
        <f>($D350*Input!H$4 + 'Cálculo Emissões'!$E350*Input!H$6 + 'Cálculo Emissões'!$F350*Input!H$5) * (1/1000)</f>
        <v>0.47014502627806781</v>
      </c>
      <c r="T350" s="28">
        <f>($D350*Input!I$4) * (1/1000)</f>
        <v>3.9188773496470243E-2</v>
      </c>
      <c r="U350" s="1">
        <f>($D350*Input!J$4 + 'Cálculo Emissões'!$E350*Input!J$6 + 'Cálculo Emissões'!$F350*Input!J$5) * (1/1000)</f>
        <v>1.7891076640779702E-2</v>
      </c>
      <c r="V350" s="1">
        <f>($D350*Input!K$4 + 'Cálculo Emissões'!$E350*Input!K$6 + 'Cálculo Emissões'!$F350*Input!K$5) * (1/1000)</f>
        <v>1.3585580564078659E-2</v>
      </c>
      <c r="W350" s="1">
        <f>($D350*Input!L$4 + 'Cálculo Emissões'!$E350*Input!L$6 + 'Cálculo Emissões'!$F350*Input!L$5) * (1/1000)</f>
        <v>7.2800297008337421E-3</v>
      </c>
      <c r="X350" s="1">
        <f>($D350*Input!M$4 + 'Cálculo Emissões'!$E350*Input!M$6 + 'Cálculo Emissões'!$F350*Input!M$5) * (1/1000)</f>
        <v>1.5438814229811568E-2</v>
      </c>
      <c r="Y350" s="1">
        <f>($D350*Input!N$4 + 'Cálculo Emissões'!$E350*Input!N$6 + 'Cálculo Emissões'!$F350*Input!N$5) * (1/1000)</f>
        <v>7.7194071149057839E-3</v>
      </c>
      <c r="Z350" s="1">
        <f>($D350*Input!O$4 + 'Cálculo Emissões'!$E350*Input!O$6 + 'Cálculo Emissões'!$F350*Input!O$5) * (1/1000)</f>
        <v>4.1917786039711372E-3</v>
      </c>
    </row>
    <row r="351" spans="1:26" ht="15" customHeight="1" x14ac:dyDescent="0.25">
      <c r="A351" s="1" t="str">
        <f>'Dados Vias'!B352</f>
        <v>Serra</v>
      </c>
      <c r="B351" s="1" t="str">
        <f>'Dados Vias'!C352</f>
        <v>Rod Serra-Jacaraípe (3)</v>
      </c>
      <c r="C351" s="29">
        <f>Input!$R$17</f>
        <v>0.95383561643835613</v>
      </c>
      <c r="D351" s="5">
        <f>'Dados Vias'!S352</f>
        <v>191.58498134905039</v>
      </c>
      <c r="E351" s="5">
        <f>'Dados Vias'!T352</f>
        <v>54.299486692511607</v>
      </c>
      <c r="F351" s="5">
        <f>'Dados Vias'!U352</f>
        <v>42.005263290433511</v>
      </c>
      <c r="G351" s="12">
        <f>($D351*Input!$E$12 + $E351*Input!$E$14 + $F351*Input!$E$13) / ($D351+$E351+$F351)</f>
        <v>3.2861209964412814</v>
      </c>
      <c r="H351" s="14" t="str">
        <f>'Dados Vias'!W352</f>
        <v>Highway</v>
      </c>
      <c r="I351" s="29">
        <f>VLOOKUP($H351,Input!$A$12:$B$15,2,FALSE)</f>
        <v>0.61049702380952386</v>
      </c>
      <c r="J351" s="34">
        <f t="shared" si="15"/>
        <v>1.9049846677191133</v>
      </c>
      <c r="K351" s="34">
        <f t="shared" si="16"/>
        <v>0.36566269163648613</v>
      </c>
      <c r="L351" s="34">
        <f t="shared" si="17"/>
        <v>8.8466780234633752E-2</v>
      </c>
      <c r="M351" s="28">
        <f>($D351*Input!B$4 + 'Cálculo Emissões'!$E351*Input!B$6 + 'Cálculo Emissões'!$F351*Input!B$5) * (1/1000)</f>
        <v>8.4141385001735083E-3</v>
      </c>
      <c r="N351" s="28">
        <f>($D351*Input!C$4 + 'Cálculo Emissões'!$E351*Input!C$6 + 'Cálculo Emissões'!$F351*Input!C$5) * (1/1000)</f>
        <v>8.4141385001735083E-3</v>
      </c>
      <c r="O351" s="28">
        <f>($D351*Input!D$4 + 'Cálculo Emissões'!$E351*Input!D$6 + 'Cálculo Emissões'!$F351*Input!D$5) * (1/1000)</f>
        <v>8.4141385001735083E-3</v>
      </c>
      <c r="P351" s="28">
        <f>($D351*Input!E$4 + 'Cálculo Emissões'!$E351*Input!E$6 + 'Cálculo Emissões'!$F351*Input!E$5) * (1/1000)</f>
        <v>0.38098614110057444</v>
      </c>
      <c r="Q351" s="28">
        <f>($D351*Input!F$4 + 'Cálculo Emissões'!$E351*Input!F$6 + 'Cálculo Emissões'!$F351*Input!F$5) * (1/1000)</f>
        <v>0.42461174075250557</v>
      </c>
      <c r="R351" s="28">
        <f>($D351*Input!G$4 + 'Cálculo Emissões'!$E351*Input!G$6 + 'Cálculo Emissões'!$F351*Input!G$5) * (1/1000)</f>
        <v>1.1285393817758718E-2</v>
      </c>
      <c r="S351" s="28">
        <f>($D351*Input!H$4 + 'Cálculo Emissões'!$E351*Input!H$6 + 'Cálculo Emissões'!$F351*Input!H$5) * (1/1000)</f>
        <v>0.17181473790867968</v>
      </c>
      <c r="T351" s="28">
        <f>($D351*Input!I$4) * (1/1000)</f>
        <v>1.4094798398707543E-2</v>
      </c>
      <c r="U351" s="1">
        <f>($D351*Input!J$4 + 'Cálculo Emissões'!$E351*Input!J$6 + 'Cálculo Emissões'!$F351*Input!J$5) * (1/1000)</f>
        <v>6.7785164611806423E-3</v>
      </c>
      <c r="V351" s="1">
        <f>($D351*Input!K$4 + 'Cálculo Emissões'!$E351*Input!K$6 + 'Cálculo Emissões'!$F351*Input!K$5) * (1/1000)</f>
        <v>5.1476296750069478E-3</v>
      </c>
      <c r="W351" s="1">
        <f>($D351*Input!L$4 + 'Cálculo Emissões'!$E351*Input!L$6 + 'Cálculo Emissões'!$F351*Input!L$5) * (1/1000)</f>
        <v>2.7583444975328502E-3</v>
      </c>
      <c r="X351" s="1">
        <f>($D351*Input!M$4 + 'Cálculo Emissões'!$E351*Input!M$6 + 'Cálculo Emissões'!$F351*Input!M$5) * (1/1000)</f>
        <v>5.8666663783573415E-3</v>
      </c>
      <c r="Y351" s="1">
        <f>($D351*Input!N$4 + 'Cálculo Emissões'!$E351*Input!N$6 + 'Cálculo Emissões'!$F351*Input!N$5) * (1/1000)</f>
        <v>2.9333331891786708E-3</v>
      </c>
      <c r="Z351" s="1">
        <f>($D351*Input!O$4 + 'Cálculo Emissões'!$E351*Input!O$6 + 'Cálculo Emissões'!$F351*Input!O$5) * (1/1000)</f>
        <v>1.5922559161591972E-3</v>
      </c>
    </row>
    <row r="352" spans="1:26" ht="15" customHeight="1" x14ac:dyDescent="0.25">
      <c r="A352" s="1" t="str">
        <f>'Dados Vias'!B353</f>
        <v>Serra</v>
      </c>
      <c r="B352" s="1" t="str">
        <f>'Dados Vias'!C353</f>
        <v>Rod Serra-Jacaraípe (4)</v>
      </c>
      <c r="C352" s="29">
        <f>Input!$R$17</f>
        <v>0.95383561643835613</v>
      </c>
      <c r="D352" s="5">
        <f>'Dados Vias'!S353</f>
        <v>195.10259189137551</v>
      </c>
      <c r="E352" s="5">
        <f>'Dados Vias'!T353</f>
        <v>39.81685548803582</v>
      </c>
      <c r="F352" s="5">
        <f>'Dados Vias'!U353</f>
        <v>39.81685548803582</v>
      </c>
      <c r="G352" s="12">
        <f>($D352*Input!$E$12 + $E352*Input!$E$14 + $F352*Input!$E$13) / ($D352+$E352+$F352)</f>
        <v>3.3268115942028986</v>
      </c>
      <c r="H352" s="14" t="str">
        <f>'Dados Vias'!W353</f>
        <v>Collector</v>
      </c>
      <c r="I352" s="29">
        <f>VLOOKUP($H352,Input!$A$12:$B$15,2,FALSE)</f>
        <v>1.9366892857142866</v>
      </c>
      <c r="J352" s="34">
        <f t="shared" si="15"/>
        <v>5.2636309506543641</v>
      </c>
      <c r="K352" s="34">
        <f t="shared" si="16"/>
        <v>1.0103564053887633</v>
      </c>
      <c r="L352" s="34">
        <f t="shared" si="17"/>
        <v>0.24444106581986211</v>
      </c>
      <c r="M352" s="28">
        <f>($D352*Input!B$4 + 'Cálculo Emissões'!$E352*Input!B$6 + 'Cálculo Emissões'!$F352*Input!B$5) * (1/1000)</f>
        <v>7.9831719138854021E-3</v>
      </c>
      <c r="N352" s="28">
        <f>($D352*Input!C$4 + 'Cálculo Emissões'!$E352*Input!C$6 + 'Cálculo Emissões'!$F352*Input!C$5) * (1/1000)</f>
        <v>7.9831719138854021E-3</v>
      </c>
      <c r="O352" s="28">
        <f>($D352*Input!D$4 + 'Cálculo Emissões'!$E352*Input!D$6 + 'Cálculo Emissões'!$F352*Input!D$5) * (1/1000)</f>
        <v>7.9831719138854021E-3</v>
      </c>
      <c r="P352" s="28">
        <f>($D352*Input!E$4 + 'Cálculo Emissões'!$E352*Input!E$6 + 'Cálculo Emissões'!$F352*Input!E$5) * (1/1000)</f>
        <v>0.37035338495428283</v>
      </c>
      <c r="Q352" s="28">
        <f>($D352*Input!F$4 + 'Cálculo Emissões'!$E352*Input!F$6 + 'Cálculo Emissões'!$F352*Input!F$5) * (1/1000)</f>
        <v>0.36980540415361363</v>
      </c>
      <c r="R352" s="28">
        <f>($D352*Input!G$4 + 'Cálculo Emissões'!$E352*Input!G$6 + 'Cálculo Emissões'!$F352*Input!G$5) * (1/1000)</f>
        <v>1.0831549460094942E-2</v>
      </c>
      <c r="S352" s="28">
        <f>($D352*Input!H$4 + 'Cálculo Emissões'!$E352*Input!H$6 + 'Cálculo Emissões'!$F352*Input!H$5) * (1/1000)</f>
        <v>0.16916877444790238</v>
      </c>
      <c r="T352" s="28">
        <f>($D352*Input!I$4) * (1/1000)</f>
        <v>1.4353587010894793E-2</v>
      </c>
      <c r="U352" s="1">
        <f>($D352*Input!J$4 + 'Cálculo Emissões'!$E352*Input!J$6 + 'Cálculo Emissões'!$F352*Input!J$5) * (1/1000)</f>
        <v>6.5743209403207499E-3</v>
      </c>
      <c r="V352" s="1">
        <f>($D352*Input!K$4 + 'Cálculo Emissões'!$E352*Input!K$6 + 'Cálculo Emissões'!$F352*Input!K$5) * (1/1000)</f>
        <v>4.9911475974689706E-3</v>
      </c>
      <c r="W352" s="1">
        <f>($D352*Input!L$4 + 'Cálculo Emissões'!$E352*Input!L$6 + 'Cálculo Emissões'!$F352*Input!L$5) * (1/1000)</f>
        <v>2.6749084710969429E-3</v>
      </c>
      <c r="X352" s="1">
        <f>($D352*Input!M$4 + 'Cálculo Emissões'!$E352*Input!M$6 + 'Cálculo Emissões'!$F352*Input!M$5) * (1/1000)</f>
        <v>5.6935838116581577E-3</v>
      </c>
      <c r="Y352" s="1">
        <f>($D352*Input!N$4 + 'Cálculo Emissões'!$E352*Input!N$6 + 'Cálculo Emissões'!$F352*Input!N$5) * (1/1000)</f>
        <v>2.8467919058290788E-3</v>
      </c>
      <c r="Z352" s="1">
        <f>($D352*Input!O$4 + 'Cálculo Emissões'!$E352*Input!O$6 + 'Cálculo Emissões'!$F352*Input!O$5) * (1/1000)</f>
        <v>1.5460015190544355E-3</v>
      </c>
    </row>
    <row r="353" spans="1:26" ht="15" customHeight="1" x14ac:dyDescent="0.25">
      <c r="A353" s="1" t="str">
        <f>'Dados Vias'!B354</f>
        <v>Serra</v>
      </c>
      <c r="B353" s="1" t="str">
        <f>'Dados Vias'!C354</f>
        <v>Rod Serra-Jacaraípe (5)</v>
      </c>
      <c r="C353" s="29">
        <f>Input!$R$17</f>
        <v>0.95383561643835613</v>
      </c>
      <c r="D353" s="5">
        <f>'Dados Vias'!S354</f>
        <v>927.29272776529785</v>
      </c>
      <c r="E353" s="5">
        <f>'Dados Vias'!T354</f>
        <v>423.90524697842193</v>
      </c>
      <c r="F353" s="5">
        <f>'Dados Vias'!U354</f>
        <v>185.45854555305957</v>
      </c>
      <c r="G353" s="12">
        <f>($D353*Input!$E$12 + $E353*Input!$E$14 + $F353*Input!$E$13) / ($D353+$E353+$F353)</f>
        <v>2.8189655172413786</v>
      </c>
      <c r="H353" s="14" t="str">
        <f>'Dados Vias'!W354</f>
        <v>Collector</v>
      </c>
      <c r="I353" s="29">
        <f>VLOOKUP($H353,Input!$A$12:$B$15,2,FALSE)</f>
        <v>1.9366892857142866</v>
      </c>
      <c r="J353" s="34">
        <f t="shared" si="15"/>
        <v>24.863884150943104</v>
      </c>
      <c r="K353" s="34">
        <f t="shared" si="16"/>
        <v>4.7726341094689548</v>
      </c>
      <c r="L353" s="34">
        <f t="shared" si="17"/>
        <v>1.1546695426134568</v>
      </c>
      <c r="M353" s="28">
        <f>($D353*Input!B$4 + 'Cálculo Emissões'!$E353*Input!B$6 + 'Cálculo Emissões'!$F353*Input!B$5) * (1/1000)</f>
        <v>3.8308901393327828E-2</v>
      </c>
      <c r="N353" s="28">
        <f>($D353*Input!C$4 + 'Cálculo Emissões'!$E353*Input!C$6 + 'Cálculo Emissões'!$F353*Input!C$5) * (1/1000)</f>
        <v>3.8308901393327828E-2</v>
      </c>
      <c r="O353" s="28">
        <f>($D353*Input!D$4 + 'Cálculo Emissões'!$E353*Input!D$6 + 'Cálculo Emissões'!$F353*Input!D$5) * (1/1000)</f>
        <v>3.8308901393327828E-2</v>
      </c>
      <c r="P353" s="28">
        <f>($D353*Input!E$4 + 'Cálculo Emissões'!$E353*Input!E$6 + 'Cálculo Emissões'!$F353*Input!E$5) * (1/1000)</f>
        <v>1.763064503600664</v>
      </c>
      <c r="Q353" s="28">
        <f>($D353*Input!F$4 + 'Cálculo Emissões'!$E353*Input!F$6 + 'Cálculo Emissões'!$F353*Input!F$5) * (1/1000)</f>
        <v>2.6561272031180905</v>
      </c>
      <c r="R353" s="28">
        <f>($D353*Input!G$4 + 'Cálculo Emissões'!$E353*Input!G$6 + 'Cálculo Emissões'!$F353*Input!G$5) * (1/1000)</f>
        <v>5.1269406757343532E-2</v>
      </c>
      <c r="S353" s="28">
        <f>($D353*Input!H$4 + 'Cálculo Emissões'!$E353*Input!H$6 + 'Cálculo Emissões'!$F353*Input!H$5) * (1/1000)</f>
        <v>0.87991755160050289</v>
      </c>
      <c r="T353" s="28">
        <f>($D353*Input!I$4) * (1/1000)</f>
        <v>6.8220399962495556E-2</v>
      </c>
      <c r="U353" s="1">
        <f>($D353*Input!J$4 + 'Cálculo Emissões'!$E353*Input!J$6 + 'Cálculo Emissões'!$F353*Input!J$5) * (1/1000)</f>
        <v>3.2938448356809959E-2</v>
      </c>
      <c r="V353" s="1">
        <f>($D353*Input!K$4 + 'Cálculo Emissões'!$E353*Input!K$6 + 'Cálculo Emissões'!$F353*Input!K$5) * (1/1000)</f>
        <v>2.5029708934950143E-2</v>
      </c>
      <c r="W353" s="1">
        <f>($D353*Input!L$4 + 'Cálculo Emissões'!$E353*Input!L$6 + 'Cálculo Emissões'!$F353*Input!L$5) * (1/1000)</f>
        <v>1.3407119974670411E-2</v>
      </c>
      <c r="X353" s="1">
        <f>($D353*Input!M$4 + 'Cálculo Emissões'!$E353*Input!M$6 + 'Cálculo Emissões'!$F353*Input!M$5) * (1/1000)</f>
        <v>2.82283856050283E-2</v>
      </c>
      <c r="Y353" s="1">
        <f>($D353*Input!N$4 + 'Cálculo Emissões'!$E353*Input!N$6 + 'Cálculo Emissões'!$F353*Input!N$5) * (1/1000)</f>
        <v>1.411419280251415E-2</v>
      </c>
      <c r="Z353" s="1">
        <f>($D353*Input!O$4 + 'Cálculo Emissões'!$E353*Input!O$6 + 'Cálculo Emissões'!$F353*Input!O$5) * (1/1000)</f>
        <v>7.6585030980638007E-3</v>
      </c>
    </row>
    <row r="354" spans="1:26" ht="15" customHeight="1" x14ac:dyDescent="0.25">
      <c r="A354" s="1" t="str">
        <f>'Dados Vias'!B355</f>
        <v>Serra</v>
      </c>
      <c r="B354" s="1" t="str">
        <f>'Dados Vias'!C355</f>
        <v>Av. Civit</v>
      </c>
      <c r="C354" s="29">
        <f>Input!$R$17</f>
        <v>0.95383561643835613</v>
      </c>
      <c r="D354" s="5">
        <f>'Dados Vias'!S355</f>
        <v>120.98758234274004</v>
      </c>
      <c r="E354" s="5">
        <f>'Dados Vias'!T355</f>
        <v>19.180958176288055</v>
      </c>
      <c r="F354" s="5">
        <f>'Dados Vias'!U355</f>
        <v>4.4263749637587821</v>
      </c>
      <c r="G354" s="12">
        <f>($D354*Input!$E$12 + $E354*Input!$E$14 + $F354*Input!$E$13) / ($D354+$E354+$F354)</f>
        <v>1.7188775510204086</v>
      </c>
      <c r="H354" s="14" t="str">
        <f>'Dados Vias'!W355</f>
        <v>Collector</v>
      </c>
      <c r="I354" s="29">
        <f>VLOOKUP($H354,Input!$A$12:$B$15,2,FALSE)</f>
        <v>1.9366892857142866</v>
      </c>
      <c r="J354" s="34">
        <f t="shared" si="15"/>
        <v>1.4125488372676007</v>
      </c>
      <c r="K354" s="34">
        <f t="shared" si="16"/>
        <v>0.2711394052959481</v>
      </c>
      <c r="L354" s="34">
        <f t="shared" si="17"/>
        <v>6.5598243216761651E-2</v>
      </c>
      <c r="M354" s="28">
        <f>($D354*Input!B$4 + 'Cálculo Emissões'!$E354*Input!B$6 + 'Cálculo Emissões'!$F354*Input!B$5) * (1/1000)</f>
        <v>1.3820980641245169E-3</v>
      </c>
      <c r="N354" s="28">
        <f>($D354*Input!C$4 + 'Cálculo Emissões'!$E354*Input!C$6 + 'Cálculo Emissões'!$F354*Input!C$5) * (1/1000)</f>
        <v>1.3820980641245169E-3</v>
      </c>
      <c r="O354" s="28">
        <f>($D354*Input!D$4 + 'Cálculo Emissões'!$E354*Input!D$6 + 'Cálculo Emissões'!$F354*Input!D$5) * (1/1000)</f>
        <v>1.3820980641245169E-3</v>
      </c>
      <c r="P354" s="28">
        <f>($D354*Input!E$4 + 'Cálculo Emissões'!$E354*Input!E$6 + 'Cálculo Emissões'!$F354*Input!E$5) * (1/1000)</f>
        <v>0.11898485768846692</v>
      </c>
      <c r="Q354" s="28">
        <f>($D354*Input!F$4 + 'Cálculo Emissões'!$E354*Input!F$6 + 'Cálculo Emissões'!$F354*Input!F$5) * (1/1000)</f>
        <v>0.18709114802903731</v>
      </c>
      <c r="R354" s="28">
        <f>($D354*Input!G$4 + 'Cálculo Emissões'!$E354*Input!G$6 + 'Cálculo Emissões'!$F354*Input!G$5) * (1/1000)</f>
        <v>2.4410049064032789E-3</v>
      </c>
      <c r="S354" s="28">
        <f>($D354*Input!H$4 + 'Cálculo Emissões'!$E354*Input!H$6 + 'Cálculo Emissões'!$F354*Input!H$5) * (1/1000)</f>
        <v>9.8082593018614175E-2</v>
      </c>
      <c r="T354" s="28">
        <f>($D354*Input!I$4) * (1/1000)</f>
        <v>8.9009878011317399E-3</v>
      </c>
      <c r="U354" s="1">
        <f>($D354*Input!J$4 + 'Cálculo Emissões'!$E354*Input!J$6 + 'Cálculo Emissões'!$F354*Input!J$5) * (1/1000)</f>
        <v>2.6605537649815715E-3</v>
      </c>
      <c r="V354" s="1">
        <f>($D354*Input!K$4 + 'Cálculo Emissões'!$E354*Input!K$6 + 'Cálculo Emissões'!$F354*Input!K$5) * (1/1000)</f>
        <v>2.019607498760892E-3</v>
      </c>
      <c r="W354" s="1">
        <f>($D354*Input!L$4 + 'Cálculo Emissões'!$E354*Input!L$6 + 'Cálculo Emissões'!$F354*Input!L$5) * (1/1000)</f>
        <v>1.0823402999339091E-3</v>
      </c>
      <c r="X354" s="1">
        <f>($D354*Input!M$4 + 'Cálculo Emissões'!$E354*Input!M$6 + 'Cálculo Emissões'!$F354*Input!M$5) * (1/1000)</f>
        <v>2.2109526523936924E-3</v>
      </c>
      <c r="Y354" s="1">
        <f>($D354*Input!N$4 + 'Cálculo Emissões'!$E354*Input!N$6 + 'Cálculo Emissões'!$F354*Input!N$5) * (1/1000)</f>
        <v>1.1054763261968462E-3</v>
      </c>
      <c r="Z354" s="1">
        <f>($D354*Input!O$4 + 'Cálculo Emissões'!$E354*Input!O$6 + 'Cálculo Emissões'!$F354*Input!O$5) * (1/1000)</f>
        <v>6.0259798584734426E-4</v>
      </c>
    </row>
    <row r="355" spans="1:26" ht="15" customHeight="1" x14ac:dyDescent="0.25">
      <c r="A355" s="1" t="str">
        <f>'Dados Vias'!B356</f>
        <v>Serra</v>
      </c>
      <c r="B355" s="1" t="str">
        <f>'Dados Vias'!C356</f>
        <v>Av. Hilário Sonegheti</v>
      </c>
      <c r="C355" s="29">
        <f>Input!$R$17</f>
        <v>0.95383561643835613</v>
      </c>
      <c r="D355" s="5">
        <f>'Dados Vias'!S356</f>
        <v>71.297906150204582</v>
      </c>
      <c r="E355" s="5">
        <f>'Dados Vias'!T356</f>
        <v>16.204069579591952</v>
      </c>
      <c r="F355" s="5">
        <f>'Dados Vias'!U356</f>
        <v>14.043526968979691</v>
      </c>
      <c r="G355" s="12">
        <f>($D355*Input!$E$12 + $E355*Input!$E$14 + $F355*Input!$E$13) / ($D355+$E355+$F355)</f>
        <v>3.2143617021276598</v>
      </c>
      <c r="H355" s="14" t="str">
        <f>'Dados Vias'!W356</f>
        <v>Collector</v>
      </c>
      <c r="I355" s="29">
        <f>VLOOKUP($H355,Input!$A$12:$B$15,2,FALSE)</f>
        <v>1.9366892857142866</v>
      </c>
      <c r="J355" s="34">
        <f t="shared" si="15"/>
        <v>1.8784426728370529</v>
      </c>
      <c r="K355" s="34">
        <f t="shared" si="16"/>
        <v>0.36056794339287085</v>
      </c>
      <c r="L355" s="34">
        <f t="shared" si="17"/>
        <v>8.7234179853113922E-2</v>
      </c>
      <c r="M355" s="28">
        <f>($D355*Input!B$4 + 'Cálculo Emissões'!$E355*Input!B$6 + 'Cálculo Emissões'!$F355*Input!B$5) * (1/1000)</f>
        <v>2.835913633152443E-3</v>
      </c>
      <c r="N355" s="28">
        <f>($D355*Input!C$4 + 'Cálculo Emissões'!$E355*Input!C$6 + 'Cálculo Emissões'!$F355*Input!C$5) * (1/1000)</f>
        <v>2.835913633152443E-3</v>
      </c>
      <c r="O355" s="28">
        <f>($D355*Input!D$4 + 'Cálculo Emissões'!$E355*Input!D$6 + 'Cálculo Emissões'!$F355*Input!D$5) * (1/1000)</f>
        <v>2.835913633152443E-3</v>
      </c>
      <c r="P355" s="28">
        <f>($D355*Input!E$4 + 'Cálculo Emissões'!$E355*Input!E$6 + 'Cálculo Emissões'!$F355*Input!E$5) * (1/1000)</f>
        <v>0.13275043715653928</v>
      </c>
      <c r="Q355" s="28">
        <f>($D355*Input!F$4 + 'Cálculo Emissões'!$E355*Input!F$6 + 'Cálculo Emissões'!$F355*Input!F$5) * (1/1000)</f>
        <v>0.14097313645314613</v>
      </c>
      <c r="R355" s="28">
        <f>($D355*Input!G$4 + 'Cálculo Emissões'!$E355*Input!G$6 + 'Cálculo Emissões'!$F355*Input!G$5) * (1/1000)</f>
        <v>3.8557334991522643E-3</v>
      </c>
      <c r="S355" s="28">
        <f>($D355*Input!H$4 + 'Cálculo Emissões'!$E355*Input!H$6 + 'Cálculo Emissões'!$F355*Input!H$5) * (1/1000)</f>
        <v>6.2236422874385439E-2</v>
      </c>
      <c r="T355" s="28">
        <f>($D355*Input!I$4) * (1/1000)</f>
        <v>5.2453465107800586E-3</v>
      </c>
      <c r="U355" s="1">
        <f>($D355*Input!J$4 + 'Cálculo Emissões'!$E355*Input!J$6 + 'Cálculo Emissões'!$F355*Input!J$5) * (1/1000)</f>
        <v>2.3819359138812367E-3</v>
      </c>
      <c r="V355" s="1">
        <f>($D355*Input!K$4 + 'Cálculo Emissões'!$E355*Input!K$6 + 'Cálculo Emissões'!$F355*Input!K$5) * (1/1000)</f>
        <v>1.8085084208895484E-3</v>
      </c>
      <c r="W355" s="1">
        <f>($D355*Input!L$4 + 'Cálculo Emissões'!$E355*Input!L$6 + 'Cálculo Emissões'!$F355*Input!L$5) * (1/1000)</f>
        <v>9.6918052252234336E-4</v>
      </c>
      <c r="X355" s="1">
        <f>($D355*Input!M$4 + 'Cálculo Emissões'!$E355*Input!M$6 + 'Cálculo Emissões'!$F355*Input!M$5) * (1/1000)</f>
        <v>2.0583771654405399E-3</v>
      </c>
      <c r="Y355" s="1">
        <f>($D355*Input!N$4 + 'Cálculo Emissões'!$E355*Input!N$6 + 'Cálculo Emissões'!$F355*Input!N$5) * (1/1000)</f>
        <v>1.0291885827202699E-3</v>
      </c>
      <c r="Z355" s="1">
        <f>($D355*Input!O$4 + 'Cálculo Emissões'!$E355*Input!O$6 + 'Cálculo Emissões'!$F355*Input!O$5) * (1/1000)</f>
        <v>5.5892332505152662E-4</v>
      </c>
    </row>
    <row r="356" spans="1:26" ht="15" customHeight="1" x14ac:dyDescent="0.25">
      <c r="A356" s="1" t="str">
        <f>'Dados Vias'!B357</f>
        <v>Serra</v>
      </c>
      <c r="B356" s="1" t="str">
        <f>'Dados Vias'!C357</f>
        <v>Rua Venceslau Brás</v>
      </c>
      <c r="C356" s="29">
        <f>Input!$R$17</f>
        <v>0.95383561643835613</v>
      </c>
      <c r="D356" s="5">
        <f>'Dados Vias'!S357</f>
        <v>26.855342730040242</v>
      </c>
      <c r="E356" s="5">
        <f>'Dados Vias'!T357</f>
        <v>13.427671365020121</v>
      </c>
      <c r="F356" s="5">
        <f>'Dados Vias'!U357</f>
        <v>5.6537563642189985</v>
      </c>
      <c r="G356" s="12">
        <f>($D356*Input!$E$12 + $E356*Input!$E$14 + $F356*Input!$E$13) / ($D356+$E356+$F356)</f>
        <v>2.8323076923076917</v>
      </c>
      <c r="H356" s="14" t="str">
        <f>'Dados Vias'!W357</f>
        <v>Collector</v>
      </c>
      <c r="I356" s="29">
        <f>VLOOKUP($H356,Input!$A$12:$B$15,2,FALSE)</f>
        <v>1.9366892857142866</v>
      </c>
      <c r="J356" s="34">
        <f t="shared" si="15"/>
        <v>0.74686878997129424</v>
      </c>
      <c r="K356" s="34">
        <f t="shared" si="16"/>
        <v>0.14336181107808127</v>
      </c>
      <c r="L356" s="34">
        <f t="shared" si="17"/>
        <v>3.468430913179385E-2</v>
      </c>
      <c r="M356" s="28">
        <f>($D356*Input!B$4 + 'Cálculo Emissões'!$E356*Input!B$6 + 'Cálculo Emissões'!$F356*Input!B$5) * (1/1000)</f>
        <v>1.1639488401232242E-3</v>
      </c>
      <c r="N356" s="28">
        <f>($D356*Input!C$4 + 'Cálculo Emissões'!$E356*Input!C$6 + 'Cálculo Emissões'!$F356*Input!C$5) * (1/1000)</f>
        <v>1.1639488401232242E-3</v>
      </c>
      <c r="O356" s="28">
        <f>($D356*Input!D$4 + 'Cálculo Emissões'!$E356*Input!D$6 + 'Cálculo Emissões'!$F356*Input!D$5) * (1/1000)</f>
        <v>1.1639488401232242E-3</v>
      </c>
      <c r="P356" s="28">
        <f>($D356*Input!E$4 + 'Cálculo Emissões'!$E356*Input!E$6 + 'Cálculo Emissões'!$F356*Input!E$5) * (1/1000)</f>
        <v>5.2711188611010783E-2</v>
      </c>
      <c r="Q356" s="28">
        <f>($D356*Input!F$4 + 'Cálculo Emissões'!$E356*Input!F$6 + 'Cálculo Emissões'!$F356*Input!F$5) * (1/1000)</f>
        <v>8.1643819806952095E-2</v>
      </c>
      <c r="R356" s="28">
        <f>($D356*Input!G$4 + 'Cálculo Emissões'!$E356*Input!G$6 + 'Cálculo Emissões'!$F356*Input!G$5) * (1/1000)</f>
        <v>1.5471375890230394E-3</v>
      </c>
      <c r="S356" s="28">
        <f>($D356*Input!H$4 + 'Cálculo Emissões'!$E356*Input!H$6 + 'Cálculo Emissões'!$F356*Input!H$5) * (1/1000)</f>
        <v>2.5930107084453355E-2</v>
      </c>
      <c r="T356" s="28">
        <f>($D356*Input!I$4) * (1/1000)</f>
        <v>1.9757323305968503E-3</v>
      </c>
      <c r="U356" s="1">
        <f>($D356*Input!J$4 + 'Cálculo Emissões'!$E356*Input!J$6 + 'Cálculo Emissões'!$F356*Input!J$5) * (1/1000)</f>
        <v>9.8260312544874132E-4</v>
      </c>
      <c r="V356" s="1">
        <f>($D356*Input!K$4 + 'Cálculo Emissões'!$E356*Input!K$6 + 'Cálculo Emissões'!$F356*Input!K$5) * (1/1000)</f>
        <v>7.4676298835587966E-4</v>
      </c>
      <c r="W356" s="1">
        <f>($D356*Input!L$4 + 'Cálculo Emissões'!$E356*Input!L$6 + 'Cálculo Emissões'!$F356*Input!L$5) * (1/1000)</f>
        <v>3.9997669995472739E-4</v>
      </c>
      <c r="X356" s="1">
        <f>($D356*Input!M$4 + 'Cálculo Emissões'!$E356*Input!M$6 + 'Cálculo Emissões'!$F356*Input!M$5) * (1/1000)</f>
        <v>8.4237750309769052E-4</v>
      </c>
      <c r="Y356" s="1">
        <f>($D356*Input!N$4 + 'Cálculo Emissões'!$E356*Input!N$6 + 'Cálculo Emissões'!$F356*Input!N$5) * (1/1000)</f>
        <v>4.2118875154884526E-4</v>
      </c>
      <c r="Z356" s="1">
        <f>($D356*Input!O$4 + 'Cálculo Emissões'!$E356*Input!O$6 + 'Cálculo Emissões'!$F356*Input!O$5) * (1/1000)</f>
        <v>2.2848420461803404E-4</v>
      </c>
    </row>
    <row r="357" spans="1:26" ht="15" customHeight="1" x14ac:dyDescent="0.25">
      <c r="A357" s="1" t="str">
        <f>'Dados Vias'!B358</f>
        <v>Serra</v>
      </c>
      <c r="B357" s="1" t="str">
        <f>'Dados Vias'!C358</f>
        <v>Rua Alfredo Galeno</v>
      </c>
      <c r="C357" s="29">
        <f>Input!$R$17</f>
        <v>0.95383561643835613</v>
      </c>
      <c r="D357" s="5">
        <f>'Dados Vias'!S358</f>
        <v>34.226441399864306</v>
      </c>
      <c r="E357" s="5">
        <f>'Dados Vias'!T358</f>
        <v>9.7789832571040876</v>
      </c>
      <c r="F357" s="5">
        <f>'Dados Vias'!U358</f>
        <v>4.8894916285520438</v>
      </c>
      <c r="G357" s="12">
        <f>($D357*Input!$E$12 + $E357*Input!$E$14 + $F357*Input!$E$13) / ($D357+$E357+$F357)</f>
        <v>2.6199999999999997</v>
      </c>
      <c r="H357" s="14" t="str">
        <f>'Dados Vias'!W358</f>
        <v>Collector</v>
      </c>
      <c r="I357" s="29">
        <f>VLOOKUP($H357,Input!$A$12:$B$15,2,FALSE)</f>
        <v>1.9366892857142866</v>
      </c>
      <c r="J357" s="34">
        <f t="shared" si="15"/>
        <v>0.73422917233137031</v>
      </c>
      <c r="K357" s="34">
        <f t="shared" si="16"/>
        <v>0.14093563060230638</v>
      </c>
      <c r="L357" s="34">
        <f t="shared" si="17"/>
        <v>3.4097329984428958E-2</v>
      </c>
      <c r="M357" s="28">
        <f>($D357*Input!B$4 + 'Cálculo Emissões'!$E357*Input!B$6 + 'Cálculo Emissões'!$F357*Input!B$5) * (1/1000)</f>
        <v>1.0462132670827739E-3</v>
      </c>
      <c r="N357" s="28">
        <f>($D357*Input!C$4 + 'Cálculo Emissões'!$E357*Input!C$6 + 'Cálculo Emissões'!$F357*Input!C$5) * (1/1000)</f>
        <v>1.0462132670827739E-3</v>
      </c>
      <c r="O357" s="28">
        <f>($D357*Input!D$4 + 'Cálculo Emissões'!$E357*Input!D$6 + 'Cálculo Emissões'!$F357*Input!D$5) * (1/1000)</f>
        <v>1.0462132670827739E-3</v>
      </c>
      <c r="P357" s="28">
        <f>($D357*Input!E$4 + 'Cálculo Emissões'!$E357*Input!E$6 + 'Cálculo Emissões'!$F357*Input!E$5) * (1/1000)</f>
        <v>5.3860936141681505E-2</v>
      </c>
      <c r="Q357" s="28">
        <f>($D357*Input!F$4 + 'Cálculo Emissões'!$E357*Input!F$6 + 'Cálculo Emissões'!$F357*Input!F$5) * (1/1000)</f>
        <v>7.3443031797117586E-2</v>
      </c>
      <c r="R357" s="28">
        <f>($D357*Input!G$4 + 'Cálculo Emissões'!$E357*Input!G$6 + 'Cálculo Emissões'!$F357*Input!G$5) * (1/1000)</f>
        <v>1.4663908400815646E-3</v>
      </c>
      <c r="S357" s="28">
        <f>($D357*Input!H$4 + 'Cálculo Emissões'!$E357*Input!H$6 + 'Cálculo Emissões'!$F357*Input!H$5) * (1/1000)</f>
        <v>3.0072623174612709E-2</v>
      </c>
      <c r="T357" s="28">
        <f>($D357*Input!I$4) * (1/1000)</f>
        <v>2.518019878381537E-3</v>
      </c>
      <c r="U357" s="1">
        <f>($D357*Input!J$4 + 'Cálculo Emissões'!$E357*Input!J$6 + 'Cálculo Emissões'!$F357*Input!J$5) * (1/1000)</f>
        <v>1.0347831969362846E-3</v>
      </c>
      <c r="V357" s="1">
        <f>($D357*Input!K$4 + 'Cálculo Emissões'!$E357*Input!K$6 + 'Cálculo Emissões'!$F357*Input!K$5) * (1/1000)</f>
        <v>7.8590119097653416E-4</v>
      </c>
      <c r="W357" s="1">
        <f>($D357*Input!L$4 + 'Cálculo Emissões'!$E357*Input!L$6 + 'Cálculo Emissões'!$F357*Input!L$5) * (1/1000)</f>
        <v>4.210846879056412E-4</v>
      </c>
      <c r="X357" s="1">
        <f>($D357*Input!M$4 + 'Cálculo Emissões'!$E357*Input!M$6 + 'Cálculo Emissões'!$F357*Input!M$5) * (1/1000)</f>
        <v>8.8252578809114464E-4</v>
      </c>
      <c r="Y357" s="1">
        <f>($D357*Input!N$4 + 'Cálculo Emissões'!$E357*Input!N$6 + 'Cálculo Emissões'!$F357*Input!N$5) * (1/1000)</f>
        <v>4.4126289404557232E-4</v>
      </c>
      <c r="Z357" s="1">
        <f>($D357*Input!O$4 + 'Cálculo Emissões'!$E357*Input!O$6 + 'Cálculo Emissões'!$F357*Input!O$5) * (1/1000)</f>
        <v>2.3977008847606495E-4</v>
      </c>
    </row>
    <row r="358" spans="1:26" ht="15" customHeight="1" x14ac:dyDescent="0.25">
      <c r="A358" s="1" t="str">
        <f>'Dados Vias'!B359</f>
        <v>Vila Velha</v>
      </c>
      <c r="B358" s="1" t="str">
        <f>'Dados Vias'!C359</f>
        <v>Av. Francisco Lacerda Aguiar</v>
      </c>
      <c r="C358" s="29">
        <f>Input!$R$17</f>
        <v>0.95383561643835613</v>
      </c>
      <c r="D358" s="5">
        <f>'Dados Vias'!S359</f>
        <v>115.34924662419361</v>
      </c>
      <c r="E358" s="5">
        <f>'Dados Vias'!T359</f>
        <v>25.735290083485431</v>
      </c>
      <c r="F358" s="5">
        <f>'Dados Vias'!U359</f>
        <v>17.463232556650823</v>
      </c>
      <c r="G358" s="12">
        <f>($D358*Input!$E$12 + $E358*Input!$E$14 + $F358*Input!$E$13) / ($D358+$E358+$F358)</f>
        <v>2.8111594202898549</v>
      </c>
      <c r="H358" s="14" t="str">
        <f>'Dados Vias'!W359</f>
        <v>Highway</v>
      </c>
      <c r="I358" s="29">
        <f>VLOOKUP($H358,Input!$A$12:$B$15,2,FALSE)</f>
        <v>0.61049702380952386</v>
      </c>
      <c r="J358" s="34">
        <f t="shared" ref="J358:J421" si="18">3.23*($I358^0.91)*($G358^1.02)*($C358) * (1/1000) * SUM($D358:$F358)</f>
        <v>0.89468758179380958</v>
      </c>
      <c r="K358" s="34">
        <f t="shared" ref="K358:K421" si="19">0.62*($I358^0.91)*($G358^1.02)*($C358) * (1/1000) * SUM($D358:$F358)</f>
        <v>0.17173569681491077</v>
      </c>
      <c r="L358" s="34">
        <f t="shared" ref="L358:L421" si="20">0.15*($I358^0.91)*($G358^1.02)*($C358) * (1/1000) * SUM($D358:$F358)</f>
        <v>4.1548958906833265E-2</v>
      </c>
      <c r="M358" s="28">
        <f>($D358*Input!B$4 + 'Cálculo Emissões'!$E358*Input!B$6 + 'Cálculo Emissões'!$F358*Input!B$5) * (1/1000)</f>
        <v>3.666522058120725E-3</v>
      </c>
      <c r="N358" s="28">
        <f>($D358*Input!C$4 + 'Cálculo Emissões'!$E358*Input!C$6 + 'Cálculo Emissões'!$F358*Input!C$5) * (1/1000)</f>
        <v>3.666522058120725E-3</v>
      </c>
      <c r="O358" s="28">
        <f>($D358*Input!D$4 + 'Cálculo Emissões'!$E358*Input!D$6 + 'Cálculo Emissões'!$F358*Input!D$5) * (1/1000)</f>
        <v>3.666522058120725E-3</v>
      </c>
      <c r="P358" s="28">
        <f>($D358*Input!E$4 + 'Cálculo Emissões'!$E358*Input!E$6 + 'Cálculo Emissões'!$F358*Input!E$5) * (1/1000)</f>
        <v>0.18615261214409307</v>
      </c>
      <c r="Q358" s="28">
        <f>($D358*Input!F$4 + 'Cálculo Emissões'!$E358*Input!F$6 + 'Cálculo Emissões'!$F358*Input!F$5) * (1/1000)</f>
        <v>0.22076680811493424</v>
      </c>
      <c r="R358" s="28">
        <f>($D358*Input!G$4 + 'Cálculo Emissões'!$E358*Input!G$6 + 'Cálculo Emissões'!$F358*Input!G$5) * (1/1000)</f>
        <v>5.1311225603543672E-3</v>
      </c>
      <c r="S358" s="28">
        <f>($D358*Input!H$4 + 'Cálculo Emissões'!$E358*Input!H$6 + 'Cálculo Emissões'!$F358*Input!H$5) * (1/1000)</f>
        <v>9.9229865115975882E-2</v>
      </c>
      <c r="T358" s="28">
        <f>($D358*Input!I$4) * (1/1000)</f>
        <v>8.4861786407395973E-3</v>
      </c>
      <c r="U358" s="1">
        <f>($D358*Input!J$4 + 'Cálculo Emissões'!$E358*Input!J$6 + 'Cálculo Emissões'!$F358*Input!J$5) * (1/1000)</f>
        <v>3.4940690460896909E-3</v>
      </c>
      <c r="V358" s="1">
        <f>($D358*Input!K$4 + 'Cálculo Emissões'!$E358*Input!K$6 + 'Cálculo Emissões'!$F358*Input!K$5) * (1/1000)</f>
        <v>2.6529601113201001E-3</v>
      </c>
      <c r="W358" s="1">
        <f>($D358*Input!L$4 + 'Cálculo Emissões'!$E358*Input!L$6 + 'Cálculo Emissões'!$F358*Input!L$5) * (1/1000)</f>
        <v>1.4216784104739994E-3</v>
      </c>
      <c r="X358" s="1">
        <f>($D358*Input!M$4 + 'Cálculo Emissões'!$E358*Input!M$6 + 'Cálculo Emissões'!$F358*Input!M$5) * (1/1000)</f>
        <v>2.9934674183717358E-3</v>
      </c>
      <c r="Y358" s="1">
        <f>($D358*Input!N$4 + 'Cálculo Emissões'!$E358*Input!N$6 + 'Cálculo Emissões'!$F358*Input!N$5) * (1/1000)</f>
        <v>1.4967337091858679E-3</v>
      </c>
      <c r="Z358" s="1">
        <f>($D358*Input!O$4 + 'Cálculo Emissões'!$E358*Input!O$6 + 'Cálculo Emissões'!$F358*Input!O$5) * (1/1000)</f>
        <v>8.1339032324494707E-4</v>
      </c>
    </row>
    <row r="359" spans="1:26" ht="15" customHeight="1" x14ac:dyDescent="0.25">
      <c r="A359" s="1" t="str">
        <f>'Dados Vias'!B360</f>
        <v>Vila Velha</v>
      </c>
      <c r="B359" s="1" t="str">
        <f>'Dados Vias'!C360</f>
        <v>Rua Magno Coutinho</v>
      </c>
      <c r="C359" s="29">
        <f>Input!$R$17</f>
        <v>0.95383561643835613</v>
      </c>
      <c r="D359" s="5">
        <f>'Dados Vias'!S360</f>
        <v>209.23439626699283</v>
      </c>
      <c r="E359" s="5">
        <f>'Dados Vias'!T360</f>
        <v>38.042617503089609</v>
      </c>
      <c r="F359" s="5">
        <f>'Dados Vias'!U360</f>
        <v>40.57879200329559</v>
      </c>
      <c r="G359" s="12">
        <f>($D359*Input!$E$12 + $E359*Input!$E$14 + $F359*Input!$E$13) / ($D359+$E359+$F359)</f>
        <v>3.2865638766519827</v>
      </c>
      <c r="H359" s="14" t="str">
        <f>'Dados Vias'!W360</f>
        <v>Highway</v>
      </c>
      <c r="I359" s="29">
        <f>VLOOKUP($H359,Input!$A$12:$B$15,2,FALSE)</f>
        <v>0.61049702380952386</v>
      </c>
      <c r="J359" s="34">
        <f t="shared" si="18"/>
        <v>1.9050220248378344</v>
      </c>
      <c r="K359" s="34">
        <f t="shared" si="19"/>
        <v>0.3656698623527731</v>
      </c>
      <c r="L359" s="34">
        <f t="shared" si="20"/>
        <v>8.8468515085348337E-2</v>
      </c>
      <c r="M359" s="28">
        <f>($D359*Input!B$4 + 'Cálculo Emissões'!$E359*Input!B$6 + 'Cálculo Emissões'!$F359*Input!B$5) * (1/1000)</f>
        <v>8.169853585356315E-3</v>
      </c>
      <c r="N359" s="28">
        <f>($D359*Input!C$4 + 'Cálculo Emissões'!$E359*Input!C$6 + 'Cálculo Emissões'!$F359*Input!C$5) * (1/1000)</f>
        <v>8.169853585356315E-3</v>
      </c>
      <c r="O359" s="28">
        <f>($D359*Input!D$4 + 'Cálculo Emissões'!$E359*Input!D$6 + 'Cálculo Emissões'!$F359*Input!D$5) * (1/1000)</f>
        <v>8.169853585356315E-3</v>
      </c>
      <c r="P359" s="28">
        <f>($D359*Input!E$4 + 'Cálculo Emissões'!$E359*Input!E$6 + 'Cálculo Emissões'!$F359*Input!E$5) * (1/1000)</f>
        <v>0.38518193951882684</v>
      </c>
      <c r="Q359" s="28">
        <f>($D359*Input!F$4 + 'Cálculo Emissões'!$E359*Input!F$6 + 'Cálculo Emissões'!$F359*Input!F$5) * (1/1000)</f>
        <v>0.37647372027131931</v>
      </c>
      <c r="R359" s="28">
        <f>($D359*Input!G$4 + 'Cálculo Emissões'!$E359*Input!G$6 + 'Cálculo Emissões'!$F359*Input!G$5) * (1/1000)</f>
        <v>1.1158175727105197E-2</v>
      </c>
      <c r="S359" s="28">
        <f>($D359*Input!H$4 + 'Cálculo Emissões'!$E359*Input!H$6 + 'Cálculo Emissões'!$F359*Input!H$5) * (1/1000)</f>
        <v>0.17937156578009367</v>
      </c>
      <c r="T359" s="28">
        <f>($D359*Input!I$4) * (1/1000)</f>
        <v>1.539325584235399E-2</v>
      </c>
      <c r="U359" s="1">
        <f>($D359*Input!J$4 + 'Cálculo Emissões'!$E359*Input!J$6 + 'Cálculo Emissões'!$F359*Input!J$5) * (1/1000)</f>
        <v>6.8683268814576041E-3</v>
      </c>
      <c r="V359" s="1">
        <f>($D359*Input!K$4 + 'Cálculo Emissões'!$E359*Input!K$6 + 'Cálculo Emissões'!$F359*Input!K$5) * (1/1000)</f>
        <v>5.2139239218715787E-3</v>
      </c>
      <c r="W359" s="1">
        <f>($D359*Input!L$4 + 'Cálculo Emissões'!$E359*Input!L$6 + 'Cálculo Emissões'!$F359*Input!L$5) * (1/1000)</f>
        <v>2.7944203220349258E-3</v>
      </c>
      <c r="X359" s="1">
        <f>($D359*Input!M$4 + 'Cálculo Emissões'!$E359*Input!M$6 + 'Cálculo Emissões'!$F359*Input!M$5) * (1/1000)</f>
        <v>5.9432944540711904E-3</v>
      </c>
      <c r="Y359" s="1">
        <f>($D359*Input!N$4 + 'Cálculo Emissões'!$E359*Input!N$6 + 'Cálculo Emissões'!$F359*Input!N$5) * (1/1000)</f>
        <v>2.9716472270355952E-3</v>
      </c>
      <c r="Z359" s="1">
        <f>($D359*Input!O$4 + 'Cálculo Emissões'!$E359*Input!O$6 + 'Cálculo Emissões'!$F359*Input!O$5) * (1/1000)</f>
        <v>1.6141611649778413E-3</v>
      </c>
    </row>
    <row r="360" spans="1:26" ht="15" customHeight="1" x14ac:dyDescent="0.25">
      <c r="A360" s="1" t="str">
        <f>'Dados Vias'!B361</f>
        <v>Vila Velha</v>
      </c>
      <c r="B360" s="1" t="str">
        <f>'Dados Vias'!C361</f>
        <v>Av. Senador Robert Kennedy (2)</v>
      </c>
      <c r="C360" s="29">
        <f>Input!$R$17</f>
        <v>0.95383561643835613</v>
      </c>
      <c r="D360" s="5">
        <f>'Dados Vias'!S361</f>
        <v>695.59009228323612</v>
      </c>
      <c r="E360" s="5">
        <f>'Dados Vias'!T361</f>
        <v>189.092452271171</v>
      </c>
      <c r="F360" s="5">
        <f>'Dados Vias'!U361</f>
        <v>151.94929200361955</v>
      </c>
      <c r="G360" s="12">
        <f>($D360*Input!$E$12 + $E360*Input!$E$14 + $F360*Input!$E$13) / ($D360+$E360+$F360)</f>
        <v>3.30342019543974</v>
      </c>
      <c r="H360" s="14" t="str">
        <f>'Dados Vias'!W361</f>
        <v>Highway</v>
      </c>
      <c r="I360" s="29">
        <f>VLOOKUP($H360,Input!$A$12:$B$15,2,FALSE)</f>
        <v>0.61049702380952386</v>
      </c>
      <c r="J360" s="34">
        <f t="shared" si="18"/>
        <v>6.8962933563175728</v>
      </c>
      <c r="K360" s="34">
        <f t="shared" si="19"/>
        <v>1.3237467123581719</v>
      </c>
      <c r="L360" s="34">
        <f t="shared" si="20"/>
        <v>0.32026130137697706</v>
      </c>
      <c r="M360" s="28">
        <f>($D360*Input!B$4 + 'Cálculo Emissões'!$E360*Input!B$6 + 'Cálculo Emissões'!$F360*Input!B$5) * (1/1000)</f>
        <v>3.041613771494717E-2</v>
      </c>
      <c r="N360" s="28">
        <f>($D360*Input!C$4 + 'Cálculo Emissões'!$E360*Input!C$6 + 'Cálculo Emissões'!$F360*Input!C$5) * (1/1000)</f>
        <v>3.041613771494717E-2</v>
      </c>
      <c r="O360" s="28">
        <f>($D360*Input!D$4 + 'Cálculo Emissões'!$E360*Input!D$6 + 'Cálculo Emissões'!$F360*Input!D$5) * (1/1000)</f>
        <v>3.041613771494717E-2</v>
      </c>
      <c r="P360" s="28">
        <f>($D360*Input!E$4 + 'Cálculo Emissões'!$E360*Input!E$6 + 'Cálculo Emissões'!$F360*Input!E$5) * (1/1000)</f>
        <v>1.3794062136470171</v>
      </c>
      <c r="Q360" s="28">
        <f>($D360*Input!F$4 + 'Cálculo Emissões'!$E360*Input!F$6 + 'Cálculo Emissões'!$F360*Input!F$5) * (1/1000)</f>
        <v>1.5100915201997049</v>
      </c>
      <c r="R360" s="28">
        <f>($D360*Input!G$4 + 'Cálculo Emissões'!$E360*Input!G$6 + 'Cálculo Emissões'!$F360*Input!G$5) * (1/1000)</f>
        <v>4.0836227802940994E-2</v>
      </c>
      <c r="S360" s="28">
        <f>($D360*Input!H$4 + 'Cálculo Emissões'!$E360*Input!H$6 + 'Cálculo Emissões'!$F360*Input!H$5) * (1/1000)</f>
        <v>0.62103492125268123</v>
      </c>
      <c r="T360" s="28">
        <f>($D360*Input!I$4) * (1/1000)</f>
        <v>5.1174168506498037E-2</v>
      </c>
      <c r="U360" s="1">
        <f>($D360*Input!J$4 + 'Cálculo Emissões'!$E360*Input!J$6 + 'Cálculo Emissões'!$F360*Input!J$5) * (1/1000)</f>
        <v>2.4506145861976265E-2</v>
      </c>
      <c r="V360" s="1">
        <f>($D360*Input!K$4 + 'Cálculo Emissões'!$E360*Input!K$6 + 'Cálculo Emissões'!$F360*Input!K$5) * (1/1000)</f>
        <v>1.8609290314112549E-2</v>
      </c>
      <c r="W360" s="1">
        <f>($D360*Input!L$4 + 'Cálculo Emissões'!$E360*Input!L$6 + 'Cálculo Emissões'!$F360*Input!L$5) * (1/1000)</f>
        <v>9.9719709255618929E-3</v>
      </c>
      <c r="X360" s="1">
        <f>($D360*Input!M$4 + 'Cálculo Emissões'!$E360*Input!M$6 + 'Cálculo Emissões'!$F360*Input!M$5) * (1/1000)</f>
        <v>2.1216319935766569E-2</v>
      </c>
      <c r="Y360" s="1">
        <f>($D360*Input!N$4 + 'Cálculo Emissões'!$E360*Input!N$6 + 'Cálculo Emissões'!$F360*Input!N$5) * (1/1000)</f>
        <v>1.0608159967883285E-2</v>
      </c>
      <c r="Z360" s="1">
        <f>($D360*Input!O$4 + 'Cálculo Emissões'!$E360*Input!O$6 + 'Cálculo Emissões'!$F360*Input!O$5) * (1/1000)</f>
        <v>5.7585457580132714E-3</v>
      </c>
    </row>
    <row r="361" spans="1:26" ht="15" customHeight="1" x14ac:dyDescent="0.25">
      <c r="A361" s="1" t="str">
        <f>'Dados Vias'!B362</f>
        <v>Vila Velha</v>
      </c>
      <c r="B361" s="1" t="str">
        <f>'Dados Vias'!C362</f>
        <v>Av. Senador Robert Kennedy (3)</v>
      </c>
      <c r="C361" s="29">
        <f>Input!$R$17</f>
        <v>0.95383561643835613</v>
      </c>
      <c r="D361" s="5">
        <f>'Dados Vias'!S362</f>
        <v>94.713338408854881</v>
      </c>
      <c r="E361" s="5">
        <f>'Dados Vias'!T362</f>
        <v>24.585164438043183</v>
      </c>
      <c r="F361" s="5">
        <f>'Dados Vias'!U362</f>
        <v>23.376057990270564</v>
      </c>
      <c r="G361" s="12">
        <f>($D361*Input!$E$12 + $E361*Input!$E$14 + $F361*Input!$E$13) / ($D361+$E361+$F361)</f>
        <v>3.561158192090395</v>
      </c>
      <c r="H361" s="14" t="str">
        <f>'Dados Vias'!W362</f>
        <v>Highway</v>
      </c>
      <c r="I361" s="29">
        <f>VLOOKUP($H361,Input!$A$12:$B$15,2,FALSE)</f>
        <v>0.61049702380952386</v>
      </c>
      <c r="J361" s="34">
        <f t="shared" si="18"/>
        <v>1.024749522824415</v>
      </c>
      <c r="K361" s="34">
        <f t="shared" si="19"/>
        <v>0.19670114679601772</v>
      </c>
      <c r="L361" s="34">
        <f t="shared" si="20"/>
        <v>4.7588987128068812E-2</v>
      </c>
      <c r="M361" s="28">
        <f>($D361*Input!B$4 + 'Cálculo Emissões'!$E361*Input!B$6 + 'Cálculo Emissões'!$F361*Input!B$5) * (1/1000)</f>
        <v>4.6062688336737656E-3</v>
      </c>
      <c r="N361" s="28">
        <f>($D361*Input!C$4 + 'Cálculo Emissões'!$E361*Input!C$6 + 'Cálculo Emissões'!$F361*Input!C$5) * (1/1000)</f>
        <v>4.6062688336737656E-3</v>
      </c>
      <c r="O361" s="28">
        <f>($D361*Input!D$4 + 'Cálculo Emissões'!$E361*Input!D$6 + 'Cálculo Emissões'!$F361*Input!D$5) * (1/1000)</f>
        <v>4.6062688336737656E-3</v>
      </c>
      <c r="P361" s="28">
        <f>($D361*Input!E$4 + 'Cálculo Emissões'!$E361*Input!E$6 + 'Cálculo Emissões'!$F361*Input!E$5) * (1/1000)</f>
        <v>0.20230608181705639</v>
      </c>
      <c r="Q361" s="28">
        <f>($D361*Input!F$4 + 'Cálculo Emissões'!$E361*Input!F$6 + 'Cálculo Emissões'!$F361*Input!F$5) * (1/1000)</f>
        <v>0.20393804773861765</v>
      </c>
      <c r="R361" s="28">
        <f>($D361*Input!G$4 + 'Cálculo Emissões'!$E361*Input!G$6 + 'Cálculo Emissões'!$F361*Input!G$5) * (1/1000)</f>
        <v>6.1224459579367107E-3</v>
      </c>
      <c r="S361" s="28">
        <f>($D361*Input!H$4 + 'Cálculo Emissões'!$E361*Input!H$6 + 'Cálculo Emissões'!$F361*Input!H$5) * (1/1000)</f>
        <v>8.4846545020805436E-2</v>
      </c>
      <c r="T361" s="28">
        <f>($D361*Input!I$4) * (1/1000)</f>
        <v>6.9680065793319571E-3</v>
      </c>
      <c r="U361" s="1">
        <f>($D361*Input!J$4 + 'Cálculo Emissões'!$E361*Input!J$6 + 'Cálculo Emissões'!$F361*Input!J$5) * (1/1000)</f>
        <v>3.5088554616115697E-3</v>
      </c>
      <c r="V361" s="1">
        <f>($D361*Input!K$4 + 'Cálculo Emissões'!$E361*Input!K$6 + 'Cálculo Emissões'!$F361*Input!K$5) * (1/1000)</f>
        <v>2.6643430333797903E-3</v>
      </c>
      <c r="W361" s="1">
        <f>($D361*Input!L$4 + 'Cálculo Emissões'!$E361*Input!L$6 + 'Cálculo Emissões'!$F361*Input!L$5) * (1/1000)</f>
        <v>1.4277841456191937E-3</v>
      </c>
      <c r="X361" s="1">
        <f>($D361*Input!M$4 + 'Cálculo Emissões'!$E361*Input!M$6 + 'Cálculo Emissões'!$F361*Input!M$5) * (1/1000)</f>
        <v>3.0524570488307317E-3</v>
      </c>
      <c r="Y361" s="1">
        <f>($D361*Input!N$4 + 'Cálculo Emissões'!$E361*Input!N$6 + 'Cálculo Emissões'!$F361*Input!N$5) * (1/1000)</f>
        <v>1.5262285244153659E-3</v>
      </c>
      <c r="Z361" s="1">
        <f>($D361*Input!O$4 + 'Cálculo Emissões'!$E361*Input!O$6 + 'Cálculo Emissões'!$F361*Input!O$5) * (1/1000)</f>
        <v>8.2827532651614892E-4</v>
      </c>
    </row>
    <row r="362" spans="1:26" ht="15" customHeight="1" x14ac:dyDescent="0.25">
      <c r="A362" s="1" t="str">
        <f>'Dados Vias'!B363</f>
        <v>Vila Velha</v>
      </c>
      <c r="B362" s="1" t="str">
        <f>'Dados Vias'!C363</f>
        <v>Av. Darly Santos (4)</v>
      </c>
      <c r="C362" s="29">
        <f>Input!$R$17</f>
        <v>0.95383561643835613</v>
      </c>
      <c r="D362" s="5">
        <f>'Dados Vias'!S363</f>
        <v>2551.2747038130196</v>
      </c>
      <c r="E362" s="5">
        <f>'Dados Vias'!T363</f>
        <v>415.91357000530343</v>
      </c>
      <c r="F362" s="5">
        <f>'Dados Vias'!U363</f>
        <v>415.91357000530343</v>
      </c>
      <c r="G362" s="12">
        <f>($D362*Input!$E$12 + $E362*Input!$E$14 + $F362*Input!$E$13) / ($D362+$E362+$F362)</f>
        <v>3.0420539730134935</v>
      </c>
      <c r="H362" s="14" t="str">
        <f>'Dados Vias'!W363</f>
        <v>Highway</v>
      </c>
      <c r="I362" s="29">
        <f>VLOOKUP($H362,Input!$A$12:$B$15,2,FALSE)</f>
        <v>0.61049702380952386</v>
      </c>
      <c r="J362" s="34">
        <f t="shared" si="18"/>
        <v>20.691568552277879</v>
      </c>
      <c r="K362" s="34">
        <f t="shared" si="19"/>
        <v>3.9717561926973017</v>
      </c>
      <c r="L362" s="34">
        <f t="shared" si="20"/>
        <v>0.96090875629773442</v>
      </c>
      <c r="M362" s="28">
        <f>($D362*Input!B$4 + 'Cálculo Emissões'!$E362*Input!B$6 + 'Cálculo Emissões'!$F362*Input!B$5) * (1/1000)</f>
        <v>8.5612225206757042E-2</v>
      </c>
      <c r="N362" s="28">
        <f>($D362*Input!C$4 + 'Cálculo Emissões'!$E362*Input!C$6 + 'Cálculo Emissões'!$F362*Input!C$5) * (1/1000)</f>
        <v>8.5612225206757042E-2</v>
      </c>
      <c r="O362" s="28">
        <f>($D362*Input!D$4 + 'Cálculo Emissões'!$E362*Input!D$6 + 'Cálculo Emissões'!$F362*Input!D$5) * (1/1000)</f>
        <v>8.5612225206757042E-2</v>
      </c>
      <c r="P362" s="28">
        <f>($D362*Input!E$4 + 'Cálculo Emissões'!$E362*Input!E$6 + 'Cálculo Emissões'!$F362*Input!E$5) * (1/1000)</f>
        <v>4.2632185126541291</v>
      </c>
      <c r="Q362" s="28">
        <f>($D362*Input!F$4 + 'Cálculo Emissões'!$E362*Input!F$6 + 'Cálculo Emissões'!$F362*Input!F$5) * (1/1000)</f>
        <v>4.3241647919070392</v>
      </c>
      <c r="R362" s="28">
        <f>($D362*Input!G$4 + 'Cálculo Emissões'!$E362*Input!G$6 + 'Cálculo Emissões'!$F362*Input!G$5) * (1/1000)</f>
        <v>0.11934643126181445</v>
      </c>
      <c r="S362" s="28">
        <f>($D362*Input!H$4 + 'Cálculo Emissões'!$E362*Input!H$6 + 'Cálculo Emissões'!$F362*Input!H$5) * (1/1000)</f>
        <v>2.151911400332811</v>
      </c>
      <c r="T362" s="28">
        <f>($D362*Input!I$4) * (1/1000)</f>
        <v>0.18769583271483845</v>
      </c>
      <c r="U362" s="1">
        <f>($D362*Input!J$4 + 'Cálculo Emissões'!$E362*Input!J$6 + 'Cálculo Emissões'!$F362*Input!J$5) * (1/1000)</f>
        <v>7.8015209766718482E-2</v>
      </c>
      <c r="V362" s="1">
        <f>($D362*Input!K$4 + 'Cálculo Emissões'!$E362*Input!K$6 + 'Cálculo Emissões'!$F362*Input!K$5) * (1/1000)</f>
        <v>5.9219392454523942E-2</v>
      </c>
      <c r="W362" s="1">
        <f>($D362*Input!L$4 + 'Cálculo Emissões'!$E362*Input!L$6 + 'Cálculo Emissões'!$F362*Input!L$5) * (1/1000)</f>
        <v>3.1739616016197257E-2</v>
      </c>
      <c r="X362" s="1">
        <f>($D362*Input!M$4 + 'Cálculo Emissões'!$E362*Input!M$6 + 'Cálculo Emissões'!$F362*Input!M$5) * (1/1000)</f>
        <v>6.7172765787823302E-2</v>
      </c>
      <c r="Y362" s="1">
        <f>($D362*Input!N$4 + 'Cálculo Emissões'!$E362*Input!N$6 + 'Cálculo Emissões'!$F362*Input!N$5) * (1/1000)</f>
        <v>3.3586382893911651E-2</v>
      </c>
      <c r="Z362" s="1">
        <f>($D362*Input!O$4 + 'Cálculo Emissões'!$E362*Input!O$6 + 'Cálculo Emissões'!$F362*Input!O$5) * (1/1000)</f>
        <v>1.8253543030310702E-2</v>
      </c>
    </row>
    <row r="363" spans="1:26" ht="15" customHeight="1" x14ac:dyDescent="0.25">
      <c r="A363" s="1" t="str">
        <f>'Dados Vias'!B364</f>
        <v>Vila Velha</v>
      </c>
      <c r="B363" s="1" t="str">
        <f>'Dados Vias'!C364</f>
        <v>Av. Sérgio Cardoso (3)</v>
      </c>
      <c r="C363" s="29">
        <f>Input!$R$17</f>
        <v>0.95383561643835613</v>
      </c>
      <c r="D363" s="5">
        <f>'Dados Vias'!S364</f>
        <v>249.56270354750362</v>
      </c>
      <c r="E363" s="5">
        <f>'Dados Vias'!T364</f>
        <v>55.212987510509656</v>
      </c>
      <c r="F363" s="5">
        <f>'Dados Vias'!U364</f>
        <v>28.710753505465021</v>
      </c>
      <c r="G363" s="12">
        <f>($D363*Input!$E$12 + $E363*Input!$E$14 + $F363*Input!$E$13) / ($D363+$E363+$F363)</f>
        <v>2.4655629139072852</v>
      </c>
      <c r="H363" s="14" t="str">
        <f>'Dados Vias'!W364</f>
        <v>Collector</v>
      </c>
      <c r="I363" s="29">
        <f>VLOOKUP($H363,Input!$A$12:$B$15,2,FALSE)</f>
        <v>1.9366892857142866</v>
      </c>
      <c r="J363" s="34">
        <f t="shared" si="18"/>
        <v>4.706880886592403</v>
      </c>
      <c r="K363" s="34">
        <f t="shared" si="19"/>
        <v>0.90348797203940856</v>
      </c>
      <c r="L363" s="34">
        <f t="shared" si="20"/>
        <v>0.21858579968695371</v>
      </c>
      <c r="M363" s="28">
        <f>($D363*Input!B$4 + 'Cálculo Emissões'!$E363*Input!B$6 + 'Cálculo Emissões'!$F363*Input!B$5) * (1/1000)</f>
        <v>6.3440083106026243E-3</v>
      </c>
      <c r="N363" s="28">
        <f>($D363*Input!C$4 + 'Cálculo Emissões'!$E363*Input!C$6 + 'Cálculo Emissões'!$F363*Input!C$5) * (1/1000)</f>
        <v>6.3440083106026243E-3</v>
      </c>
      <c r="O363" s="28">
        <f>($D363*Input!D$4 + 'Cálculo Emissões'!$E363*Input!D$6 + 'Cálculo Emissões'!$F363*Input!D$5) * (1/1000)</f>
        <v>6.3440083106026243E-3</v>
      </c>
      <c r="P363" s="28">
        <f>($D363*Input!E$4 + 'Cálculo Emissões'!$E363*Input!E$6 + 'Cálculo Emissões'!$F363*Input!E$5) * (1/1000)</f>
        <v>0.35340211237328084</v>
      </c>
      <c r="Q363" s="28">
        <f>($D363*Input!F$4 + 'Cálculo Emissões'!$E363*Input!F$6 + 'Cálculo Emissões'!$F363*Input!F$5) * (1/1000)</f>
        <v>0.46642466870784449</v>
      </c>
      <c r="R363" s="28">
        <f>($D363*Input!G$4 + 'Cálculo Emissões'!$E363*Input!G$6 + 'Cálculo Emissões'!$F363*Input!G$5) * (1/1000)</f>
        <v>9.1922653505805123E-3</v>
      </c>
      <c r="S363" s="28">
        <f>($D363*Input!H$4 + 'Cálculo Emissões'!$E363*Input!H$6 + 'Cálculo Emissões'!$F363*Input!H$5) * (1/1000)</f>
        <v>0.21228839564300778</v>
      </c>
      <c r="T363" s="28">
        <f>($D363*Input!I$4) * (1/1000)</f>
        <v>1.8360186532209687E-2</v>
      </c>
      <c r="U363" s="1">
        <f>($D363*Input!J$4 + 'Cálculo Emissões'!$E363*Input!J$6 + 'Cálculo Emissões'!$F363*Input!J$5) * (1/1000)</f>
        <v>6.9421372916849142E-3</v>
      </c>
      <c r="V363" s="1">
        <f>($D363*Input!K$4 + 'Cálculo Emissões'!$E363*Input!K$6 + 'Cálculo Emissões'!$F363*Input!K$5) * (1/1000)</f>
        <v>5.2711305185269078E-3</v>
      </c>
      <c r="W363" s="1">
        <f>($D363*Input!L$4 + 'Cálculo Emissões'!$E363*Input!L$6 + 'Cálculo Emissões'!$F363*Input!L$5) * (1/1000)</f>
        <v>2.8246187542320307E-3</v>
      </c>
      <c r="X363" s="1">
        <f>($D363*Input!M$4 + 'Cálculo Emissões'!$E363*Input!M$6 + 'Cálculo Emissões'!$F363*Input!M$5) * (1/1000)</f>
        <v>5.8976918685727424E-3</v>
      </c>
      <c r="Y363" s="1">
        <f>($D363*Input!N$4 + 'Cálculo Emissões'!$E363*Input!N$6 + 'Cálculo Emissões'!$F363*Input!N$5) * (1/1000)</f>
        <v>2.9488459342863712E-3</v>
      </c>
      <c r="Z363" s="1">
        <f>($D363*Input!O$4 + 'Cálculo Emissões'!$E363*Input!O$6 + 'Cálculo Emissões'!$F363*Input!O$5) * (1/1000)</f>
        <v>1.6035885223028437E-3</v>
      </c>
    </row>
    <row r="364" spans="1:26" ht="15" customHeight="1" x14ac:dyDescent="0.25">
      <c r="A364" s="1" t="str">
        <f>'Dados Vias'!B365</f>
        <v>Vila Velha</v>
      </c>
      <c r="B364" s="1" t="str">
        <f>'Dados Vias'!C365</f>
        <v>Av. Antonio Gil Veloso (2)</v>
      </c>
      <c r="C364" s="29">
        <f>Input!$R$17</f>
        <v>0.95383561643835613</v>
      </c>
      <c r="D364" s="5">
        <f>'Dados Vias'!S365</f>
        <v>791.93567804263398</v>
      </c>
      <c r="E364" s="5">
        <f>'Dados Vias'!T365</f>
        <v>42.57718699153947</v>
      </c>
      <c r="F364" s="5">
        <f>'Dados Vias'!U365</f>
        <v>22.707833062154378</v>
      </c>
      <c r="G364" s="12">
        <f>($D364*Input!$E$12 + $E364*Input!$E$14 + $F364*Input!$E$13) / ($D364+$E364+$F364)</f>
        <v>1.7640728476821192</v>
      </c>
      <c r="H364" s="14" t="str">
        <f>'Dados Vias'!W365</f>
        <v>Highway</v>
      </c>
      <c r="I364" s="29">
        <f>VLOOKUP($H364,Input!$A$12:$B$15,2,FALSE)</f>
        <v>0.61049702380952386</v>
      </c>
      <c r="J364" s="34">
        <f t="shared" si="18"/>
        <v>3.0073749878521943</v>
      </c>
      <c r="K364" s="34">
        <f t="shared" si="19"/>
        <v>0.57726702553200004</v>
      </c>
      <c r="L364" s="34">
        <f t="shared" si="20"/>
        <v>0.13966137714483873</v>
      </c>
      <c r="M364" s="28">
        <f>($D364*Input!B$4 + 'Cálculo Emissões'!$E364*Input!B$6 + 'Cálculo Emissões'!$F364*Input!B$5) * (1/1000)</f>
        <v>7.5873269854490836E-3</v>
      </c>
      <c r="N364" s="28">
        <f>($D364*Input!C$4 + 'Cálculo Emissões'!$E364*Input!C$6 + 'Cálculo Emissões'!$F364*Input!C$5) * (1/1000)</f>
        <v>7.5873269854490836E-3</v>
      </c>
      <c r="O364" s="28">
        <f>($D364*Input!D$4 + 'Cálculo Emissões'!$E364*Input!D$6 + 'Cálculo Emissões'!$F364*Input!D$5) * (1/1000)</f>
        <v>7.5873269854490836E-3</v>
      </c>
      <c r="P364" s="28">
        <f>($D364*Input!E$4 + 'Cálculo Emissões'!$E364*Input!E$6 + 'Cálculo Emissões'!$F364*Input!E$5) * (1/1000)</f>
        <v>0.73650297874838178</v>
      </c>
      <c r="Q364" s="28">
        <f>($D364*Input!F$4 + 'Cálculo Emissões'!$E364*Input!F$6 + 'Cálculo Emissões'!$F364*Input!F$5) * (1/1000)</f>
        <v>0.89902902354252112</v>
      </c>
      <c r="R364" s="28">
        <f>($D364*Input!G$4 + 'Cálculo Emissões'!$E364*Input!G$6 + 'Cálculo Emissões'!$F364*Input!G$5) * (1/1000)</f>
        <v>1.4453315808981199E-2</v>
      </c>
      <c r="S364" s="28">
        <f>($D364*Input!H$4 + 'Cálculo Emissões'!$E364*Input!H$6 + 'Cálculo Emissões'!$F364*Input!H$5) * (1/1000)</f>
        <v>0.61329397423626275</v>
      </c>
      <c r="T364" s="28">
        <f>($D364*Input!I$4) * (1/1000)</f>
        <v>5.8262258597495307E-2</v>
      </c>
      <c r="U364" s="1">
        <f>($D364*Input!J$4 + 'Cálculo Emissões'!$E364*Input!J$6 + 'Cálculo Emissões'!$F364*Input!J$5) * (1/1000)</f>
        <v>1.6302471396299551E-2</v>
      </c>
      <c r="V364" s="1">
        <f>($D364*Input!K$4 + 'Cálculo Emissões'!$E364*Input!K$6 + 'Cálculo Emissões'!$F364*Input!K$5) * (1/1000)</f>
        <v>1.236688149724435E-2</v>
      </c>
      <c r="W364" s="1">
        <f>($D364*Input!L$4 + 'Cálculo Emissões'!$E364*Input!L$6 + 'Cálculo Emissões'!$F364*Input!L$5) * (1/1000)</f>
        <v>6.6300249028011212E-3</v>
      </c>
      <c r="X364" s="1">
        <f>($D364*Input!M$4 + 'Cálculo Emissões'!$E364*Input!M$6 + 'Cálculo Emissões'!$F364*Input!M$5) * (1/1000)</f>
        <v>1.3576340771579893E-2</v>
      </c>
      <c r="Y364" s="1">
        <f>($D364*Input!N$4 + 'Cálculo Emissões'!$E364*Input!N$6 + 'Cálculo Emissões'!$F364*Input!N$5) * (1/1000)</f>
        <v>6.7881703857899465E-3</v>
      </c>
      <c r="Z364" s="1">
        <f>($D364*Input!O$4 + 'Cálculo Emissões'!$E364*Input!O$6 + 'Cálculo Emissões'!$F364*Input!O$5) * (1/1000)</f>
        <v>3.7042290658558432E-3</v>
      </c>
    </row>
    <row r="365" spans="1:26" ht="15" customHeight="1" x14ac:dyDescent="0.25">
      <c r="A365" s="1" t="str">
        <f>'Dados Vias'!B366</f>
        <v>Vila Velha</v>
      </c>
      <c r="B365" s="1" t="str">
        <f>'Dados Vias'!C366</f>
        <v>Rua Erotides Pena Medina (1)</v>
      </c>
      <c r="C365" s="29">
        <f>Input!$R$17</f>
        <v>0.95383561643835613</v>
      </c>
      <c r="D365" s="5">
        <f>'Dados Vias'!S366</f>
        <v>22.325072073613256</v>
      </c>
      <c r="E365" s="5">
        <f>'Dados Vias'!T366</f>
        <v>1.6537090424898708</v>
      </c>
      <c r="F365" s="5">
        <f>'Dados Vias'!U366</f>
        <v>0.82685452124493541</v>
      </c>
      <c r="G365" s="12">
        <f>($D365*Input!$E$12 + $E365*Input!$E$14 + $F365*Input!$E$13) / ($D365+$E365+$F365)</f>
        <v>1.84</v>
      </c>
      <c r="H365" s="14" t="str">
        <f>'Dados Vias'!W366</f>
        <v>Collector</v>
      </c>
      <c r="I365" s="29">
        <f>VLOOKUP($H365,Input!$A$12:$B$15,2,FALSE)</f>
        <v>1.9366892857142866</v>
      </c>
      <c r="J365" s="34">
        <f t="shared" si="18"/>
        <v>0.25975573894725784</v>
      </c>
      <c r="K365" s="34">
        <f t="shared" si="19"/>
        <v>4.9860234720526267E-2</v>
      </c>
      <c r="L365" s="34">
        <f t="shared" si="20"/>
        <v>1.206296001303055E-2</v>
      </c>
      <c r="M365" s="28">
        <f>($D365*Input!B$4 + 'Cálculo Emissões'!$E365*Input!B$6 + 'Cálculo Emissões'!$F365*Input!B$5) * (1/1000)</f>
        <v>2.4853227487748475E-4</v>
      </c>
      <c r="N365" s="28">
        <f>($D365*Input!C$4 + 'Cálculo Emissões'!$E365*Input!C$6 + 'Cálculo Emissões'!$F365*Input!C$5) * (1/1000)</f>
        <v>2.4853227487748475E-4</v>
      </c>
      <c r="O365" s="28">
        <f>($D365*Input!D$4 + 'Cálculo Emissões'!$E365*Input!D$6 + 'Cálculo Emissões'!$F365*Input!D$5) * (1/1000)</f>
        <v>2.4853227487748475E-4</v>
      </c>
      <c r="P365" s="28">
        <f>($D365*Input!E$4 + 'Cálculo Emissões'!$E365*Input!E$6 + 'Cálculo Emissões'!$F365*Input!E$5) * (1/1000)</f>
        <v>2.1822285825767656E-2</v>
      </c>
      <c r="Q365" s="28">
        <f>($D365*Input!F$4 + 'Cálculo Emissões'!$E365*Input!F$6 + 'Cálculo Emissões'!$F365*Input!F$5) * (1/1000)</f>
        <v>2.7281722562430211E-2</v>
      </c>
      <c r="R365" s="28">
        <f>($D365*Input!G$4 + 'Cálculo Emissões'!$E365*Input!G$6 + 'Cálculo Emissões'!$F365*Input!G$5) * (1/1000)</f>
        <v>4.4784518840101033E-4</v>
      </c>
      <c r="S365" s="28">
        <f>($D365*Input!H$4 + 'Cálculo Emissões'!$E365*Input!H$6 + 'Cálculo Emissões'!$F365*Input!H$5) * (1/1000)</f>
        <v>1.7483754281091779E-2</v>
      </c>
      <c r="T365" s="28">
        <f>($D365*Input!I$4) * (1/1000)</f>
        <v>1.642442888260115E-3</v>
      </c>
      <c r="U365" s="1">
        <f>($D365*Input!J$4 + 'Cálculo Emissões'!$E365*Input!J$6 + 'Cálculo Emissões'!$F365*Input!J$5) * (1/1000)</f>
        <v>4.7596637973032935E-4</v>
      </c>
      <c r="V365" s="1">
        <f>($D365*Input!K$4 + 'Cálculo Emissões'!$E365*Input!K$6 + 'Cálculo Emissões'!$F365*Input!K$5) * (1/1000)</f>
        <v>3.6111494996907779E-4</v>
      </c>
      <c r="W365" s="1">
        <f>($D365*Input!L$4 + 'Cálculo Emissões'!$E365*Input!L$6 + 'Cálculo Emissões'!$F365*Input!L$5) * (1/1000)</f>
        <v>1.9358375359256435E-4</v>
      </c>
      <c r="X365" s="1">
        <f>($D365*Input!M$4 + 'Cálculo Emissões'!$E365*Input!M$6 + 'Cálculo Emissões'!$F365*Input!M$5) * (1/1000)</f>
        <v>3.9729954486794568E-4</v>
      </c>
      <c r="Y365" s="1">
        <f>($D365*Input!N$4 + 'Cálculo Emissões'!$E365*Input!N$6 + 'Cálculo Emissões'!$F365*Input!N$5) * (1/1000)</f>
        <v>1.9864977243397284E-4</v>
      </c>
      <c r="Z365" s="1">
        <f>($D365*Input!O$4 + 'Cálculo Emissões'!$E365*Input!O$6 + 'Cálculo Emissões'!$F365*Input!O$5) * (1/1000)</f>
        <v>1.0834938828189439E-4</v>
      </c>
    </row>
    <row r="366" spans="1:26" ht="15" customHeight="1" x14ac:dyDescent="0.25">
      <c r="A366" s="1" t="str">
        <f>'Dados Vias'!B367</f>
        <v>Vila Velha</v>
      </c>
      <c r="B366" s="1" t="str">
        <f>'Dados Vias'!C367</f>
        <v>Rua Erotides Pena Medina (2)</v>
      </c>
      <c r="C366" s="29">
        <f>Input!$R$17</f>
        <v>0.95383561643835613</v>
      </c>
      <c r="D366" s="5">
        <f>'Dados Vias'!S367</f>
        <v>264.85653687332092</v>
      </c>
      <c r="E366" s="5">
        <f>'Dados Vias'!T367</f>
        <v>15.041235427373781</v>
      </c>
      <c r="F366" s="5">
        <f>'Dados Vias'!U367</f>
        <v>5.8857008194071323</v>
      </c>
      <c r="G366" s="12">
        <f>($D366*Input!$E$12 + $E366*Input!$E$14 + $F366*Input!$E$13) / ($D366+$E366+$F366)</f>
        <v>1.6766590389016016</v>
      </c>
      <c r="H366" s="14" t="str">
        <f>'Dados Vias'!W367</f>
        <v>Highway</v>
      </c>
      <c r="I366" s="29">
        <f>VLOOKUP($H366,Input!$A$12:$B$15,2,FALSE)</f>
        <v>0.61049702380952386</v>
      </c>
      <c r="J366" s="34">
        <f t="shared" si="18"/>
        <v>0.95196032463246805</v>
      </c>
      <c r="K366" s="34">
        <f t="shared" si="19"/>
        <v>0.1827292264000403</v>
      </c>
      <c r="L366" s="34">
        <f t="shared" si="20"/>
        <v>4.4208683806461355E-2</v>
      </c>
      <c r="M366" s="28">
        <f>($D366*Input!B$4 + 'Cálculo Emissões'!$E366*Input!B$6 + 'Cálculo Emissões'!$F366*Input!B$5) * (1/1000)</f>
        <v>2.2421749583193631E-3</v>
      </c>
      <c r="N366" s="28">
        <f>($D366*Input!C$4 + 'Cálculo Emissões'!$E366*Input!C$6 + 'Cálculo Emissões'!$F366*Input!C$5) * (1/1000)</f>
        <v>2.2421749583193631E-3</v>
      </c>
      <c r="O366" s="28">
        <f>($D366*Input!D$4 + 'Cálculo Emissões'!$E366*Input!D$6 + 'Cálculo Emissões'!$F366*Input!D$5) * (1/1000)</f>
        <v>2.2421749583193631E-3</v>
      </c>
      <c r="P366" s="28">
        <f>($D366*Input!E$4 + 'Cálculo Emissões'!$E366*Input!E$6 + 'Cálculo Emissões'!$F366*Input!E$5) * (1/1000)</f>
        <v>0.23711121853837824</v>
      </c>
      <c r="Q366" s="28">
        <f>($D366*Input!F$4 + 'Cálculo Emissões'!$E366*Input!F$6 + 'Cálculo Emissões'!$F366*Input!F$5) * (1/1000)</f>
        <v>0.30198154521272297</v>
      </c>
      <c r="R366" s="28">
        <f>($D366*Input!G$4 + 'Cálculo Emissões'!$E366*Input!G$6 + 'Cálculo Emissões'!$F366*Input!G$5) * (1/1000)</f>
        <v>4.4764061548377273E-3</v>
      </c>
      <c r="S366" s="28">
        <f>($D366*Input!H$4 + 'Cálculo Emissões'!$E366*Input!H$6 + 'Cálculo Emissões'!$F366*Input!H$5) * (1/1000)</f>
        <v>0.20495048949594508</v>
      </c>
      <c r="T366" s="28">
        <f>($D366*Input!I$4) * (1/1000)</f>
        <v>1.948534517435864E-2</v>
      </c>
      <c r="U366" s="1">
        <f>($D366*Input!J$4 + 'Cálculo Emissões'!$E366*Input!J$6 + 'Cálculo Emissões'!$F366*Input!J$5) * (1/1000)</f>
        <v>5.3433150220099394E-3</v>
      </c>
      <c r="V366" s="1">
        <f>($D366*Input!K$4 + 'Cálculo Emissões'!$E366*Input!K$6 + 'Cálculo Emissões'!$F366*Input!K$5) * (1/1000)</f>
        <v>4.0534203658505524E-3</v>
      </c>
      <c r="W366" s="1">
        <f>($D366*Input!L$4 + 'Cálculo Emissões'!$E366*Input!L$6 + 'Cálculo Emissões'!$F366*Input!L$5) * (1/1000)</f>
        <v>2.1730590025067511E-3</v>
      </c>
      <c r="X366" s="1">
        <f>($D366*Input!M$4 + 'Cálculo Emissões'!$E366*Input!M$6 + 'Cálculo Emissões'!$F366*Input!M$5) * (1/1000)</f>
        <v>4.4368123977086317E-3</v>
      </c>
      <c r="Y366" s="1">
        <f>($D366*Input!N$4 + 'Cálculo Emissões'!$E366*Input!N$6 + 'Cálculo Emissões'!$F366*Input!N$5) * (1/1000)</f>
        <v>2.2184061988543159E-3</v>
      </c>
      <c r="Z366" s="1">
        <f>($D366*Input!O$4 + 'Cálculo Emissões'!$E366*Input!O$6 + 'Cálculo Emissões'!$F366*Input!O$5) * (1/1000)</f>
        <v>1.2108481326168681E-3</v>
      </c>
    </row>
    <row r="367" spans="1:26" ht="15" customHeight="1" x14ac:dyDescent="0.25">
      <c r="A367" s="1" t="str">
        <f>'Dados Vias'!B368</f>
        <v>Vila Velha</v>
      </c>
      <c r="B367" s="1" t="str">
        <f>'Dados Vias'!C368</f>
        <v>Av. da Vala</v>
      </c>
      <c r="C367" s="29">
        <f>Input!$R$17</f>
        <v>0.95383561643835613</v>
      </c>
      <c r="D367" s="5">
        <f>'Dados Vias'!S368</f>
        <v>682.74948010922822</v>
      </c>
      <c r="E367" s="5">
        <f>'Dados Vias'!T368</f>
        <v>44.648467364091218</v>
      </c>
      <c r="F367" s="5">
        <f>'Dados Vias'!U368</f>
        <v>20.463880875208474</v>
      </c>
      <c r="G367" s="12">
        <f>($D367*Input!$E$12 + $E367*Input!$E$14 + $F367*Input!$E$13) / ($D367+$E367+$F367)</f>
        <v>1.7639303482587065</v>
      </c>
      <c r="H367" s="14" t="str">
        <f>'Dados Vias'!W368</f>
        <v>Highway</v>
      </c>
      <c r="I367" s="29">
        <f>VLOOKUP($H367,Input!$A$12:$B$15,2,FALSE)</f>
        <v>0.61049702380952386</v>
      </c>
      <c r="J367" s="34">
        <f t="shared" si="18"/>
        <v>2.6234966668007367</v>
      </c>
      <c r="K367" s="34">
        <f t="shared" si="19"/>
        <v>0.50358140353450676</v>
      </c>
      <c r="L367" s="34">
        <f t="shared" si="20"/>
        <v>0.12183421053254195</v>
      </c>
      <c r="M367" s="28">
        <f>($D367*Input!B$4 + 'Cálculo Emissões'!$E367*Input!B$6 + 'Cálculo Emissões'!$F367*Input!B$5) * (1/1000)</f>
        <v>6.7311411666383962E-3</v>
      </c>
      <c r="N367" s="28">
        <f>($D367*Input!C$4 + 'Cálculo Emissões'!$E367*Input!C$6 + 'Cálculo Emissões'!$F367*Input!C$5) * (1/1000)</f>
        <v>6.7311411666383962E-3</v>
      </c>
      <c r="O367" s="28">
        <f>($D367*Input!D$4 + 'Cálculo Emissões'!$E367*Input!D$6 + 'Cálculo Emissões'!$F367*Input!D$5) * (1/1000)</f>
        <v>6.7311411666383962E-3</v>
      </c>
      <c r="P367" s="28">
        <f>($D367*Input!E$4 + 'Cálculo Emissões'!$E367*Input!E$6 + 'Cálculo Emissões'!$F367*Input!E$5) * (1/1000)</f>
        <v>0.64057087395992407</v>
      </c>
      <c r="Q367" s="28">
        <f>($D367*Input!F$4 + 'Cálculo Emissões'!$E367*Input!F$6 + 'Cálculo Emissões'!$F367*Input!F$5) * (1/1000)</f>
        <v>0.80653876445640094</v>
      </c>
      <c r="R367" s="28">
        <f>($D367*Input!G$4 + 'Cálculo Emissões'!$E367*Input!G$6 + 'Cálculo Emissões'!$F367*Input!G$5) * (1/1000)</f>
        <v>1.2666909807066581E-2</v>
      </c>
      <c r="S367" s="28">
        <f>($D367*Input!H$4 + 'Cálculo Emissões'!$E367*Input!H$6 + 'Cálculo Emissões'!$F367*Input!H$5) * (1/1000)</f>
        <v>0.53155702641285874</v>
      </c>
      <c r="T367" s="28">
        <f>($D367*Input!I$4) * (1/1000)</f>
        <v>5.0229491952865205E-2</v>
      </c>
      <c r="U367" s="1">
        <f>($D367*Input!J$4 + 'Cálculo Emissões'!$E367*Input!J$6 + 'Cálculo Emissões'!$F367*Input!J$5) * (1/1000)</f>
        <v>1.418070247387378E-2</v>
      </c>
      <c r="V367" s="1">
        <f>($D367*Input!K$4 + 'Cálculo Emissões'!$E367*Input!K$6 + 'Cálculo Emissões'!$F367*Input!K$5) * (1/1000)</f>
        <v>1.075817696967301E-2</v>
      </c>
      <c r="W367" s="1">
        <f>($D367*Input!L$4 + 'Cálculo Emissões'!$E367*Input!L$6 + 'Cálculo Emissões'!$F367*Input!L$5) * (1/1000)</f>
        <v>5.7673334171430713E-3</v>
      </c>
      <c r="X367" s="1">
        <f>($D367*Input!M$4 + 'Cálculo Emissões'!$E367*Input!M$6 + 'Cálculo Emissões'!$F367*Input!M$5) * (1/1000)</f>
        <v>1.1808493786352698E-2</v>
      </c>
      <c r="Y367" s="1">
        <f>($D367*Input!N$4 + 'Cálculo Emissões'!$E367*Input!N$6 + 'Cálculo Emissões'!$F367*Input!N$5) * (1/1000)</f>
        <v>5.904246893176349E-3</v>
      </c>
      <c r="Z367" s="1">
        <f>($D367*Input!O$4 + 'Cálculo Emissões'!$E367*Input!O$6 + 'Cálculo Emissões'!$F367*Input!O$5) * (1/1000)</f>
        <v>3.2214223074701117E-3</v>
      </c>
    </row>
    <row r="368" spans="1:26" ht="15" customHeight="1" x14ac:dyDescent="0.25">
      <c r="A368" s="1" t="str">
        <f>'Dados Vias'!B369</f>
        <v>Vila Velha</v>
      </c>
      <c r="B368" s="1" t="str">
        <f>'Dados Vias'!C369</f>
        <v>Av. Jerônimo Monteiro (2)</v>
      </c>
      <c r="C368" s="29">
        <f>Input!$R$17</f>
        <v>0.95383561643835613</v>
      </c>
      <c r="D368" s="5">
        <f>'Dados Vias'!S369</f>
        <v>714.7126253807628</v>
      </c>
      <c r="E368" s="5">
        <f>'Dados Vias'!T369</f>
        <v>172.81111240549788</v>
      </c>
      <c r="F368" s="5">
        <f>'Dados Vias'!U369</f>
        <v>72.537997799838621</v>
      </c>
      <c r="G368" s="12">
        <f>($D368*Input!$E$12 + $E368*Input!$E$14 + $F368*Input!$E$13) / ($D368+$E368+$F368)</f>
        <v>2.2978888888888895</v>
      </c>
      <c r="H368" s="14" t="str">
        <f>'Dados Vias'!W369</f>
        <v>Highway</v>
      </c>
      <c r="I368" s="29">
        <f>VLOOKUP($H368,Input!$A$12:$B$15,2,FALSE)</f>
        <v>0.61049702380952386</v>
      </c>
      <c r="J368" s="34">
        <f t="shared" si="18"/>
        <v>4.4106526288993466</v>
      </c>
      <c r="K368" s="34">
        <f t="shared" si="19"/>
        <v>0.84662682040792403</v>
      </c>
      <c r="L368" s="34">
        <f t="shared" si="20"/>
        <v>0.20482906945352999</v>
      </c>
      <c r="M368" s="28">
        <f>($D368*Input!B$4 + 'Cálculo Emissões'!$E368*Input!B$6 + 'Cálculo Emissões'!$F368*Input!B$5) * (1/1000)</f>
        <v>1.6538713386609179E-2</v>
      </c>
      <c r="N368" s="28">
        <f>($D368*Input!C$4 + 'Cálculo Emissões'!$E368*Input!C$6 + 'Cálculo Emissões'!$F368*Input!C$5) * (1/1000)</f>
        <v>1.6538713386609179E-2</v>
      </c>
      <c r="O368" s="28">
        <f>($D368*Input!D$4 + 'Cálculo Emissões'!$E368*Input!D$6 + 'Cálculo Emissões'!$F368*Input!D$5) * (1/1000)</f>
        <v>1.6538713386609179E-2</v>
      </c>
      <c r="P368" s="28">
        <f>($D368*Input!E$4 + 'Cálculo Emissões'!$E368*Input!E$6 + 'Cálculo Emissões'!$F368*Input!E$5) * (1/1000)</f>
        <v>0.96092250918303224</v>
      </c>
      <c r="Q368" s="28">
        <f>($D368*Input!F$4 + 'Cálculo Emissões'!$E368*Input!F$6 + 'Cálculo Emissões'!$F368*Input!F$5) * (1/1000)</f>
        <v>1.3822059500529515</v>
      </c>
      <c r="R368" s="28">
        <f>($D368*Input!G$4 + 'Cálculo Emissões'!$E368*Input!G$6 + 'Cálculo Emissões'!$F368*Input!G$5) * (1/1000)</f>
        <v>2.4324879292444295E-2</v>
      </c>
      <c r="S368" s="28">
        <f>($D368*Input!H$4 + 'Cálculo Emissões'!$E368*Input!H$6 + 'Cálculo Emissões'!$F368*Input!H$5) * (1/1000)</f>
        <v>0.61037418015413036</v>
      </c>
      <c r="T368" s="28">
        <f>($D368*Input!I$4) * (1/1000)</f>
        <v>5.2581002418970513E-2</v>
      </c>
      <c r="U368" s="1">
        <f>($D368*Input!J$4 + 'Cálculo Emissões'!$E368*Input!J$6 + 'Cálculo Emissões'!$F368*Input!J$5) * (1/1000)</f>
        <v>1.9348153708005304E-2</v>
      </c>
      <c r="V368" s="1">
        <f>($D368*Input!K$4 + 'Cálculo Emissões'!$E368*Input!K$6 + 'Cálculo Emissões'!$F368*Input!K$5) * (1/1000)</f>
        <v>1.4692603415560003E-2</v>
      </c>
      <c r="W368" s="1">
        <f>($D368*Input!L$4 + 'Cálculo Emissões'!$E368*Input!L$6 + 'Cálculo Emissões'!$F368*Input!L$5) * (1/1000)</f>
        <v>7.872705307586849E-3</v>
      </c>
      <c r="X368" s="1">
        <f>($D368*Input!M$4 + 'Cálculo Emissões'!$E368*Input!M$6 + 'Cálculo Emissões'!$F368*Input!M$5) * (1/1000)</f>
        <v>1.6363319046575137E-2</v>
      </c>
      <c r="Y368" s="1">
        <f>($D368*Input!N$4 + 'Cálculo Emissões'!$E368*Input!N$6 + 'Cálculo Emissões'!$F368*Input!N$5) * (1/1000)</f>
        <v>8.1816595232875686E-3</v>
      </c>
      <c r="Z368" s="1">
        <f>($D368*Input!O$4 + 'Cálculo Emissões'!$E368*Input!O$6 + 'Cálculo Emissões'!$F368*Input!O$5) * (1/1000)</f>
        <v>4.4499658687504043E-3</v>
      </c>
    </row>
    <row r="369" spans="1:26" ht="15" customHeight="1" x14ac:dyDescent="0.25">
      <c r="A369" s="1" t="str">
        <f>'Dados Vias'!B370</f>
        <v>Vila Velha</v>
      </c>
      <c r="B369" s="1" t="str">
        <f>'Dados Vias'!C370</f>
        <v>Av. Jerônimo Monteiro (3)</v>
      </c>
      <c r="C369" s="29">
        <f>Input!$R$17</f>
        <v>0.95383561643835613</v>
      </c>
      <c r="D369" s="5">
        <f>'Dados Vias'!S370</f>
        <v>220.6753550723985</v>
      </c>
      <c r="E369" s="5">
        <f>'Dados Vias'!T370</f>
        <v>36.018276345150099</v>
      </c>
      <c r="F369" s="5">
        <f>'Dados Vias'!U370</f>
        <v>21.8138856738233</v>
      </c>
      <c r="G369" s="12">
        <f>($D369*Input!$E$12 + $E369*Input!$E$14 + $F369*Input!$E$13) / ($D369+$E369+$F369)</f>
        <v>2.4005464480874319</v>
      </c>
      <c r="H369" s="14" t="str">
        <f>'Dados Vias'!W370</f>
        <v>Highway</v>
      </c>
      <c r="I369" s="29">
        <f>VLOOKUP($H369,Input!$A$12:$B$15,2,FALSE)</f>
        <v>0.61049702380952386</v>
      </c>
      <c r="J369" s="34">
        <f t="shared" si="18"/>
        <v>1.3378312190057151</v>
      </c>
      <c r="K369" s="34">
        <f t="shared" si="19"/>
        <v>0.25679732377199482</v>
      </c>
      <c r="L369" s="34">
        <f t="shared" si="20"/>
        <v>6.2128384783547139E-2</v>
      </c>
      <c r="M369" s="28">
        <f>($D369*Input!B$4 + 'Cálculo Emissões'!$E369*Input!B$6 + 'Cálculo Emissões'!$F369*Input!B$5) * (1/1000)</f>
        <v>4.9285765102815224E-3</v>
      </c>
      <c r="N369" s="28">
        <f>($D369*Input!C$4 + 'Cálculo Emissões'!$E369*Input!C$6 + 'Cálculo Emissões'!$F369*Input!C$5) * (1/1000)</f>
        <v>4.9285765102815224E-3</v>
      </c>
      <c r="O369" s="28">
        <f>($D369*Input!D$4 + 'Cálculo Emissões'!$E369*Input!D$6 + 'Cálculo Emissões'!$F369*Input!D$5) * (1/1000)</f>
        <v>4.9285765102815224E-3</v>
      </c>
      <c r="P369" s="28">
        <f>($D369*Input!E$4 + 'Cálculo Emissões'!$E369*Input!E$6 + 'Cálculo Emissões'!$F369*Input!E$5) * (1/1000)</f>
        <v>0.29179789241857712</v>
      </c>
      <c r="Q369" s="28">
        <f>($D369*Input!F$4 + 'Cálculo Emissões'!$E369*Input!F$6 + 'Cálculo Emissões'!$F369*Input!F$5) * (1/1000)</f>
        <v>0.35948581604059965</v>
      </c>
      <c r="R369" s="28">
        <f>($D369*Input!G$4 + 'Cálculo Emissões'!$E369*Input!G$6 + 'Cálculo Emissões'!$F369*Input!G$5) * (1/1000)</f>
        <v>7.3447454052604682E-3</v>
      </c>
      <c r="S369" s="28">
        <f>($D369*Input!H$4 + 'Cálculo Emissões'!$E369*Input!H$6 + 'Cálculo Emissões'!$F369*Input!H$5) * (1/1000)</f>
        <v>0.18263901017722245</v>
      </c>
      <c r="T369" s="28">
        <f>($D369*Input!I$4) * (1/1000)</f>
        <v>1.6234960691630839E-2</v>
      </c>
      <c r="U369" s="1">
        <f>($D369*Input!J$4 + 'Cálculo Emissões'!$E369*Input!J$6 + 'Cálculo Emissões'!$F369*Input!J$5) * (1/1000)</f>
        <v>5.7906087852323497E-3</v>
      </c>
      <c r="V369" s="1">
        <f>($D369*Input!K$4 + 'Cálculo Emissões'!$E369*Input!K$6 + 'Cálculo Emissões'!$F369*Input!K$5) * (1/1000)</f>
        <v>4.3956047469393715E-3</v>
      </c>
      <c r="W369" s="1">
        <f>($D369*Input!L$4 + 'Cálculo Emissões'!$E369*Input!L$6 + 'Cálculo Emissões'!$F369*Input!L$5) * (1/1000)</f>
        <v>2.3557865418778979E-3</v>
      </c>
      <c r="X369" s="1">
        <f>($D369*Input!M$4 + 'Cálculo Emissões'!$E369*Input!M$6 + 'Cálculo Emissões'!$F369*Input!M$5) * (1/1000)</f>
        <v>4.9113016792550123E-3</v>
      </c>
      <c r="Y369" s="1">
        <f>($D369*Input!N$4 + 'Cálculo Emissões'!$E369*Input!N$6 + 'Cálculo Emissões'!$F369*Input!N$5) * (1/1000)</f>
        <v>2.4556508396275062E-3</v>
      </c>
      <c r="Z369" s="1">
        <f>($D369*Input!O$4 + 'Cálculo Emissões'!$E369*Input!O$6 + 'Cálculo Emissões'!$F369*Input!O$5) * (1/1000)</f>
        <v>1.3362416550201975E-3</v>
      </c>
    </row>
    <row r="370" spans="1:26" ht="15" customHeight="1" x14ac:dyDescent="0.25">
      <c r="A370" s="1" t="str">
        <f>'Dados Vias'!B371</f>
        <v>Vila Velha</v>
      </c>
      <c r="B370" s="1" t="str">
        <f>'Dados Vias'!C371</f>
        <v>Av. Jerônimo Monteiro (4)</v>
      </c>
      <c r="C370" s="29">
        <f>Input!$R$17</f>
        <v>0.95383561643835613</v>
      </c>
      <c r="D370" s="5">
        <f>'Dados Vias'!S371</f>
        <v>226.50055469499927</v>
      </c>
      <c r="E370" s="5">
        <f>'Dados Vias'!T371</f>
        <v>41.388655576797056</v>
      </c>
      <c r="F370" s="5">
        <f>'Dados Vias'!U371</f>
        <v>20.012097201967809</v>
      </c>
      <c r="G370" s="12">
        <f>($D370*Input!$E$12 + $E370*Input!$E$14 + $F370*Input!$E$13) / ($D370+$E370+$F370)</f>
        <v>2.2573459715639808</v>
      </c>
      <c r="H370" s="14" t="str">
        <f>'Dados Vias'!W371</f>
        <v>Highway</v>
      </c>
      <c r="I370" s="29">
        <f>VLOOKUP($H370,Input!$A$12:$B$15,2,FALSE)</f>
        <v>0.61049702380952386</v>
      </c>
      <c r="J370" s="34">
        <f t="shared" si="18"/>
        <v>1.2988584221765018</v>
      </c>
      <c r="K370" s="34">
        <f t="shared" si="19"/>
        <v>0.24931647732180529</v>
      </c>
      <c r="L370" s="34">
        <f t="shared" si="20"/>
        <v>6.031850257785612E-2</v>
      </c>
      <c r="M370" s="28">
        <f>($D370*Input!B$4 + 'Cálculo Emissões'!$E370*Input!B$6 + 'Cálculo Emissões'!$F370*Input!B$5) * (1/1000)</f>
        <v>4.6621991616040206E-3</v>
      </c>
      <c r="N370" s="28">
        <f>($D370*Input!C$4 + 'Cálculo Emissões'!$E370*Input!C$6 + 'Cálculo Emissões'!$F370*Input!C$5) * (1/1000)</f>
        <v>4.6621991616040206E-3</v>
      </c>
      <c r="O370" s="28">
        <f>($D370*Input!D$4 + 'Cálculo Emissões'!$E370*Input!D$6 + 'Cálculo Emissões'!$F370*Input!D$5) * (1/1000)</f>
        <v>4.6621991616040206E-3</v>
      </c>
      <c r="P370" s="28">
        <f>($D370*Input!E$4 + 'Cálculo Emissões'!$E370*Input!E$6 + 'Cálculo Emissões'!$F370*Input!E$5) * (1/1000)</f>
        <v>0.28702007723922501</v>
      </c>
      <c r="Q370" s="28">
        <f>($D370*Input!F$4 + 'Cálculo Emissões'!$E370*Input!F$6 + 'Cálculo Emissões'!$F370*Input!F$5) * (1/1000)</f>
        <v>0.38350262980859728</v>
      </c>
      <c r="R370" s="28">
        <f>($D370*Input!G$4 + 'Cálculo Emissões'!$E370*Input!G$6 + 'Cálculo Emissões'!$F370*Input!G$5) * (1/1000)</f>
        <v>7.0495761166924787E-3</v>
      </c>
      <c r="S370" s="28">
        <f>($D370*Input!H$4 + 'Cálculo Emissões'!$E370*Input!H$6 + 'Cálculo Emissões'!$F370*Input!H$5) * (1/1000)</f>
        <v>0.18831816324604542</v>
      </c>
      <c r="T370" s="28">
        <f>($D370*Input!I$4) * (1/1000)</f>
        <v>1.6663517323443212E-2</v>
      </c>
      <c r="U370" s="1">
        <f>($D370*Input!J$4 + 'Cálculo Emissões'!$E370*Input!J$6 + 'Cálculo Emissões'!$F370*Input!J$5) * (1/1000)</f>
        <v>5.8193400083677181E-3</v>
      </c>
      <c r="V370" s="1">
        <f>($D370*Input!K$4 + 'Cálculo Emissões'!$E370*Input!K$6 + 'Cálculo Emissões'!$F370*Input!K$5) * (1/1000)</f>
        <v>4.4178728665218818E-3</v>
      </c>
      <c r="W370" s="1">
        <f>($D370*Input!L$4 + 'Cálculo Emissões'!$E370*Input!L$6 + 'Cálculo Emissões'!$F370*Input!L$5) * (1/1000)</f>
        <v>2.3675667990408662E-3</v>
      </c>
      <c r="X370" s="1">
        <f>($D370*Input!M$4 + 'Cálculo Emissões'!$E370*Input!M$6 + 'Cálculo Emissões'!$F370*Input!M$5) * (1/1000)</f>
        <v>4.9164991540696767E-3</v>
      </c>
      <c r="Y370" s="1">
        <f>($D370*Input!N$4 + 'Cálculo Emissões'!$E370*Input!N$6 + 'Cálculo Emissões'!$F370*Input!N$5) * (1/1000)</f>
        <v>2.4582495770348383E-3</v>
      </c>
      <c r="Z370" s="1">
        <f>($D370*Input!O$4 + 'Cálculo Emissões'!$E370*Input!O$6 + 'Cálculo Emissões'!$F370*Input!O$5) * (1/1000)</f>
        <v>1.3378390046277291E-3</v>
      </c>
    </row>
    <row r="371" spans="1:26" ht="15" customHeight="1" x14ac:dyDescent="0.25">
      <c r="A371" s="1" t="str">
        <f>'Dados Vias'!B372</f>
        <v>Vila Velha</v>
      </c>
      <c r="B371" s="1" t="str">
        <f>'Dados Vias'!C372</f>
        <v>Rua Sta. Teresinha</v>
      </c>
      <c r="C371" s="29">
        <f>Input!$R$17</f>
        <v>0.95383561643835613</v>
      </c>
      <c r="D371" s="5">
        <f>'Dados Vias'!S372</f>
        <v>669.10600753752237</v>
      </c>
      <c r="E371" s="5">
        <f>'Dados Vias'!T372</f>
        <v>167.86758492990842</v>
      </c>
      <c r="F371" s="5">
        <f>'Dados Vias'!U372</f>
        <v>70.929965463341588</v>
      </c>
      <c r="G371" s="12">
        <f>($D371*Input!$E$12 + $E371*Input!$E$14 + $F371*Input!$E$13) / ($D371+$E371+$F371)</f>
        <v>2.3282552083333332</v>
      </c>
      <c r="H371" s="14" t="str">
        <f>'Dados Vias'!W372</f>
        <v>Highway</v>
      </c>
      <c r="I371" s="29">
        <f>VLOOKUP($H371,Input!$A$12:$B$15,2,FALSE)</f>
        <v>0.61049702380952386</v>
      </c>
      <c r="J371" s="34">
        <f t="shared" si="18"/>
        <v>4.2272604043911661</v>
      </c>
      <c r="K371" s="34">
        <f t="shared" si="19"/>
        <v>0.81142459774691122</v>
      </c>
      <c r="L371" s="34">
        <f t="shared" si="20"/>
        <v>0.19631240268070432</v>
      </c>
      <c r="M371" s="28">
        <f>($D371*Input!B$4 + 'Cálculo Emissões'!$E371*Input!B$6 + 'Cálculo Emissões'!$F371*Input!B$5) * (1/1000)</f>
        <v>1.6038327954263826E-2</v>
      </c>
      <c r="N371" s="28">
        <f>($D371*Input!C$4 + 'Cálculo Emissões'!$E371*Input!C$6 + 'Cálculo Emissões'!$F371*Input!C$5) * (1/1000)</f>
        <v>1.6038327954263826E-2</v>
      </c>
      <c r="O371" s="28">
        <f>($D371*Input!D$4 + 'Cálculo Emissões'!$E371*Input!D$6 + 'Cálculo Emissões'!$F371*Input!D$5) * (1/1000)</f>
        <v>1.6038327954263826E-2</v>
      </c>
      <c r="P371" s="28">
        <f>($D371*Input!E$4 + 'Cálculo Emissões'!$E371*Input!E$6 + 'Cálculo Emissões'!$F371*Input!E$5) * (1/1000)</f>
        <v>0.91662766482166191</v>
      </c>
      <c r="Q371" s="28">
        <f>($D371*Input!F$4 + 'Cálculo Emissões'!$E371*Input!F$6 + 'Cálculo Emissões'!$F371*Input!F$5) * (1/1000)</f>
        <v>1.3205384362598249</v>
      </c>
      <c r="R371" s="28">
        <f>($D371*Input!G$4 + 'Cálculo Emissões'!$E371*Input!G$6 + 'Cálculo Emissões'!$F371*Input!G$5) * (1/1000)</f>
        <v>2.3423158835384157E-2</v>
      </c>
      <c r="S371" s="28">
        <f>($D371*Input!H$4 + 'Cálculo Emissões'!$E371*Input!H$6 + 'Cálculo Emissões'!$F371*Input!H$5) * (1/1000)</f>
        <v>0.57416527876508783</v>
      </c>
      <c r="T371" s="28">
        <f>($D371*Input!I$4) * (1/1000)</f>
        <v>4.9225749415207028E-2</v>
      </c>
      <c r="U371" s="1">
        <f>($D371*Input!J$4 + 'Cálculo Emissões'!$E371*Input!J$6 + 'Cálculo Emissões'!$F371*Input!J$5) * (1/1000)</f>
        <v>1.8368322667372174E-2</v>
      </c>
      <c r="V371" s="1">
        <f>($D371*Input!K$4 + 'Cálculo Emissões'!$E371*Input!K$6 + 'Cálculo Emissões'!$F371*Input!K$5) * (1/1000)</f>
        <v>1.3949047745301932E-2</v>
      </c>
      <c r="W371" s="1">
        <f>($D371*Input!L$4 + 'Cálculo Emissões'!$E371*Input!L$6 + 'Cálculo Emissões'!$F371*Input!L$5) * (1/1000)</f>
        <v>7.4741541392156713E-3</v>
      </c>
      <c r="X371" s="1">
        <f>($D371*Input!M$4 + 'Cálculo Emissões'!$E371*Input!M$6 + 'Cálculo Emissões'!$F371*Input!M$5) * (1/1000)</f>
        <v>1.5547456363945451E-2</v>
      </c>
      <c r="Y371" s="1">
        <f>($D371*Input!N$4 + 'Cálculo Emissões'!$E371*Input!N$6 + 'Cálculo Emissões'!$F371*Input!N$5) * (1/1000)</f>
        <v>7.7737281819727257E-3</v>
      </c>
      <c r="Z371" s="1">
        <f>($D371*Input!O$4 + 'Cálculo Emissões'!$E371*Input!O$6 + 'Cálculo Emissões'!$F371*Input!O$5) * (1/1000)</f>
        <v>4.2275105624665242E-3</v>
      </c>
    </row>
    <row r="372" spans="1:26" ht="15" customHeight="1" x14ac:dyDescent="0.25">
      <c r="A372" s="1" t="str">
        <f>'Dados Vias'!B373</f>
        <v>Vila Velha</v>
      </c>
      <c r="B372" s="1" t="str">
        <f>'Dados Vias'!C373</f>
        <v>Av. Capixaba</v>
      </c>
      <c r="C372" s="29">
        <f>Input!$R$17</f>
        <v>0.95383561643835613</v>
      </c>
      <c r="D372" s="5">
        <f>'Dados Vias'!S373</f>
        <v>355.85289183673649</v>
      </c>
      <c r="E372" s="5">
        <f>'Dados Vias'!T373</f>
        <v>78.813056581290624</v>
      </c>
      <c r="F372" s="5">
        <f>'Dados Vias'!U373</f>
        <v>7.1648233255718754</v>
      </c>
      <c r="G372" s="12">
        <f>($D372*Input!$E$12 + $E372*Input!$E$14 + $F372*Input!$E$13) / ($D372+$E372+$F372)</f>
        <v>1.4572972972972973</v>
      </c>
      <c r="H372" s="14" t="str">
        <f>'Dados Vias'!W373</f>
        <v>Highway</v>
      </c>
      <c r="I372" s="29">
        <f>VLOOKUP($H372,Input!$A$12:$B$15,2,FALSE)</f>
        <v>0.61049702380952386</v>
      </c>
      <c r="J372" s="34">
        <f t="shared" si="18"/>
        <v>1.2756254374295921</v>
      </c>
      <c r="K372" s="34">
        <f t="shared" si="19"/>
        <v>0.24485689511032413</v>
      </c>
      <c r="L372" s="34">
        <f t="shared" si="20"/>
        <v>5.923957139765907E-2</v>
      </c>
      <c r="M372" s="28">
        <f>($D372*Input!B$4 + 'Cálculo Emissões'!$E372*Input!B$6 + 'Cálculo Emissões'!$F372*Input!B$5) * (1/1000)</f>
        <v>3.1393130153990587E-3</v>
      </c>
      <c r="N372" s="28">
        <f>($D372*Input!C$4 + 'Cálculo Emissões'!$E372*Input!C$6 + 'Cálculo Emissões'!$F372*Input!C$5) * (1/1000)</f>
        <v>3.1393130153990587E-3</v>
      </c>
      <c r="O372" s="28">
        <f>($D372*Input!D$4 + 'Cálculo Emissões'!$E372*Input!D$6 + 'Cálculo Emissões'!$F372*Input!D$5) * (1/1000)</f>
        <v>3.1393130153990587E-3</v>
      </c>
      <c r="P372" s="28">
        <f>($D372*Input!E$4 + 'Cálculo Emissões'!$E372*Input!E$6 + 'Cálculo Emissões'!$F372*Input!E$5) * (1/1000)</f>
        <v>0.32038122689113679</v>
      </c>
      <c r="Q372" s="28">
        <f>($D372*Input!F$4 + 'Cálculo Emissões'!$E372*Input!F$6 + 'Cálculo Emissões'!$F372*Input!F$5) * (1/1000)</f>
        <v>0.63033271244867095</v>
      </c>
      <c r="R372" s="28">
        <f>($D372*Input!G$4 + 'Cálculo Emissões'!$E372*Input!G$6 + 'Cálculo Emissões'!$F372*Input!G$5) * (1/1000)</f>
        <v>6.0041202038457822E-3</v>
      </c>
      <c r="S372" s="28">
        <f>($D372*Input!H$4 + 'Cálculo Emissões'!$E372*Input!H$6 + 'Cálculo Emissões'!$F372*Input!H$5) * (1/1000)</f>
        <v>0.29436633330966216</v>
      </c>
      <c r="T372" s="28">
        <f>($D372*Input!I$4) * (1/1000)</f>
        <v>2.6179895390118179E-2</v>
      </c>
      <c r="U372" s="1">
        <f>($D372*Input!J$4 + 'Cálculo Emissões'!$E372*Input!J$6 + 'Cálculo Emissões'!$F372*Input!J$5) * (1/1000)</f>
        <v>7.6152706560027178E-3</v>
      </c>
      <c r="V372" s="1">
        <f>($D372*Input!K$4 + 'Cálculo Emissões'!$E372*Input!K$6 + 'Cálculo Emissões'!$F372*Input!K$5) * (1/1000)</f>
        <v>5.7829732225699671E-3</v>
      </c>
      <c r="W372" s="1">
        <f>($D372*Input!L$4 + 'Cálculo Emissões'!$E372*Input!L$6 + 'Cálculo Emissões'!$F372*Input!L$5) * (1/1000)</f>
        <v>3.0984595521096115E-3</v>
      </c>
      <c r="X372" s="1">
        <f>($D372*Input!M$4 + 'Cálculo Emissões'!$E372*Input!M$6 + 'Cálculo Emissões'!$F372*Input!M$5) * (1/1000)</f>
        <v>6.2656086718972295E-3</v>
      </c>
      <c r="Y372" s="1">
        <f>($D372*Input!N$4 + 'Cálculo Emissões'!$E372*Input!N$6 + 'Cálculo Emissões'!$F372*Input!N$5) * (1/1000)</f>
        <v>3.1328043359486147E-3</v>
      </c>
      <c r="Z372" s="1">
        <f>($D372*Input!O$4 + 'Cálculo Emissões'!$E372*Input!O$6 + 'Cálculo Emissões'!$F372*Input!O$5) * (1/1000)</f>
        <v>1.707890293012745E-3</v>
      </c>
    </row>
    <row r="373" spans="1:26" ht="15" customHeight="1" x14ac:dyDescent="0.25">
      <c r="A373" s="1" t="str">
        <f>'Dados Vias'!B374</f>
        <v>Vila Velha</v>
      </c>
      <c r="B373" s="1" t="str">
        <f>'Dados Vias'!C374</f>
        <v>Rua Cristóvão Colombo</v>
      </c>
      <c r="C373" s="29">
        <f>Input!$R$17</f>
        <v>0.95383561643835613</v>
      </c>
      <c r="D373" s="5">
        <f>'Dados Vias'!S374</f>
        <v>174.66327093977023</v>
      </c>
      <c r="E373" s="5">
        <f>'Dados Vias'!T374</f>
        <v>22.74261340361592</v>
      </c>
      <c r="F373" s="5">
        <f>'Dados Vias'!U374</f>
        <v>10.006749897591003</v>
      </c>
      <c r="G373" s="12">
        <f>($D373*Input!$E$12 + $E373*Input!$E$14 + $F373*Input!$E$13) / ($D373+$E373+$F373)</f>
        <v>1.9980263157894738</v>
      </c>
      <c r="H373" s="14" t="str">
        <f>'Dados Vias'!W374</f>
        <v>Highway</v>
      </c>
      <c r="I373" s="29">
        <f>VLOOKUP($H373,Input!$A$12:$B$15,2,FALSE)</f>
        <v>0.61049702380952386</v>
      </c>
      <c r="J373" s="34">
        <f t="shared" si="18"/>
        <v>0.82622156121441459</v>
      </c>
      <c r="K373" s="34">
        <f t="shared" si="19"/>
        <v>0.15859361236933031</v>
      </c>
      <c r="L373" s="34">
        <f t="shared" si="20"/>
        <v>3.8369422347418629E-2</v>
      </c>
      <c r="M373" s="28">
        <f>($D373*Input!B$4 + 'Cálculo Emissões'!$E373*Input!B$6 + 'Cálculo Emissões'!$F373*Input!B$5) * (1/1000)</f>
        <v>2.6061258627641005E-3</v>
      </c>
      <c r="N373" s="28">
        <f>($D373*Input!C$4 + 'Cálculo Emissões'!$E373*Input!C$6 + 'Cálculo Emissões'!$F373*Input!C$5) * (1/1000)</f>
        <v>2.6061258627641005E-3</v>
      </c>
      <c r="O373" s="28">
        <f>($D373*Input!D$4 + 'Cálculo Emissões'!$E373*Input!D$6 + 'Cálculo Emissões'!$F373*Input!D$5) * (1/1000)</f>
        <v>2.6061258627641005E-3</v>
      </c>
      <c r="P373" s="28">
        <f>($D373*Input!E$4 + 'Cálculo Emissões'!$E373*Input!E$6 + 'Cálculo Emissões'!$F373*Input!E$5) * (1/1000)</f>
        <v>0.19093326667717367</v>
      </c>
      <c r="Q373" s="28">
        <f>($D373*Input!F$4 + 'Cálculo Emissões'!$E373*Input!F$6 + 'Cálculo Emissões'!$F373*Input!F$5) * (1/1000)</f>
        <v>0.25482090238508004</v>
      </c>
      <c r="R373" s="28">
        <f>($D373*Input!G$4 + 'Cálculo Emissões'!$E373*Input!G$6 + 'Cálculo Emissões'!$F373*Input!G$5) * (1/1000)</f>
        <v>4.2722725589744021E-3</v>
      </c>
      <c r="S373" s="28">
        <f>($D373*Input!H$4 + 'Cálculo Emissões'!$E373*Input!H$6 + 'Cálculo Emissões'!$F373*Input!H$5) * (1/1000)</f>
        <v>0.14087247125472876</v>
      </c>
      <c r="T373" s="28">
        <f>($D373*Input!I$4) * (1/1000)</f>
        <v>1.2849877762963268E-2</v>
      </c>
      <c r="U373" s="1">
        <f>($D373*Input!J$4 + 'Cálculo Emissões'!$E373*Input!J$6 + 'Cálculo Emissões'!$F373*Input!J$5) * (1/1000)</f>
        <v>4.04443734613008E-3</v>
      </c>
      <c r="V373" s="1">
        <f>($D373*Input!K$4 + 'Cálculo Emissões'!$E373*Input!K$6 + 'Cálculo Emissões'!$F373*Input!K$5) * (1/1000)</f>
        <v>3.0695827864061806E-3</v>
      </c>
      <c r="W373" s="1">
        <f>($D373*Input!L$4 + 'Cálculo Emissões'!$E373*Input!L$6 + 'Cálculo Emissões'!$F373*Input!L$5) * (1/1000)</f>
        <v>1.6452241031878184E-3</v>
      </c>
      <c r="X373" s="1">
        <f>($D373*Input!M$4 + 'Cálculo Emissões'!$E373*Input!M$6 + 'Cálculo Emissões'!$F373*Input!M$5) * (1/1000)</f>
        <v>3.3917809123403045E-3</v>
      </c>
      <c r="Y373" s="1">
        <f>($D373*Input!N$4 + 'Cálculo Emissões'!$E373*Input!N$6 + 'Cálculo Emissões'!$F373*Input!N$5) * (1/1000)</f>
        <v>1.6958904561701522E-3</v>
      </c>
      <c r="Z373" s="1">
        <f>($D373*Input!O$4 + 'Cálculo Emissões'!$E373*Input!O$6 + 'Cálculo Emissões'!$F373*Input!O$5) * (1/1000)</f>
        <v>9.2400265015037846E-4</v>
      </c>
    </row>
    <row r="374" spans="1:26" ht="15" customHeight="1" x14ac:dyDescent="0.25">
      <c r="A374" s="1" t="str">
        <f>'Dados Vias'!B375</f>
        <v>Vila Velha</v>
      </c>
      <c r="B374" s="1" t="str">
        <f>'Dados Vias'!C375</f>
        <v>Rua Alan Kardec</v>
      </c>
      <c r="C374" s="29">
        <f>Input!$R$17</f>
        <v>0.95383561643835613</v>
      </c>
      <c r="D374" s="5">
        <f>'Dados Vias'!S375</f>
        <v>209.73791336318124</v>
      </c>
      <c r="E374" s="5">
        <f>'Dados Vias'!T375</f>
        <v>53.582678596433162</v>
      </c>
      <c r="F374" s="5">
        <f>'Dados Vias'!U375</f>
        <v>3.0618673483676093</v>
      </c>
      <c r="G374" s="12">
        <f>($D374*Input!$E$12 + $E374*Input!$E$14 + $F374*Input!$E$13) / ($D374+$E374+$F374)</f>
        <v>1.3617816091954023</v>
      </c>
      <c r="H374" s="14" t="str">
        <f>'Dados Vias'!W375</f>
        <v>Highway</v>
      </c>
      <c r="I374" s="29">
        <f>VLOOKUP($H374,Input!$A$12:$B$15,2,FALSE)</f>
        <v>0.61049702380952386</v>
      </c>
      <c r="J374" s="34">
        <f t="shared" si="18"/>
        <v>0.71770062930820266</v>
      </c>
      <c r="K374" s="34">
        <f t="shared" si="19"/>
        <v>0.13776296909321536</v>
      </c>
      <c r="L374" s="34">
        <f t="shared" si="20"/>
        <v>3.3329750587068233E-2</v>
      </c>
      <c r="M374" s="28">
        <f>($D374*Input!B$4 + 'Cálculo Emissões'!$E374*Input!B$6 + 'Cálculo Emissões'!$F374*Input!B$5) * (1/1000)</f>
        <v>1.6784709181123119E-3</v>
      </c>
      <c r="N374" s="28">
        <f>($D374*Input!C$4 + 'Cálculo Emissões'!$E374*Input!C$6 + 'Cálculo Emissões'!$F374*Input!C$5) * (1/1000)</f>
        <v>1.6784709181123119E-3</v>
      </c>
      <c r="O374" s="28">
        <f>($D374*Input!D$4 + 'Cálculo Emissões'!$E374*Input!D$6 + 'Cálculo Emissões'!$F374*Input!D$5) * (1/1000)</f>
        <v>1.6784709181123119E-3</v>
      </c>
      <c r="P374" s="28">
        <f>($D374*Input!E$4 + 'Cálculo Emissões'!$E374*Input!E$6 + 'Cálculo Emissões'!$F374*Input!E$5) * (1/1000)</f>
        <v>0.18323245413350844</v>
      </c>
      <c r="Q374" s="28">
        <f>($D374*Input!F$4 + 'Cálculo Emissões'!$E374*Input!F$6 + 'Cálculo Emissões'!$F374*Input!F$5) * (1/1000)</f>
        <v>0.39773141116237343</v>
      </c>
      <c r="R374" s="28">
        <f>($D374*Input!G$4 + 'Cálculo Emissões'!$E374*Input!G$6 + 'Cálculo Emissões'!$F374*Input!G$5) * (1/1000)</f>
        <v>3.3123749018880914E-3</v>
      </c>
      <c r="S374" s="28">
        <f>($D374*Input!H$4 + 'Cálculo Emissões'!$E374*Input!H$6 + 'Cálculo Emissões'!$F374*Input!H$5) * (1/1000)</f>
        <v>0.1755448714153019</v>
      </c>
      <c r="T374" s="28">
        <f>($D374*Input!I$4) * (1/1000)</f>
        <v>1.5430299309493764E-2</v>
      </c>
      <c r="U374" s="1">
        <f>($D374*Input!J$4 + 'Cálculo Emissões'!$E374*Input!J$6 + 'Cálculo Emissões'!$F374*Input!J$5) * (1/1000)</f>
        <v>4.4690610666393675E-3</v>
      </c>
      <c r="V374" s="1">
        <f>($D374*Input!K$4 + 'Cálculo Emissões'!$E374*Input!K$6 + 'Cálculo Emissões'!$F374*Input!K$5) * (1/1000)</f>
        <v>3.3944924417968971E-3</v>
      </c>
      <c r="W374" s="1">
        <f>($D374*Input!L$4 + 'Cálculo Emissões'!$E374*Input!L$6 + 'Cálculo Emissões'!$F374*Input!L$5) * (1/1000)</f>
        <v>1.8185086125860734E-3</v>
      </c>
      <c r="X374" s="1">
        <f>($D374*Input!M$4 + 'Cálculo Emissões'!$E374*Input!M$6 + 'Cálculo Emissões'!$F374*Input!M$5) * (1/1000)</f>
        <v>3.6619828720178848E-3</v>
      </c>
      <c r="Y374" s="1">
        <f>($D374*Input!N$4 + 'Cálculo Emissões'!$E374*Input!N$6 + 'Cálculo Emissões'!$F374*Input!N$5) * (1/1000)</f>
        <v>1.8309914360089424E-3</v>
      </c>
      <c r="Z374" s="1">
        <f>($D374*Input!O$4 + 'Cálculo Emissões'!$E374*Input!O$6 + 'Cálculo Emissões'!$F374*Input!O$5) * (1/1000)</f>
        <v>9.9813334595107118E-4</v>
      </c>
    </row>
    <row r="375" spans="1:26" ht="15" customHeight="1" x14ac:dyDescent="0.25">
      <c r="A375" s="1" t="str">
        <f>'Dados Vias'!B376</f>
        <v>Vila Velha</v>
      </c>
      <c r="B375" s="1" t="str">
        <f>'Dados Vias'!C376</f>
        <v>Rua Antônio Ataíde (1)</v>
      </c>
      <c r="C375" s="29">
        <f>Input!$R$17</f>
        <v>0.95383561643835613</v>
      </c>
      <c r="D375" s="5">
        <f>'Dados Vias'!S376</f>
        <v>729.34760651055922</v>
      </c>
      <c r="E375" s="5">
        <f>'Dados Vias'!T376</f>
        <v>153.5468645285388</v>
      </c>
      <c r="F375" s="5">
        <f>'Dados Vias'!U376</f>
        <v>62.814626398038591</v>
      </c>
      <c r="G375" s="12">
        <f>($D375*Input!$E$12 + $E375*Input!$E$14 + $F375*Input!$E$13) / ($D375+$E375+$F375)</f>
        <v>2.1902214022140223</v>
      </c>
      <c r="H375" s="14" t="str">
        <f>'Dados Vias'!W376</f>
        <v>Highway</v>
      </c>
      <c r="I375" s="29">
        <f>VLOOKUP($H375,Input!$A$12:$B$15,2,FALSE)</f>
        <v>0.61049702380952386</v>
      </c>
      <c r="J375" s="34">
        <f t="shared" si="18"/>
        <v>4.1371706451329509</v>
      </c>
      <c r="K375" s="34">
        <f t="shared" si="19"/>
        <v>0.79413182661994697</v>
      </c>
      <c r="L375" s="34">
        <f t="shared" si="20"/>
        <v>0.19212866773063236</v>
      </c>
      <c r="M375" s="28">
        <f>($D375*Input!B$4 + 'Cálculo Emissões'!$E375*Input!B$6 + 'Cálculo Emissões'!$F375*Input!B$5) * (1/1000)</f>
        <v>1.4817086270068624E-2</v>
      </c>
      <c r="N375" s="28">
        <f>($D375*Input!C$4 + 'Cálculo Emissões'!$E375*Input!C$6 + 'Cálculo Emissões'!$F375*Input!C$5) * (1/1000)</f>
        <v>1.4817086270068624E-2</v>
      </c>
      <c r="O375" s="28">
        <f>($D375*Input!D$4 + 'Cálculo Emissões'!$E375*Input!D$6 + 'Cálculo Emissões'!$F375*Input!D$5) * (1/1000)</f>
        <v>1.4817086270068624E-2</v>
      </c>
      <c r="P375" s="28">
        <f>($D375*Input!E$4 + 'Cálculo Emissões'!$E375*Input!E$6 + 'Cálculo Emissões'!$F375*Input!E$5) * (1/1000)</f>
        <v>0.91741125236714582</v>
      </c>
      <c r="Q375" s="28">
        <f>($D375*Input!F$4 + 'Cálculo Emissões'!$E375*Input!F$6 + 'Cálculo Emissões'!$F375*Input!F$5) * (1/1000)</f>
        <v>1.3111782345112493</v>
      </c>
      <c r="R375" s="28">
        <f>($D375*Input!G$4 + 'Cálculo Emissões'!$E375*Input!G$6 + 'Cálculo Emissões'!$F375*Input!G$5) * (1/1000)</f>
        <v>2.2408719681149384E-2</v>
      </c>
      <c r="S375" s="28">
        <f>($D375*Input!H$4 + 'Cálculo Emissões'!$E375*Input!H$6 + 'Cálculo Emissões'!$F375*Input!H$5) * (1/1000)</f>
        <v>0.61263165164519551</v>
      </c>
      <c r="T375" s="28">
        <f>($D375*Input!I$4) * (1/1000)</f>
        <v>5.365768967880092E-2</v>
      </c>
      <c r="U375" s="1">
        <f>($D375*Input!J$4 + 'Cálculo Emissões'!$E375*Input!J$6 + 'Cálculo Emissões'!$F375*Input!J$5) * (1/1000)</f>
        <v>1.8796989137913774E-2</v>
      </c>
      <c r="V375" s="1">
        <f>($D375*Input!K$4 + 'Cálculo Emissões'!$E375*Input!K$6 + 'Cálculo Emissões'!$F375*Input!K$5) * (1/1000)</f>
        <v>1.4272150774311135E-2</v>
      </c>
      <c r="W375" s="1">
        <f>($D375*Input!L$4 + 'Cálculo Emissões'!$E375*Input!L$6 + 'Cálculo Emissões'!$F375*Input!L$5) * (1/1000)</f>
        <v>7.6479166799967371E-3</v>
      </c>
      <c r="X375" s="1">
        <f>($D375*Input!M$4 + 'Cálculo Emissões'!$E375*Input!M$6 + 'Cálculo Emissões'!$F375*Input!M$5) * (1/1000)</f>
        <v>1.5849881730137454E-2</v>
      </c>
      <c r="Y375" s="1">
        <f>($D375*Input!N$4 + 'Cálculo Emissões'!$E375*Input!N$6 + 'Cálculo Emissões'!$F375*Input!N$5) * (1/1000)</f>
        <v>7.9249408650687268E-3</v>
      </c>
      <c r="Z375" s="1">
        <f>($D375*Input!O$4 + 'Cálculo Emissões'!$E375*Input!O$6 + 'Cálculo Emissões'!$F375*Input!O$5) * (1/1000)</f>
        <v>4.3125097564754083E-3</v>
      </c>
    </row>
    <row r="376" spans="1:26" ht="15" customHeight="1" x14ac:dyDescent="0.25">
      <c r="A376" s="1" t="str">
        <f>'Dados Vias'!B377</f>
        <v>Vila Velha</v>
      </c>
      <c r="B376" s="1" t="str">
        <f>'Dados Vias'!C377</f>
        <v>Rua Antonio Ataíde (2)</v>
      </c>
      <c r="C376" s="29">
        <f>Input!$R$17</f>
        <v>0.95383561643835613</v>
      </c>
      <c r="D376" s="5">
        <f>'Dados Vias'!S377</f>
        <v>1090.1421694722562</v>
      </c>
      <c r="E376" s="5">
        <f>'Dados Vias'!T377</f>
        <v>68.358749900900548</v>
      </c>
      <c r="F376" s="5">
        <f>'Dados Vias'!U377</f>
        <v>102.53812485135083</v>
      </c>
      <c r="G376" s="12">
        <f>($D376*Input!$E$12 + $E376*Input!$E$14 + $F376*Input!$E$13) / ($D376+$E376+$F376)</f>
        <v>2.5368758915834522</v>
      </c>
      <c r="H376" s="14" t="str">
        <f>'Dados Vias'!W377</f>
        <v>Highway</v>
      </c>
      <c r="I376" s="29">
        <f>VLOOKUP($H376,Input!$A$12:$B$15,2,FALSE)</f>
        <v>0.61049702380952386</v>
      </c>
      <c r="J376" s="34">
        <f t="shared" si="18"/>
        <v>6.4085802638649083</v>
      </c>
      <c r="K376" s="34">
        <f t="shared" si="19"/>
        <v>1.2301299577697349</v>
      </c>
      <c r="L376" s="34">
        <f t="shared" si="20"/>
        <v>0.2976120865571939</v>
      </c>
      <c r="M376" s="28">
        <f>($D376*Input!B$4 + 'Cálculo Emissões'!$E376*Input!B$6 + 'Cálculo Emissões'!$F376*Input!B$5) * (1/1000)</f>
        <v>2.2953749422323928E-2</v>
      </c>
      <c r="N376" s="28">
        <f>($D376*Input!C$4 + 'Cálculo Emissões'!$E376*Input!C$6 + 'Cálculo Emissões'!$F376*Input!C$5) * (1/1000)</f>
        <v>2.2953749422323928E-2</v>
      </c>
      <c r="O376" s="28">
        <f>($D376*Input!D$4 + 'Cálculo Emissões'!$E376*Input!D$6 + 'Cálculo Emissões'!$F376*Input!D$5) * (1/1000)</f>
        <v>2.2953749422323928E-2</v>
      </c>
      <c r="P376" s="28">
        <f>($D376*Input!E$4 + 'Cálculo Emissões'!$E376*Input!E$6 + 'Cálculo Emissões'!$F376*Input!E$5) * (1/1000)</f>
        <v>1.4021780516878939</v>
      </c>
      <c r="Q376" s="28">
        <f>($D376*Input!F$4 + 'Cálculo Emissões'!$E376*Input!F$6 + 'Cálculo Emissões'!$F376*Input!F$5) * (1/1000)</f>
        <v>1.349067853013453</v>
      </c>
      <c r="R376" s="28">
        <f>($D376*Input!G$4 + 'Cálculo Emissões'!$E376*Input!G$6 + 'Cálculo Emissões'!$F376*Input!G$5) * (1/1000)</f>
        <v>3.4911677106251475E-2</v>
      </c>
      <c r="S376" s="28">
        <f>($D376*Input!H$4 + 'Cálculo Emissões'!$E376*Input!H$6 + 'Cálculo Emissões'!$F376*Input!H$5) * (1/1000)</f>
        <v>0.86507710363111856</v>
      </c>
      <c r="T376" s="28">
        <f>($D376*Input!I$4) * (1/1000)</f>
        <v>8.0201141010353444E-2</v>
      </c>
      <c r="U376" s="1">
        <f>($D376*Input!J$4 + 'Cálculo Emissões'!$E376*Input!J$6 + 'Cálculo Emissões'!$F376*Input!J$5) * (1/1000)</f>
        <v>2.7343055775803076E-2</v>
      </c>
      <c r="V376" s="1">
        <f>($D376*Input!K$4 + 'Cálculo Emissões'!$E376*Input!K$6 + 'Cálculo Emissões'!$F376*Input!K$5) * (1/1000)</f>
        <v>2.0745028951290108E-2</v>
      </c>
      <c r="W376" s="1">
        <f>($D376*Input!L$4 + 'Cálculo Emissões'!$E376*Input!L$6 + 'Cálculo Emissões'!$F376*Input!L$5) * (1/1000)</f>
        <v>1.1121362546914166E-2</v>
      </c>
      <c r="X376" s="1">
        <f>($D376*Input!M$4 + 'Cálculo Emissões'!$E376*Input!M$6 + 'Cálculo Emissões'!$F376*Input!M$5) * (1/1000)</f>
        <v>2.3272893570162444E-2</v>
      </c>
      <c r="Y376" s="1">
        <f>($D376*Input!N$4 + 'Cálculo Emissões'!$E376*Input!N$6 + 'Cálculo Emissões'!$F376*Input!N$5) * (1/1000)</f>
        <v>1.1636446785081222E-2</v>
      </c>
      <c r="Z376" s="1">
        <f>($D376*Input!O$4 + 'Cálculo Emissões'!$E376*Input!O$6 + 'Cálculo Emissões'!$F376*Input!O$5) * (1/1000)</f>
        <v>6.3362420882103641E-3</v>
      </c>
    </row>
    <row r="377" spans="1:26" ht="15" customHeight="1" x14ac:dyDescent="0.25">
      <c r="A377" s="1" t="str">
        <f>'Dados Vias'!B378</f>
        <v>Vila Velha</v>
      </c>
      <c r="B377" s="1" t="str">
        <f>'Dados Vias'!C378</f>
        <v>Av. Carioca (3)</v>
      </c>
      <c r="C377" s="29">
        <f>Input!$R$17</f>
        <v>0.95383561643835613</v>
      </c>
      <c r="D377" s="5">
        <f>'Dados Vias'!S378</f>
        <v>382.47761948913455</v>
      </c>
      <c r="E377" s="5">
        <f>'Dados Vias'!T378</f>
        <v>32.096024013074228</v>
      </c>
      <c r="F377" s="5">
        <f>'Dados Vias'!U378</f>
        <v>22.734683675927585</v>
      </c>
      <c r="G377" s="12">
        <f>($D377*Input!$E$12 + $E377*Input!$E$14 + $F377*Input!$E$13) / ($D377+$E377+$F377)</f>
        <v>2.0964831804281352</v>
      </c>
      <c r="H377" s="14" t="str">
        <f>'Dados Vias'!W378</f>
        <v>Highway</v>
      </c>
      <c r="I377" s="29">
        <f>VLOOKUP($H377,Input!$A$12:$B$15,2,FALSE)</f>
        <v>0.61049702380952386</v>
      </c>
      <c r="J377" s="34">
        <f t="shared" si="18"/>
        <v>1.8296037690172136</v>
      </c>
      <c r="K377" s="34">
        <f t="shared" si="19"/>
        <v>0.35119329312404718</v>
      </c>
      <c r="L377" s="34">
        <f t="shared" si="20"/>
        <v>8.4966119304204973E-2</v>
      </c>
      <c r="M377" s="28">
        <f>($D377*Input!B$4 + 'Cálculo Emissões'!$E377*Input!B$6 + 'Cálculo Emissões'!$F377*Input!B$5) * (1/1000)</f>
        <v>5.7730731985817666E-3</v>
      </c>
      <c r="N377" s="28">
        <f>($D377*Input!C$4 + 'Cálculo Emissões'!$E377*Input!C$6 + 'Cálculo Emissões'!$F377*Input!C$5) * (1/1000)</f>
        <v>5.7730731985817666E-3</v>
      </c>
      <c r="O377" s="28">
        <f>($D377*Input!D$4 + 'Cálculo Emissões'!$E377*Input!D$6 + 'Cálculo Emissões'!$F377*Input!D$5) * (1/1000)</f>
        <v>5.7730731985817666E-3</v>
      </c>
      <c r="P377" s="28">
        <f>($D377*Input!E$4 + 'Cálculo Emissões'!$E377*Input!E$6 + 'Cálculo Emissões'!$F377*Input!E$5) * (1/1000)</f>
        <v>0.42080667968263857</v>
      </c>
      <c r="Q377" s="28">
        <f>($D377*Input!F$4 + 'Cálculo Emissões'!$E377*Input!F$6 + 'Cálculo Emissões'!$F377*Input!F$5) * (1/1000)</f>
        <v>0.49077000215134792</v>
      </c>
      <c r="R377" s="28">
        <f>($D377*Input!G$4 + 'Cálculo Emissões'!$E377*Input!G$6 + 'Cálculo Emissões'!$F377*Input!G$5) * (1/1000)</f>
        <v>9.4841653189554273E-3</v>
      </c>
      <c r="S377" s="28">
        <f>($D377*Input!H$4 + 'Cálculo Emissões'!$E377*Input!H$6 + 'Cálculo Emissões'!$F377*Input!H$5) * (1/1000)</f>
        <v>0.30288972150555771</v>
      </c>
      <c r="T377" s="28">
        <f>($D377*Input!I$4) * (1/1000)</f>
        <v>2.8138661500272381E-2</v>
      </c>
      <c r="U377" s="1">
        <f>($D377*Input!J$4 + 'Cálculo Emissões'!$E377*Input!J$6 + 'Cálculo Emissões'!$F377*Input!J$5) * (1/1000)</f>
        <v>8.7651393747387001E-3</v>
      </c>
      <c r="V377" s="1">
        <f>($D377*Input!K$4 + 'Cálculo Emissões'!$E377*Input!K$6 + 'Cálculo Emissões'!$F377*Input!K$5) * (1/1000)</f>
        <v>6.6506457242489344E-3</v>
      </c>
      <c r="W377" s="1">
        <f>($D377*Input!L$4 + 'Cálculo Emissões'!$E377*Input!L$6 + 'Cálculo Emissões'!$F377*Input!L$5) * (1/1000)</f>
        <v>3.5651310484100512E-3</v>
      </c>
      <c r="X377" s="1">
        <f>($D377*Input!M$4 + 'Cálculo Emissões'!$E377*Input!M$6 + 'Cálculo Emissões'!$F377*Input!M$5) * (1/1000)</f>
        <v>7.3732731738567151E-3</v>
      </c>
      <c r="Y377" s="1">
        <f>($D377*Input!N$4 + 'Cálculo Emissões'!$E377*Input!N$6 + 'Cálculo Emissões'!$F377*Input!N$5) * (1/1000)</f>
        <v>3.6866365869283576E-3</v>
      </c>
      <c r="Z377" s="1">
        <f>($D377*Input!O$4 + 'Cálculo Emissões'!$E377*Input!O$6 + 'Cálculo Emissões'!$F377*Input!O$5) * (1/1000)</f>
        <v>2.00913733446287E-3</v>
      </c>
    </row>
    <row r="378" spans="1:26" ht="15" customHeight="1" x14ac:dyDescent="0.25">
      <c r="A378" s="1" t="str">
        <f>'Dados Vias'!B379</f>
        <v>Vila Velha</v>
      </c>
      <c r="B378" s="1" t="str">
        <f>'Dados Vias'!C379</f>
        <v>Rod. do Sol (1)</v>
      </c>
      <c r="C378" s="29">
        <f>Input!$R$17</f>
        <v>0.95383561643835613</v>
      </c>
      <c r="D378" s="5">
        <f>'Dados Vias'!S379</f>
        <v>485.85971668352408</v>
      </c>
      <c r="E378" s="5">
        <f>'Dados Vias'!T379</f>
        <v>80.693484414221658</v>
      </c>
      <c r="F378" s="5">
        <f>'Dados Vias'!U379</f>
        <v>38.223229459368149</v>
      </c>
      <c r="G378" s="12">
        <f>($D378*Input!$E$12 + $E378*Input!$E$14 + $F378*Input!$E$13) / ($D378+$E378+$F378)</f>
        <v>2.1806882022471914</v>
      </c>
      <c r="H378" s="14" t="str">
        <f>'Dados Vias'!W379</f>
        <v>Highway</v>
      </c>
      <c r="I378" s="48">
        <f>'Medições Silt'!J$7</f>
        <v>0.21351785714285693</v>
      </c>
      <c r="J378" s="34">
        <f t="shared" si="18"/>
        <v>1.0125616722587907</v>
      </c>
      <c r="K378" s="34">
        <f t="shared" si="19"/>
        <v>0.19436168321995367</v>
      </c>
      <c r="L378" s="34">
        <f t="shared" si="20"/>
        <v>4.7022987875795223E-2</v>
      </c>
      <c r="M378" s="28">
        <f>($D378*Input!B$4 + 'Cálculo Emissões'!$E378*Input!B$6 + 'Cálculo Emissões'!$F378*Input!B$5) * (1/1000)</f>
        <v>9.1425672148658672E-3</v>
      </c>
      <c r="N378" s="28">
        <f>($D378*Input!C$4 + 'Cálculo Emissões'!$E378*Input!C$6 + 'Cálculo Emissões'!$F378*Input!C$5) * (1/1000)</f>
        <v>9.1425672148658672E-3</v>
      </c>
      <c r="O378" s="28">
        <f>($D378*Input!D$4 + 'Cálculo Emissões'!$E378*Input!D$6 + 'Cálculo Emissões'!$F378*Input!D$5) * (1/1000)</f>
        <v>9.1425672148658672E-3</v>
      </c>
      <c r="P378" s="28">
        <f>($D378*Input!E$4 + 'Cálculo Emissões'!$E378*Input!E$6 + 'Cálculo Emissões'!$F378*Input!E$5) * (1/1000)</f>
        <v>0.58930713863878381</v>
      </c>
      <c r="Q378" s="28">
        <f>($D378*Input!F$4 + 'Cálculo Emissões'!$E378*Input!F$6 + 'Cálculo Emissões'!$F378*Input!F$5) * (1/1000)</f>
        <v>0.78665153322060732</v>
      </c>
      <c r="R378" s="28">
        <f>($D378*Input!G$4 + 'Cálculo Emissões'!$E378*Input!G$6 + 'Cálculo Emissões'!$F378*Input!G$5) * (1/1000)</f>
        <v>1.4112304898041848E-2</v>
      </c>
      <c r="S378" s="28">
        <f>($D378*Input!H$4 + 'Cálculo Emissões'!$E378*Input!H$6 + 'Cálculo Emissões'!$F378*Input!H$5) * (1/1000)</f>
        <v>0.40014292420981795</v>
      </c>
      <c r="T378" s="28">
        <f>($D378*Input!I$4) * (1/1000)</f>
        <v>3.5744423745986804E-2</v>
      </c>
      <c r="U378" s="1">
        <f>($D378*Input!J$4 + 'Cálculo Emissões'!$E378*Input!J$6 + 'Cálculo Emissões'!$F378*Input!J$5) * (1/1000)</f>
        <v>1.2097606217616885E-2</v>
      </c>
      <c r="V378" s="1">
        <f>($D378*Input!K$4 + 'Cálculo Emissões'!$E378*Input!K$6 + 'Cálculo Emissões'!$F378*Input!K$5) * (1/1000)</f>
        <v>9.1834111206568481E-3</v>
      </c>
      <c r="W378" s="1">
        <f>($D378*Input!L$4 + 'Cálculo Emissões'!$E378*Input!L$6 + 'Cálculo Emissões'!$F378*Input!L$5) * (1/1000)</f>
        <v>4.9216399108335182E-3</v>
      </c>
      <c r="X378" s="1">
        <f>($D378*Input!M$4 + 'Cálculo Emissões'!$E378*Input!M$6 + 'Cálculo Emissões'!$F378*Input!M$5) * (1/1000)</f>
        <v>1.0199024915145783E-2</v>
      </c>
      <c r="Y378" s="1">
        <f>($D378*Input!N$4 + 'Cálculo Emissões'!$E378*Input!N$6 + 'Cálculo Emissões'!$F378*Input!N$5) * (1/1000)</f>
        <v>5.0995124575728915E-3</v>
      </c>
      <c r="Z378" s="1">
        <f>($D378*Input!O$4 + 'Cálculo Emissões'!$E378*Input!O$6 + 'Cálculo Emissões'!$F378*Input!O$5) * (1/1000)</f>
        <v>2.7761999776182876E-3</v>
      </c>
    </row>
    <row r="379" spans="1:26" ht="15" customHeight="1" x14ac:dyDescent="0.25">
      <c r="A379" s="1" t="str">
        <f>'Dados Vias'!B380</f>
        <v>Vila Velha</v>
      </c>
      <c r="B379" s="1" t="str">
        <f>'Dados Vias'!C380</f>
        <v>Rod. do Sol (2)</v>
      </c>
      <c r="C379" s="29">
        <f>Input!$R$17</f>
        <v>0.95383561643835613</v>
      </c>
      <c r="D379" s="5">
        <f>'Dados Vias'!S380</f>
        <v>868.18604979577674</v>
      </c>
      <c r="E379" s="5">
        <f>'Dados Vias'!T380</f>
        <v>63.288328863617366</v>
      </c>
      <c r="F379" s="5">
        <f>'Dados Vias'!U380</f>
        <v>64.911106526787037</v>
      </c>
      <c r="G379" s="12">
        <f>($D379*Input!$E$12 + $E379*Input!$E$14 + $F379*Input!$E$13) / ($D379+$E379+$F379)</f>
        <v>2.2956840390879476</v>
      </c>
      <c r="H379" s="14" t="str">
        <f>'Dados Vias'!W380</f>
        <v>Highway</v>
      </c>
      <c r="I379" s="48">
        <f>'Medições Silt'!J$7</f>
        <v>0.21351785714285693</v>
      </c>
      <c r="J379" s="34">
        <f t="shared" si="18"/>
        <v>1.7580002432414974</v>
      </c>
      <c r="K379" s="34">
        <f t="shared" si="19"/>
        <v>0.33744896309898709</v>
      </c>
      <c r="L379" s="34">
        <f t="shared" si="20"/>
        <v>8.1640878169109782E-2</v>
      </c>
      <c r="M379" s="28">
        <f>($D379*Input!B$4 + 'Cálculo Emissões'!$E379*Input!B$6 + 'Cálculo Emissões'!$F379*Input!B$5) * (1/1000)</f>
        <v>1.538952275184316E-2</v>
      </c>
      <c r="N379" s="28">
        <f>($D379*Input!C$4 + 'Cálculo Emissões'!$E379*Input!C$6 + 'Cálculo Emissões'!$F379*Input!C$5) * (1/1000)</f>
        <v>1.538952275184316E-2</v>
      </c>
      <c r="O379" s="28">
        <f>($D379*Input!D$4 + 'Cálculo Emissões'!$E379*Input!D$6 + 'Cálculo Emissões'!$F379*Input!D$5) * (1/1000)</f>
        <v>1.538952275184316E-2</v>
      </c>
      <c r="P379" s="28">
        <f>($D379*Input!E$4 + 'Cálculo Emissões'!$E379*Input!E$6 + 'Cálculo Emissões'!$F379*Input!E$5) * (1/1000)</f>
        <v>1.0265449245015923</v>
      </c>
      <c r="Q379" s="28">
        <f>($D379*Input!F$4 + 'Cálculo Emissões'!$E379*Input!F$6 + 'Cálculo Emissões'!$F379*Input!F$5) * (1/1000)</f>
        <v>1.0910259146757773</v>
      </c>
      <c r="R379" s="28">
        <f>($D379*Input!G$4 + 'Cálculo Emissões'!$E379*Input!G$6 + 'Cálculo Emissões'!$F379*Input!G$5) * (1/1000)</f>
        <v>2.4302731519877569E-2</v>
      </c>
      <c r="S379" s="28">
        <f>($D379*Input!H$4 + 'Cálculo Emissões'!$E379*Input!H$6 + 'Cálculo Emissões'!$F379*Input!H$5) * (1/1000)</f>
        <v>0.68769299588544863</v>
      </c>
      <c r="T379" s="28">
        <f>($D379*Input!I$4) * (1/1000)</f>
        <v>6.3871955193331192E-2</v>
      </c>
      <c r="U379" s="1">
        <f>($D379*Input!J$4 + 'Cálculo Emissões'!$E379*Input!J$6 + 'Cálculo Emissões'!$F379*Input!J$5) * (1/1000)</f>
        <v>2.071650189313054E-2</v>
      </c>
      <c r="V379" s="1">
        <f>($D379*Input!K$4 + 'Cálculo Emissões'!$E379*Input!K$6 + 'Cálculo Emissões'!$F379*Input!K$5) * (1/1000)</f>
        <v>1.5718088721401475E-2</v>
      </c>
      <c r="W379" s="1">
        <f>($D379*Input!L$4 + 'Cálculo Emissões'!$E379*Input!L$6 + 'Cálculo Emissões'!$F379*Input!L$5) * (1/1000)</f>
        <v>8.4261401715807639E-3</v>
      </c>
      <c r="X379" s="1">
        <f>($D379*Input!M$4 + 'Cálculo Emissões'!$E379*Input!M$6 + 'Cálculo Emissões'!$F379*Input!M$5) * (1/1000)</f>
        <v>1.7524026310109551E-2</v>
      </c>
      <c r="Y379" s="1">
        <f>($D379*Input!N$4 + 'Cálculo Emissões'!$E379*Input!N$6 + 'Cálculo Emissões'!$F379*Input!N$5) * (1/1000)</f>
        <v>8.7620131550547754E-3</v>
      </c>
      <c r="Z379" s="1">
        <f>($D379*Input!O$4 + 'Cálculo Emissões'!$E379*Input!O$6 + 'Cálculo Emissões'!$F379*Input!O$5) * (1/1000)</f>
        <v>4.7732640594105383E-3</v>
      </c>
    </row>
    <row r="380" spans="1:26" ht="15" customHeight="1" x14ac:dyDescent="0.25">
      <c r="A380" s="1" t="str">
        <f>'Dados Vias'!B381</f>
        <v>Vila Velha</v>
      </c>
      <c r="B380" s="1" t="str">
        <f>'Dados Vias'!C381</f>
        <v>Av. José Júlio de Souza (1)</v>
      </c>
      <c r="C380" s="29">
        <f>Input!$R$17</f>
        <v>0.95383561643835613</v>
      </c>
      <c r="D380" s="5">
        <f>'Dados Vias'!S381</f>
        <v>818.56810504402677</v>
      </c>
      <c r="E380" s="5">
        <f>'Dados Vias'!T381</f>
        <v>109.14241400587024</v>
      </c>
      <c r="F380" s="5">
        <f>'Dados Vias'!U381</f>
        <v>30.84459526252855</v>
      </c>
      <c r="G380" s="12">
        <f>($D380*Input!$E$12 + $E380*Input!$E$14 + $F380*Input!$E$13) / ($D380+$E380+$F380)</f>
        <v>1.7646039603960397</v>
      </c>
      <c r="H380" s="14" t="str">
        <f>'Dados Vias'!W381</f>
        <v>Highway</v>
      </c>
      <c r="I380" s="29">
        <f>VLOOKUP($H380,Input!$A$12:$B$15,2,FALSE)</f>
        <v>0.61049702380952386</v>
      </c>
      <c r="J380" s="34">
        <f t="shared" si="18"/>
        <v>3.3639177785374939</v>
      </c>
      <c r="K380" s="34">
        <f t="shared" si="19"/>
        <v>0.6457055797811907</v>
      </c>
      <c r="L380" s="34">
        <f t="shared" si="20"/>
        <v>0.15621909188254615</v>
      </c>
      <c r="M380" s="28">
        <f>($D380*Input!B$4 + 'Cálculo Emissões'!$E380*Input!B$6 + 'Cálculo Emissões'!$F380*Input!B$5) * (1/1000)</f>
        <v>9.4173845722502932E-3</v>
      </c>
      <c r="N380" s="28">
        <f>($D380*Input!C$4 + 'Cálculo Emissões'!$E380*Input!C$6 + 'Cálculo Emissões'!$F380*Input!C$5) * (1/1000)</f>
        <v>9.4173845722502932E-3</v>
      </c>
      <c r="O380" s="28">
        <f>($D380*Input!D$4 + 'Cálculo Emissões'!$E380*Input!D$6 + 'Cálculo Emissões'!$F380*Input!D$5) * (1/1000)</f>
        <v>9.4173845722502932E-3</v>
      </c>
      <c r="P380" s="28">
        <f>($D380*Input!E$4 + 'Cálculo Emissões'!$E380*Input!E$6 + 'Cálculo Emissões'!$F380*Input!E$5) * (1/1000)</f>
        <v>0.80783560475556726</v>
      </c>
      <c r="Q380" s="28">
        <f>($D380*Input!F$4 + 'Cálculo Emissões'!$E380*Input!F$6 + 'Cálculo Emissões'!$F380*Input!F$5) * (1/1000)</f>
        <v>1.1873995986775416</v>
      </c>
      <c r="R380" s="28">
        <f>($D380*Input!G$4 + 'Cálculo Emissões'!$E380*Input!G$6 + 'Cálculo Emissões'!$F380*Input!G$5) * (1/1000)</f>
        <v>1.6652401074040136E-2</v>
      </c>
      <c r="S380" s="28">
        <f>($D380*Input!H$4 + 'Cálculo Emissões'!$E380*Input!H$6 + 'Cálculo Emissões'!$F380*Input!H$5) * (1/1000)</f>
        <v>0.65706764152249475</v>
      </c>
      <c r="T380" s="28">
        <f>($D380*Input!I$4) * (1/1000)</f>
        <v>6.0221591144387493E-2</v>
      </c>
      <c r="U380" s="1">
        <f>($D380*Input!J$4 + 'Cálculo Emissões'!$E380*Input!J$6 + 'Cálculo Emissões'!$F380*Input!J$5) * (1/1000)</f>
        <v>1.7889994289509478E-2</v>
      </c>
      <c r="V380" s="1">
        <f>($D380*Input!K$4 + 'Cálculo Emissões'!$E380*Input!K$6 + 'Cálculo Emissões'!$F380*Input!K$5) * (1/1000)</f>
        <v>1.3578107420921156E-2</v>
      </c>
      <c r="W380" s="1">
        <f>($D380*Input!L$4 + 'Cálculo Emissões'!$E380*Input!L$6 + 'Cálculo Emissões'!$F380*Input!L$5) * (1/1000)</f>
        <v>7.2773525740428887E-3</v>
      </c>
      <c r="X380" s="1">
        <f>($D380*Input!M$4 + 'Cálculo Emissões'!$E380*Input!M$6 + 'Cálculo Emissões'!$F380*Input!M$5) * (1/1000)</f>
        <v>1.4891856175387104E-2</v>
      </c>
      <c r="Y380" s="1">
        <f>($D380*Input!N$4 + 'Cálculo Emissões'!$E380*Input!N$6 + 'Cálculo Emissões'!$F380*Input!N$5) * (1/1000)</f>
        <v>7.4459280876935522E-3</v>
      </c>
      <c r="Z380" s="1">
        <f>($D380*Input!O$4 + 'Cálculo Emissões'!$E380*Input!O$6 + 'Cálculo Emissões'!$F380*Input!O$5) * (1/1000)</f>
        <v>4.0593725802178966E-3</v>
      </c>
    </row>
    <row r="381" spans="1:26" ht="15" customHeight="1" x14ac:dyDescent="0.25">
      <c r="A381" s="1" t="str">
        <f>'Dados Vias'!B382</f>
        <v>Vila Velha</v>
      </c>
      <c r="B381" s="1" t="str">
        <f>'Dados Vias'!C382</f>
        <v>Rua Natal</v>
      </c>
      <c r="C381" s="29">
        <f>Input!$R$17</f>
        <v>0.95383561643835613</v>
      </c>
      <c r="D381" s="5">
        <f>'Dados Vias'!S382</f>
        <v>133.66162839443788</v>
      </c>
      <c r="E381" s="5">
        <f>'Dados Vias'!T382</f>
        <v>31.505955264403216</v>
      </c>
      <c r="F381" s="5">
        <f>'Dados Vias'!U382</f>
        <v>6.6830814197218942</v>
      </c>
      <c r="G381" s="12">
        <f>($D381*Input!$E$12 + $E381*Input!$E$14 + $F381*Input!$E$13) / ($D381+$E381+$F381)</f>
        <v>1.7730555555555558</v>
      </c>
      <c r="H381" s="14" t="str">
        <f>'Dados Vias'!W382</f>
        <v>Highway</v>
      </c>
      <c r="I381" s="29">
        <f>VLOOKUP($H381,Input!$A$12:$B$15,2,FALSE)</f>
        <v>0.61049702380952386</v>
      </c>
      <c r="J381" s="34">
        <f t="shared" si="18"/>
        <v>0.60603275360399289</v>
      </c>
      <c r="K381" s="34">
        <f t="shared" si="19"/>
        <v>0.11632826849364569</v>
      </c>
      <c r="L381" s="34">
        <f t="shared" si="20"/>
        <v>2.8143935925882022E-2</v>
      </c>
      <c r="M381" s="28">
        <f>($D381*Input!B$4 + 'Cálculo Emissões'!$E381*Input!B$6 + 'Cálculo Emissões'!$F381*Input!B$5) * (1/1000)</f>
        <v>1.8856701118916456E-3</v>
      </c>
      <c r="N381" s="28">
        <f>($D381*Input!C$4 + 'Cálculo Emissões'!$E381*Input!C$6 + 'Cálculo Emissões'!$F381*Input!C$5) * (1/1000)</f>
        <v>1.8856701118916456E-3</v>
      </c>
      <c r="O381" s="28">
        <f>($D381*Input!D$4 + 'Cálculo Emissões'!$E381*Input!D$6 + 'Cálculo Emissões'!$F381*Input!D$5) * (1/1000)</f>
        <v>1.8856701118916456E-3</v>
      </c>
      <c r="P381" s="28">
        <f>($D381*Input!E$4 + 'Cálculo Emissões'!$E381*Input!E$6 + 'Cálculo Emissões'!$F381*Input!E$5) * (1/1000)</f>
        <v>0.14222199430810428</v>
      </c>
      <c r="Q381" s="28">
        <f>($D381*Input!F$4 + 'Cálculo Emissões'!$E381*Input!F$6 + 'Cálculo Emissões'!$F381*Input!F$5) * (1/1000)</f>
        <v>0.2482223250986583</v>
      </c>
      <c r="R381" s="28">
        <f>($D381*Input!G$4 + 'Cálculo Emissões'!$E381*Input!G$6 + 'Cálculo Emissões'!$F381*Input!G$5) * (1/1000)</f>
        <v>3.0995285207297742E-3</v>
      </c>
      <c r="S381" s="28">
        <f>($D381*Input!H$4 + 'Cálculo Emissões'!$E381*Input!H$6 + 'Cálculo Emissões'!$F381*Input!H$5) * (1/1000)</f>
        <v>0.11217836230782995</v>
      </c>
      <c r="T381" s="28">
        <f>($D381*Input!I$4) * (1/1000)</f>
        <v>9.8334101796330783E-3</v>
      </c>
      <c r="U381" s="1">
        <f>($D381*Input!J$4 + 'Cálculo Emissões'!$E381*Input!J$6 + 'Cálculo Emissões'!$F381*Input!J$5) * (1/1000)</f>
        <v>3.1461490709015485E-3</v>
      </c>
      <c r="V381" s="1">
        <f>($D381*Input!K$4 + 'Cálculo Emissões'!$E381*Input!K$6 + 'Cálculo Emissões'!$F381*Input!K$5) * (1/1000)</f>
        <v>2.3892320486492715E-3</v>
      </c>
      <c r="W381" s="1">
        <f>($D381*Input!L$4 + 'Cálculo Emissões'!$E381*Input!L$6 + 'Cálculo Emissões'!$F381*Input!L$5) * (1/1000)</f>
        <v>1.2801385078041209E-3</v>
      </c>
      <c r="X381" s="1">
        <f>($D381*Input!M$4 + 'Cálculo Emissões'!$E381*Input!M$6 + 'Cálculo Emissões'!$F381*Input!M$5) * (1/1000)</f>
        <v>2.618301404583339E-3</v>
      </c>
      <c r="Y381" s="1">
        <f>($D381*Input!N$4 + 'Cálculo Emissões'!$E381*Input!N$6 + 'Cálculo Emissões'!$F381*Input!N$5) * (1/1000)</f>
        <v>1.3091507022916695E-3</v>
      </c>
      <c r="Z381" s="1">
        <f>($D381*Input!O$4 + 'Cálculo Emissões'!$E381*Input!O$6 + 'Cálculo Emissões'!$F381*Input!O$5) * (1/1000)</f>
        <v>7.1295660465109595E-4</v>
      </c>
    </row>
    <row r="382" spans="1:26" ht="15" customHeight="1" x14ac:dyDescent="0.25">
      <c r="A382" s="1" t="str">
        <f>'Dados Vias'!B383</f>
        <v>Vila Velha</v>
      </c>
      <c r="B382" s="1" t="str">
        <f>'Dados Vias'!C383</f>
        <v>Av. Antonio Gil Veloso (4)</v>
      </c>
      <c r="C382" s="29">
        <f>Input!$R$17</f>
        <v>0.95383561643835613</v>
      </c>
      <c r="D382" s="5">
        <f>'Dados Vias'!S383</f>
        <v>353.99667141946588</v>
      </c>
      <c r="E382" s="5">
        <f>'Dados Vias'!T383</f>
        <v>29.61188886398574</v>
      </c>
      <c r="F382" s="5">
        <f>'Dados Vias'!U383</f>
        <v>8.0759696901779296</v>
      </c>
      <c r="G382" s="12">
        <f>($D382*Input!$E$12 + $E382*Input!$E$14 + $F382*Input!$E$13) / ($D382+$E382+$F382)</f>
        <v>1.6482817869415807</v>
      </c>
      <c r="H382" s="14" t="str">
        <f>'Dados Vias'!W383</f>
        <v>Highway</v>
      </c>
      <c r="I382" s="29">
        <f>VLOOKUP($H382,Input!$A$12:$B$15,2,FALSE)</f>
        <v>0.61049702380952386</v>
      </c>
      <c r="J382" s="34">
        <f t="shared" si="18"/>
        <v>1.2822024335761204</v>
      </c>
      <c r="K382" s="34">
        <f t="shared" si="19"/>
        <v>0.24611935257498285</v>
      </c>
      <c r="L382" s="34">
        <f t="shared" si="20"/>
        <v>5.9545004655237786E-2</v>
      </c>
      <c r="M382" s="28">
        <f>($D382*Input!B$4 + 'Cálculo Emissões'!$E382*Input!B$6 + 'Cálculo Emissões'!$F382*Input!B$5) * (1/1000)</f>
        <v>3.0750782655559156E-3</v>
      </c>
      <c r="N382" s="28">
        <f>($D382*Input!C$4 + 'Cálculo Emissões'!$E382*Input!C$6 + 'Cálculo Emissões'!$F382*Input!C$5) * (1/1000)</f>
        <v>3.0750782655559156E-3</v>
      </c>
      <c r="O382" s="28">
        <f>($D382*Input!D$4 + 'Cálculo Emissões'!$E382*Input!D$6 + 'Cálculo Emissões'!$F382*Input!D$5) * (1/1000)</f>
        <v>3.0750782655559156E-3</v>
      </c>
      <c r="P382" s="28">
        <f>($D382*Input!E$4 + 'Cálculo Emissões'!$E382*Input!E$6 + 'Cálculo Emissões'!$F382*Input!E$5) * (1/1000)</f>
        <v>0.31899942604456166</v>
      </c>
      <c r="Q382" s="28">
        <f>($D382*Input!F$4 + 'Cálculo Emissões'!$E382*Input!F$6 + 'Cálculo Emissões'!$F382*Input!F$5) * (1/1000)</f>
        <v>0.44039983065913685</v>
      </c>
      <c r="R382" s="28">
        <f>($D382*Input!G$4 + 'Cálculo Emissões'!$E382*Input!G$6 + 'Cálculo Emissões'!$F382*Input!G$5) * (1/1000)</f>
        <v>6.0507159492382825E-3</v>
      </c>
      <c r="S382" s="28">
        <f>($D382*Input!H$4 + 'Cálculo Emissões'!$E382*Input!H$6 + 'Cálculo Emissões'!$F382*Input!H$5) * (1/1000)</f>
        <v>0.2770932688021463</v>
      </c>
      <c r="T382" s="28">
        <f>($D382*Input!I$4) * (1/1000)</f>
        <v>2.6043334306985428E-2</v>
      </c>
      <c r="U382" s="1">
        <f>($D382*Input!J$4 + 'Cálculo Emissões'!$E382*Input!J$6 + 'Cálculo Emissões'!$F382*Input!J$5) * (1/1000)</f>
        <v>7.2347419673296559E-3</v>
      </c>
      <c r="V382" s="1">
        <f>($D382*Input!K$4 + 'Cálculo Emissões'!$E382*Input!K$6 + 'Cálculo Emissões'!$F382*Input!K$5) * (1/1000)</f>
        <v>5.4892412403077916E-3</v>
      </c>
      <c r="W382" s="1">
        <f>($D382*Input!L$4 + 'Cálculo Emissões'!$E382*Input!L$6 + 'Cálculo Emissões'!$F382*Input!L$5) * (1/1000)</f>
        <v>2.9425144648971466E-3</v>
      </c>
      <c r="X382" s="1">
        <f>($D382*Input!M$4 + 'Cálculo Emissões'!$E382*Input!M$6 + 'Cálculo Emissões'!$F382*Input!M$5) * (1/1000)</f>
        <v>6.0004107445081082E-3</v>
      </c>
      <c r="Y382" s="1">
        <f>($D382*Input!N$4 + 'Cálculo Emissões'!$E382*Input!N$6 + 'Cálculo Emissões'!$F382*Input!N$5) * (1/1000)</f>
        <v>3.0002053722540541E-3</v>
      </c>
      <c r="Z382" s="1">
        <f>($D382*Input!O$4 + 'Cálculo Emissões'!$E382*Input!O$6 + 'Cálculo Emissões'!$F382*Input!O$5) * (1/1000)</f>
        <v>1.6371729176568037E-3</v>
      </c>
    </row>
    <row r="383" spans="1:26" ht="15" customHeight="1" x14ac:dyDescent="0.25">
      <c r="A383" s="1" t="str">
        <f>'Dados Vias'!B384</f>
        <v>Vila Velha</v>
      </c>
      <c r="B383" s="1" t="str">
        <f>'Dados Vias'!C384</f>
        <v>Av. Antonio Gil Veloso (3)</v>
      </c>
      <c r="C383" s="29">
        <f>Input!$R$17</f>
        <v>0.95383561643835613</v>
      </c>
      <c r="D383" s="5">
        <f>'Dados Vias'!S384</f>
        <v>410.23555218837976</v>
      </c>
      <c r="E383" s="5">
        <f>'Dados Vias'!T384</f>
        <v>34.316281932107813</v>
      </c>
      <c r="F383" s="5">
        <f>'Dados Vias'!U384</f>
        <v>9.3589859814839489</v>
      </c>
      <c r="G383" s="12">
        <f>($D383*Input!$E$12 + $E383*Input!$E$14 + $F383*Input!$E$13) / ($D383+$E383+$F383)</f>
        <v>1.6482817869415809</v>
      </c>
      <c r="H383" s="14" t="str">
        <f>'Dados Vias'!W384</f>
        <v>Highway</v>
      </c>
      <c r="I383" s="29">
        <f>VLOOKUP($H383,Input!$A$12:$B$15,2,FALSE)</f>
        <v>0.61049702380952386</v>
      </c>
      <c r="J383" s="34">
        <f t="shared" si="18"/>
        <v>1.4859038680962571</v>
      </c>
      <c r="K383" s="34">
        <f t="shared" si="19"/>
        <v>0.28521993752931257</v>
      </c>
      <c r="L383" s="34">
        <f t="shared" si="20"/>
        <v>6.9004823595801415E-2</v>
      </c>
      <c r="M383" s="28">
        <f>($D383*Input!B$4 + 'Cálculo Emissões'!$E383*Input!B$6 + 'Cálculo Emissões'!$F383*Input!B$5) * (1/1000)</f>
        <v>3.5636109945169593E-3</v>
      </c>
      <c r="N383" s="28">
        <f>($D383*Input!C$4 + 'Cálculo Emissões'!$E383*Input!C$6 + 'Cálculo Emissões'!$F383*Input!C$5) * (1/1000)</f>
        <v>3.5636109945169593E-3</v>
      </c>
      <c r="O383" s="28">
        <f>($D383*Input!D$4 + 'Cálculo Emissões'!$E383*Input!D$6 + 'Cálculo Emissões'!$F383*Input!D$5) * (1/1000)</f>
        <v>3.5636109945169593E-3</v>
      </c>
      <c r="P383" s="28">
        <f>($D383*Input!E$4 + 'Cálculo Emissões'!$E383*Input!E$6 + 'Cálculo Emissões'!$F383*Input!E$5) * (1/1000)</f>
        <v>0.36967835083426387</v>
      </c>
      <c r="Q383" s="28">
        <f>($D383*Input!F$4 + 'Cálculo Emissões'!$E383*Input!F$6 + 'Cálculo Emissões'!$F383*Input!F$5) * (1/1000)</f>
        <v>0.51036544210902779</v>
      </c>
      <c r="R383" s="28">
        <f>($D383*Input!G$4 + 'Cálculo Emissões'!$E383*Input!G$6 + 'Cálculo Emissões'!$F383*Input!G$5) * (1/1000)</f>
        <v>7.0119834421536568E-3</v>
      </c>
      <c r="S383" s="28">
        <f>($D383*Input!H$4 + 'Cálculo Emissões'!$E383*Input!H$6 + 'Cálculo Emissões'!$F383*Input!H$5) * (1/1000)</f>
        <v>0.32111462991705653</v>
      </c>
      <c r="T383" s="28">
        <f>($D383*Input!I$4) * (1/1000)</f>
        <v>3.0180796862897413E-2</v>
      </c>
      <c r="U383" s="1">
        <f>($D383*Input!J$4 + 'Cálculo Emissões'!$E383*Input!J$6 + 'Cálculo Emissões'!$F383*Input!J$5) * (1/1000)</f>
        <v>8.3841137658356019E-3</v>
      </c>
      <c r="V383" s="1">
        <f>($D383*Input!K$4 + 'Cálculo Emissões'!$E383*Input!K$6 + 'Cálculo Emissões'!$F383*Input!K$5) * (1/1000)</f>
        <v>6.3613081509586904E-3</v>
      </c>
      <c r="W383" s="1">
        <f>($D383*Input!L$4 + 'Cálculo Emissões'!$E383*Input!L$6 + 'Cálculo Emissões'!$F383*Input!L$5) * (1/1000)</f>
        <v>3.4099869964568184E-3</v>
      </c>
      <c r="X383" s="1">
        <f>($D383*Input!M$4 + 'Cálculo Emissões'!$E383*Input!M$6 + 'Cálculo Emissões'!$F383*Input!M$5) * (1/1000)</f>
        <v>6.9536863306082801E-3</v>
      </c>
      <c r="Y383" s="1">
        <f>($D383*Input!N$4 + 'Cálculo Emissões'!$E383*Input!N$6 + 'Cálculo Emissões'!$F383*Input!N$5) * (1/1000)</f>
        <v>3.47684316530414E-3</v>
      </c>
      <c r="Z383" s="1">
        <f>($D383*Input!O$4 + 'Cálculo Emissões'!$E383*Input!O$6 + 'Cálculo Emissões'!$F383*Input!O$5) * (1/1000)</f>
        <v>1.8972679409941697E-3</v>
      </c>
    </row>
    <row r="384" spans="1:26" ht="15" customHeight="1" x14ac:dyDescent="0.25">
      <c r="A384" s="1" t="str">
        <f>'Dados Vias'!B385</f>
        <v>Vila Velha</v>
      </c>
      <c r="B384" s="1" t="str">
        <f>'Dados Vias'!C385</f>
        <v>Rua Dr. Jair de Andrade (1)</v>
      </c>
      <c r="C384" s="29">
        <f>Input!$R$17</f>
        <v>0.95383561643835613</v>
      </c>
      <c r="D384" s="5">
        <f>'Dados Vias'!S385</f>
        <v>87.103183986248936</v>
      </c>
      <c r="E384" s="5">
        <f>'Dados Vias'!T385</f>
        <v>14.346406774205708</v>
      </c>
      <c r="F384" s="5">
        <f>'Dados Vias'!U385</f>
        <v>2.0494866820293867</v>
      </c>
      <c r="G384" s="12">
        <f>($D384*Input!$E$12 + $E384*Input!$E$14 + $F384*Input!$E$13) / ($D384+$E384+$F384)</f>
        <v>1.557920792079208</v>
      </c>
      <c r="H384" s="14" t="str">
        <f>'Dados Vias'!W385</f>
        <v>Collector</v>
      </c>
      <c r="I384" s="29">
        <f>VLOOKUP($H384,Input!$A$12:$B$15,2,FALSE)</f>
        <v>1.9366892857142866</v>
      </c>
      <c r="J384" s="34">
        <f t="shared" si="18"/>
        <v>0.91460457909259218</v>
      </c>
      <c r="K384" s="34">
        <f t="shared" si="19"/>
        <v>0.1755587736957917</v>
      </c>
      <c r="L384" s="34">
        <f t="shared" si="20"/>
        <v>4.2473896861885088E-2</v>
      </c>
      <c r="M384" s="28">
        <f>($D384*Input!B$4 + 'Cálculo Emissões'!$E384*Input!B$6 + 'Cálculo Emissões'!$F384*Input!B$5) * (1/1000)</f>
        <v>7.984779178283459E-4</v>
      </c>
      <c r="N384" s="28">
        <f>($D384*Input!C$4 + 'Cálculo Emissões'!$E384*Input!C$6 + 'Cálculo Emissões'!$F384*Input!C$5) * (1/1000)</f>
        <v>7.984779178283459E-4</v>
      </c>
      <c r="O384" s="28">
        <f>($D384*Input!D$4 + 'Cálculo Emissões'!$E384*Input!D$6 + 'Cálculo Emissões'!$F384*Input!D$5) * (1/1000)</f>
        <v>7.984779178283459E-4</v>
      </c>
      <c r="P384" s="28">
        <f>($D384*Input!E$4 + 'Cálculo Emissões'!$E384*Input!E$6 + 'Cálculo Emissões'!$F384*Input!E$5) * (1/1000)</f>
        <v>7.9534726952408374E-2</v>
      </c>
      <c r="Q384" s="28">
        <f>($D384*Input!F$4 + 'Cálculo Emissões'!$E384*Input!F$6 + 'Cálculo Emissões'!$F384*Input!F$5) * (1/1000)</f>
        <v>0.13557911789988494</v>
      </c>
      <c r="R384" s="28">
        <f>($D384*Input!G$4 + 'Cálculo Emissões'!$E384*Input!G$6 + 'Cálculo Emissões'!$F384*Input!G$5) * (1/1000)</f>
        <v>1.5195230629369855E-3</v>
      </c>
      <c r="S384" s="28">
        <f>($D384*Input!H$4 + 'Cálculo Emissões'!$E384*Input!H$6 + 'Cálculo Emissões'!$F384*Input!H$5) * (1/1000)</f>
        <v>7.0507354279177301E-2</v>
      </c>
      <c r="T384" s="28">
        <f>($D384*Input!I$4) * (1/1000)</f>
        <v>6.408131835422679E-3</v>
      </c>
      <c r="U384" s="1">
        <f>($D384*Input!J$4 + 'Cálculo Emissões'!$E384*Input!J$6 + 'Cálculo Emissões'!$F384*Input!J$5) * (1/1000)</f>
        <v>1.8429714746595373E-3</v>
      </c>
      <c r="V384" s="1">
        <f>($D384*Input!K$4 + 'Cálculo Emissões'!$E384*Input!K$6 + 'Cálculo Emissões'!$F384*Input!K$5) * (1/1000)</f>
        <v>1.399049013745973E-3</v>
      </c>
      <c r="W384" s="1">
        <f>($D384*Input!L$4 + 'Cálculo Emissões'!$E384*Input!L$6 + 'Cálculo Emissões'!$F384*Input!L$5) * (1/1000)</f>
        <v>7.4974519721602521E-4</v>
      </c>
      <c r="X384" s="1">
        <f>($D384*Input!M$4 + 'Cálculo Emissões'!$E384*Input!M$6 + 'Cálculo Emissões'!$F384*Input!M$5) * (1/1000)</f>
        <v>1.5227596923415071E-3</v>
      </c>
      <c r="Y384" s="1">
        <f>($D384*Input!N$4 + 'Cálculo Emissões'!$E384*Input!N$6 + 'Cálculo Emissões'!$F384*Input!N$5) * (1/1000)</f>
        <v>7.6137984617075354E-4</v>
      </c>
      <c r="Z384" s="1">
        <f>($D384*Input!O$4 + 'Cálculo Emissões'!$E384*Input!O$6 + 'Cálculo Emissões'!$F384*Input!O$5) * (1/1000)</f>
        <v>4.1520178077927784E-4</v>
      </c>
    </row>
    <row r="385" spans="1:26" ht="15" customHeight="1" x14ac:dyDescent="0.25">
      <c r="A385" s="1" t="str">
        <f>'Dados Vias'!B386</f>
        <v>Vila Velha</v>
      </c>
      <c r="B385" s="1" t="str">
        <f>'Dados Vias'!C386</f>
        <v>Rua Dr. Jair de Andrade (2)</v>
      </c>
      <c r="C385" s="29">
        <f>Input!$R$17</f>
        <v>0.95383561643835613</v>
      </c>
      <c r="D385" s="5">
        <f>'Dados Vias'!S386</f>
        <v>98.28449679584277</v>
      </c>
      <c r="E385" s="5">
        <f>'Dados Vias'!T386</f>
        <v>24.124376486252313</v>
      </c>
      <c r="F385" s="5">
        <f>'Dados Vias'!U386</f>
        <v>5.360972552500515</v>
      </c>
      <c r="G385" s="12">
        <f>($D385*Input!$E$12 + $E385*Input!$E$14 + $F385*Input!$E$13) / ($D385+$E385+$F385)</f>
        <v>1.8097902097902097</v>
      </c>
      <c r="H385" s="14" t="str">
        <f>'Dados Vias'!W386</f>
        <v>Collector</v>
      </c>
      <c r="I385" s="29">
        <f>VLOOKUP($H385,Input!$A$12:$B$15,2,FALSE)</f>
        <v>1.9366892857142866</v>
      </c>
      <c r="J385" s="34">
        <f t="shared" si="18"/>
        <v>1.315557339362551</v>
      </c>
      <c r="K385" s="34">
        <f t="shared" si="19"/>
        <v>0.25252184223058255</v>
      </c>
      <c r="L385" s="34">
        <f t="shared" si="20"/>
        <v>6.1093994088044161E-2</v>
      </c>
      <c r="M385" s="28">
        <f>($D385*Input!B$4 + 'Cálculo Emissões'!$E385*Input!B$6 + 'Cálculo Emissões'!$F385*Input!B$5) * (1/1000)</f>
        <v>1.4689064852308432E-3</v>
      </c>
      <c r="N385" s="28">
        <f>($D385*Input!C$4 + 'Cálculo Emissões'!$E385*Input!C$6 + 'Cálculo Emissões'!$F385*Input!C$5) * (1/1000)</f>
        <v>1.4689064852308432E-3</v>
      </c>
      <c r="O385" s="28">
        <f>($D385*Input!D$4 + 'Cálculo Emissões'!$E385*Input!D$6 + 'Cálculo Emissões'!$F385*Input!D$5) * (1/1000)</f>
        <v>1.4689064852308432E-3</v>
      </c>
      <c r="P385" s="28">
        <f>($D385*Input!E$4 + 'Cálculo Emissões'!$E385*Input!E$6 + 'Cálculo Emissões'!$F385*Input!E$5) * (1/1000)</f>
        <v>0.10710245300945047</v>
      </c>
      <c r="Q385" s="28">
        <f>($D385*Input!F$4 + 'Cálculo Emissões'!$E385*Input!F$6 + 'Cálculo Emissões'!$F385*Input!F$5) * (1/1000)</f>
        <v>0.18666903690950043</v>
      </c>
      <c r="R385" s="28">
        <f>($D385*Input!G$4 + 'Cálculo Emissões'!$E385*Input!G$6 + 'Cálculo Emissões'!$F385*Input!G$5) * (1/1000)</f>
        <v>2.375501347485722E-3</v>
      </c>
      <c r="S385" s="28">
        <f>($D385*Input!H$4 + 'Cálculo Emissões'!$E385*Input!H$6 + 'Cálculo Emissões'!$F385*Input!H$5) * (1/1000)</f>
        <v>8.2911394212603989E-2</v>
      </c>
      <c r="T385" s="28">
        <f>($D385*Input!I$4) * (1/1000)</f>
        <v>7.2307346760753146E-3</v>
      </c>
      <c r="U385" s="1">
        <f>($D385*Input!J$4 + 'Cálculo Emissões'!$E385*Input!J$6 + 'Cálculo Emissões'!$F385*Input!J$5) * (1/1000)</f>
        <v>2.3515973886951225E-3</v>
      </c>
      <c r="V385" s="1">
        <f>($D385*Input!K$4 + 'Cálculo Emissões'!$E385*Input!K$6 + 'Cálculo Emissões'!$F385*Input!K$5) * (1/1000)</f>
        <v>1.7859172537751384E-3</v>
      </c>
      <c r="W385" s="1">
        <f>($D385*Input!L$4 + 'Cálculo Emissões'!$E385*Input!L$6 + 'Cálculo Emissões'!$F385*Input!L$5) * (1/1000)</f>
        <v>9.5686501939678365E-4</v>
      </c>
      <c r="X385" s="1">
        <f>($D385*Input!M$4 + 'Cálculo Emissões'!$E385*Input!M$6 + 'Cálculo Emissões'!$F385*Input!M$5) * (1/1000)</f>
        <v>1.9594075362061539E-3</v>
      </c>
      <c r="Y385" s="1">
        <f>($D385*Input!N$4 + 'Cálculo Emissões'!$E385*Input!N$6 + 'Cálculo Emissões'!$F385*Input!N$5) * (1/1000)</f>
        <v>9.7970376810307697E-4</v>
      </c>
      <c r="Z385" s="1">
        <f>($D385*Input!O$4 + 'Cálculo Emissões'!$E385*Input!O$6 + 'Cálculo Emissões'!$F385*Input!O$5) * (1/1000)</f>
        <v>5.3344149958517917E-4</v>
      </c>
    </row>
    <row r="386" spans="1:26" ht="15" customHeight="1" x14ac:dyDescent="0.25">
      <c r="A386" s="1" t="str">
        <f>'Dados Vias'!B387</f>
        <v>Vila Velha</v>
      </c>
      <c r="B386" s="1" t="str">
        <f>'Dados Vias'!C387</f>
        <v>Av. Hugo Musso (1)</v>
      </c>
      <c r="C386" s="29">
        <f>Input!$R$17</f>
        <v>0.95383561643835613</v>
      </c>
      <c r="D386" s="5">
        <f>'Dados Vias'!S387</f>
        <v>438.23679018152507</v>
      </c>
      <c r="E386" s="5">
        <f>'Dados Vias'!T387</f>
        <v>52.438590278131201</v>
      </c>
      <c r="F386" s="5">
        <f>'Dados Vias'!U387</f>
        <v>20.600874752122973</v>
      </c>
      <c r="G386" s="12">
        <f>($D386*Input!$E$12 + $E386*Input!$E$14 + $F386*Input!$E$13) / ($D386+$E386+$F386)</f>
        <v>1.8939560439560441</v>
      </c>
      <c r="H386" s="14" t="str">
        <f>'Dados Vias'!W387</f>
        <v>Highway</v>
      </c>
      <c r="I386" s="29">
        <f>VLOOKUP($H386,Input!$A$12:$B$15,2,FALSE)</f>
        <v>0.61049702380952386</v>
      </c>
      <c r="J386" s="34">
        <f t="shared" si="18"/>
        <v>1.9285060507464069</v>
      </c>
      <c r="K386" s="34">
        <f t="shared" si="19"/>
        <v>0.37017763203181803</v>
      </c>
      <c r="L386" s="34">
        <f t="shared" si="20"/>
        <v>8.9559104523826927E-2</v>
      </c>
      <c r="M386" s="28">
        <f>($D386*Input!B$4 + 'Cálculo Emissões'!$E386*Input!B$6 + 'Cálculo Emissões'!$F386*Input!B$5) * (1/1000)</f>
        <v>5.7304441437039302E-3</v>
      </c>
      <c r="N386" s="28">
        <f>($D386*Input!C$4 + 'Cálculo Emissões'!$E386*Input!C$6 + 'Cálculo Emissões'!$F386*Input!C$5) * (1/1000)</f>
        <v>5.7304441437039302E-3</v>
      </c>
      <c r="O386" s="28">
        <f>($D386*Input!D$4 + 'Cálculo Emissões'!$E386*Input!D$6 + 'Cálculo Emissões'!$F386*Input!D$5) * (1/1000)</f>
        <v>5.7304441437039302E-3</v>
      </c>
      <c r="P386" s="28">
        <f>($D386*Input!E$4 + 'Cálculo Emissões'!$E386*Input!E$6 + 'Cálculo Emissões'!$F386*Input!E$5) * (1/1000)</f>
        <v>0.45410745389844548</v>
      </c>
      <c r="Q386" s="28">
        <f>($D386*Input!F$4 + 'Cálculo Emissões'!$E386*Input!F$6 + 'Cálculo Emissões'!$F386*Input!F$5) * (1/1000)</f>
        <v>0.61689560655022846</v>
      </c>
      <c r="R386" s="28">
        <f>($D386*Input!G$4 + 'Cálculo Emissões'!$E386*Input!G$6 + 'Cálculo Emissões'!$F386*Input!G$5) * (1/1000)</f>
        <v>9.7599722981797695E-3</v>
      </c>
      <c r="S386" s="28">
        <f>($D386*Input!H$4 + 'Cálculo Emissões'!$E386*Input!H$6 + 'Cálculo Emissões'!$F386*Input!H$5) * (1/1000)</f>
        <v>0.35082470724987946</v>
      </c>
      <c r="T386" s="28">
        <f>($D386*Input!I$4) * (1/1000)</f>
        <v>3.2240832057976489E-2</v>
      </c>
      <c r="U386" s="1">
        <f>($D386*Input!J$4 + 'Cálculo Emissões'!$E386*Input!J$6 + 'Cálculo Emissões'!$F386*Input!J$5) * (1/1000)</f>
        <v>9.8044843773634188E-3</v>
      </c>
      <c r="V386" s="1">
        <f>($D386*Input!K$4 + 'Cálculo Emissões'!$E386*Input!K$6 + 'Cálculo Emissões'!$F386*Input!K$5) * (1/1000)</f>
        <v>7.4407828494289447E-3</v>
      </c>
      <c r="W386" s="1">
        <f>($D386*Input!L$4 + 'Cálculo Emissões'!$E386*Input!L$6 + 'Cálculo Emissões'!$F386*Input!L$5) * (1/1000)</f>
        <v>3.9881917303793823E-3</v>
      </c>
      <c r="X386" s="1">
        <f>($D386*Input!M$4 + 'Cálculo Emissões'!$E386*Input!M$6 + 'Cálculo Emissões'!$F386*Input!M$5) * (1/1000)</f>
        <v>8.1962337653843729E-3</v>
      </c>
      <c r="Y386" s="1">
        <f>($D386*Input!N$4 + 'Cálculo Emissões'!$E386*Input!N$6 + 'Cálculo Emissões'!$F386*Input!N$5) * (1/1000)</f>
        <v>4.0981168826921864E-3</v>
      </c>
      <c r="Z386" s="1">
        <f>($D386*Input!O$4 + 'Cálculo Emissões'!$E386*Input!O$6 + 'Cálculo Emissões'!$F386*Input!O$5) * (1/1000)</f>
        <v>2.2337298619163467E-3</v>
      </c>
    </row>
    <row r="387" spans="1:26" ht="15" customHeight="1" x14ac:dyDescent="0.25">
      <c r="A387" s="1" t="str">
        <f>'Dados Vias'!B388</f>
        <v>Vila Velha</v>
      </c>
      <c r="B387" s="1" t="str">
        <f>'Dados Vias'!C388</f>
        <v>Av. Resplendor (1)</v>
      </c>
      <c r="C387" s="29">
        <f>Input!$R$17</f>
        <v>0.95383561643835613</v>
      </c>
      <c r="D387" s="5">
        <f>'Dados Vias'!S388</f>
        <v>215.96069863807912</v>
      </c>
      <c r="E387" s="5">
        <f>'Dados Vias'!T388</f>
        <v>17.847991622981748</v>
      </c>
      <c r="F387" s="5">
        <f>'Dados Vias'!U388</f>
        <v>8.9239958114908742</v>
      </c>
      <c r="G387" s="12">
        <f>($D387*Input!$E$12 + $E387*Input!$E$14 + $F387*Input!$E$13) / ($D387+$E387+$F387)</f>
        <v>1.8801470588235294</v>
      </c>
      <c r="H387" s="14" t="str">
        <f>'Dados Vias'!W388</f>
        <v>Collector</v>
      </c>
      <c r="I387" s="29">
        <f>VLOOKUP($H387,Input!$A$12:$B$15,2,FALSE)</f>
        <v>1.9366892857142866</v>
      </c>
      <c r="J387" s="34">
        <f t="shared" si="18"/>
        <v>2.5983911577835386</v>
      </c>
      <c r="K387" s="34">
        <f t="shared" si="19"/>
        <v>0.49876238941975048</v>
      </c>
      <c r="L387" s="34">
        <f t="shared" si="20"/>
        <v>0.12066832002090737</v>
      </c>
      <c r="M387" s="28">
        <f>($D387*Input!B$4 + 'Cálculo Emissões'!$E387*Input!B$6 + 'Cálculo Emissões'!$F387*Input!B$5) * (1/1000)</f>
        <v>2.5741359319255111E-3</v>
      </c>
      <c r="N387" s="28">
        <f>($D387*Input!C$4 + 'Cálculo Emissões'!$E387*Input!C$6 + 'Cálculo Emissões'!$F387*Input!C$5) * (1/1000)</f>
        <v>2.5741359319255111E-3</v>
      </c>
      <c r="O387" s="28">
        <f>($D387*Input!D$4 + 'Cálculo Emissões'!$E387*Input!D$6 + 'Cálculo Emissões'!$F387*Input!D$5) * (1/1000)</f>
        <v>2.5741359319255111E-3</v>
      </c>
      <c r="P387" s="28">
        <f>($D387*Input!E$4 + 'Cálculo Emissões'!$E387*Input!E$6 + 'Cálculo Emissões'!$F387*Input!E$5) * (1/1000)</f>
        <v>0.21631096697341623</v>
      </c>
      <c r="Q387" s="28">
        <f>($D387*Input!F$4 + 'Cálculo Emissões'!$E387*Input!F$6 + 'Cálculo Emissões'!$F387*Input!F$5) * (1/1000)</f>
        <v>0.27198756130380536</v>
      </c>
      <c r="R387" s="28">
        <f>($D387*Input!G$4 + 'Cálculo Emissões'!$E387*Input!G$6 + 'Cálculo Emissões'!$F387*Input!G$5) * (1/1000)</f>
        <v>4.5314670860958561E-3</v>
      </c>
      <c r="S387" s="28">
        <f>($D387*Input!H$4 + 'Cálculo Emissões'!$E387*Input!H$6 + 'Cálculo Emissões'!$F387*Input!H$5) * (1/1000)</f>
        <v>0.16996353689681462</v>
      </c>
      <c r="T387" s="28">
        <f>($D387*Input!I$4) * (1/1000)</f>
        <v>1.5888106092209857E-2</v>
      </c>
      <c r="U387" s="1">
        <f>($D387*Input!J$4 + 'Cálculo Emissões'!$E387*Input!J$6 + 'Cálculo Emissões'!$F387*Input!J$5) * (1/1000)</f>
        <v>4.6821961775131192E-3</v>
      </c>
      <c r="V387" s="1">
        <f>($D387*Input!K$4 + 'Cálculo Emissões'!$E387*Input!K$6 + 'Cálculo Emissões'!$F387*Input!K$5) * (1/1000)</f>
        <v>3.5525826217519302E-3</v>
      </c>
      <c r="W387" s="1">
        <f>($D387*Input!L$4 + 'Cálculo Emissões'!$E387*Input!L$6 + 'Cálculo Emissões'!$F387*Input!L$5) * (1/1000)</f>
        <v>1.9043864517557033E-3</v>
      </c>
      <c r="X387" s="1">
        <f>($D387*Input!M$4 + 'Cálculo Emissões'!$E387*Input!M$6 + 'Cálculo Emissões'!$F387*Input!M$5) * (1/1000)</f>
        <v>3.9131275340851691E-3</v>
      </c>
      <c r="Y387" s="1">
        <f>($D387*Input!N$4 + 'Cálculo Emissões'!$E387*Input!N$6 + 'Cálculo Emissões'!$F387*Input!N$5) * (1/1000)</f>
        <v>1.9565637670425845E-3</v>
      </c>
      <c r="Z387" s="1">
        <f>($D387*Input!O$4 + 'Cálculo Emissões'!$E387*Input!O$6 + 'Cálculo Emissões'!$F387*Input!O$5) * (1/1000)</f>
        <v>1.066935123237116E-3</v>
      </c>
    </row>
    <row r="388" spans="1:26" ht="15" customHeight="1" x14ac:dyDescent="0.25">
      <c r="A388" s="1" t="str">
        <f>'Dados Vias'!B389</f>
        <v>Vila Velha</v>
      </c>
      <c r="B388" s="1" t="str">
        <f>'Dados Vias'!C389</f>
        <v>Av. Hugo Musso (2)</v>
      </c>
      <c r="C388" s="29">
        <f>Input!$R$17</f>
        <v>0.95383561643835613</v>
      </c>
      <c r="D388" s="5">
        <f>'Dados Vias'!S389</f>
        <v>323.86937572818078</v>
      </c>
      <c r="E388" s="5">
        <f>'Dados Vias'!T389</f>
        <v>23.341936989418439</v>
      </c>
      <c r="F388" s="5">
        <f>'Dados Vias'!U389</f>
        <v>14.588710618386523</v>
      </c>
      <c r="G388" s="12">
        <f>($D388*Input!$E$12 + $E388*Input!$E$14 + $F388*Input!$E$13) / ($D388+$E388+$F388)</f>
        <v>1.9419354838709677</v>
      </c>
      <c r="H388" s="14" t="str">
        <f>'Dados Vias'!W389</f>
        <v>Highway</v>
      </c>
      <c r="I388" s="29">
        <f>VLOOKUP($H388,Input!$A$12:$B$15,2,FALSE)</f>
        <v>0.61049702380952386</v>
      </c>
      <c r="J388" s="34">
        <f t="shared" si="18"/>
        <v>1.3999617590694886</v>
      </c>
      <c r="K388" s="34">
        <f t="shared" si="19"/>
        <v>0.26872330979042819</v>
      </c>
      <c r="L388" s="34">
        <f t="shared" si="20"/>
        <v>6.5013703981555204E-2</v>
      </c>
      <c r="M388" s="28">
        <f>($D388*Input!B$4 + 'Cálculo Emissões'!$E388*Input!B$6 + 'Cálculo Emissões'!$F388*Input!B$5) * (1/1000)</f>
        <v>4.0562192861000402E-3</v>
      </c>
      <c r="N388" s="28">
        <f>($D388*Input!C$4 + 'Cálculo Emissões'!$E388*Input!C$6 + 'Cálculo Emissões'!$F388*Input!C$5) * (1/1000)</f>
        <v>4.0562192861000402E-3</v>
      </c>
      <c r="O388" s="28">
        <f>($D388*Input!D$4 + 'Cálculo Emissões'!$E388*Input!D$6 + 'Cálculo Emissões'!$F388*Input!D$5) * (1/1000)</f>
        <v>4.0562192861000402E-3</v>
      </c>
      <c r="P388" s="28">
        <f>($D388*Input!E$4 + 'Cálculo Emissões'!$E388*Input!E$6 + 'Cálculo Emissões'!$F388*Input!E$5) * (1/1000)</f>
        <v>0.33060548442583731</v>
      </c>
      <c r="Q388" s="28">
        <f>($D388*Input!F$4 + 'Cálculo Emissões'!$E388*Input!F$6 + 'Cálculo Emissões'!$F388*Input!F$5) * (1/1000)</f>
        <v>0.39597500199340696</v>
      </c>
      <c r="R388" s="28">
        <f>($D388*Input!G$4 + 'Cálculo Emissões'!$E388*Input!G$6 + 'Cálculo Emissões'!$F388*Input!G$5) * (1/1000)</f>
        <v>7.0407441583914872E-3</v>
      </c>
      <c r="S388" s="28">
        <f>($D388*Input!H$4 + 'Cálculo Emissões'!$E388*Input!H$6 + 'Cálculo Emissões'!$F388*Input!H$5) * (1/1000)</f>
        <v>0.25406653840748794</v>
      </c>
      <c r="T388" s="28">
        <f>($D388*Input!I$4) * (1/1000)</f>
        <v>2.3826886253088854E-2</v>
      </c>
      <c r="U388" s="1">
        <f>($D388*Input!J$4 + 'Cálculo Emissões'!$E388*Input!J$6 + 'Cálculo Emissões'!$F388*Input!J$5) * (1/1000)</f>
        <v>7.0748647299030305E-3</v>
      </c>
      <c r="V388" s="1">
        <f>($D388*Input!K$4 + 'Cálculo Emissões'!$E388*Input!K$6 + 'Cálculo Emissões'!$F388*Input!K$5) * (1/1000)</f>
        <v>5.3676709603705155E-3</v>
      </c>
      <c r="W388" s="1">
        <f>($D388*Input!L$4 + 'Cálculo Emissões'!$E388*Input!L$6 + 'Cálculo Emissões'!$F388*Input!L$5) * (1/1000)</f>
        <v>2.8774861619129018E-3</v>
      </c>
      <c r="X388" s="1">
        <f>($D388*Input!M$4 + 'Cálculo Emissões'!$E388*Input!M$6 + 'Cálculo Emissões'!$F388*Input!M$5) * (1/1000)</f>
        <v>5.9244013831729163E-3</v>
      </c>
      <c r="Y388" s="1">
        <f>($D388*Input!N$4 + 'Cálculo Emissões'!$E388*Input!N$6 + 'Cálculo Emissões'!$F388*Input!N$5) * (1/1000)</f>
        <v>2.9622006915864581E-3</v>
      </c>
      <c r="Z388" s="1">
        <f>($D388*Input!O$4 + 'Cálculo Emissões'!$E388*Input!O$6 + 'Cálculo Emissões'!$F388*Input!O$5) * (1/1000)</f>
        <v>1.6152326302385316E-3</v>
      </c>
    </row>
    <row r="389" spans="1:26" ht="15" customHeight="1" x14ac:dyDescent="0.25">
      <c r="A389" s="1" t="str">
        <f>'Dados Vias'!B390</f>
        <v>Vila Velha</v>
      </c>
      <c r="B389" s="1" t="str">
        <f>'Dados Vias'!C390</f>
        <v>Av. Hugo Musso (3)</v>
      </c>
      <c r="C389" s="29">
        <f>Input!$R$17</f>
        <v>0.95383561643835613</v>
      </c>
      <c r="D389" s="5">
        <f>'Dados Vias'!S390</f>
        <v>1742.0511046575259</v>
      </c>
      <c r="E389" s="5">
        <f>'Dados Vias'!T390</f>
        <v>77.770138600782417</v>
      </c>
      <c r="F389" s="5">
        <f>'Dados Vias'!U390</f>
        <v>65.326916424657227</v>
      </c>
      <c r="G389" s="12">
        <f>($D389*Input!$E$12 + $E389*Input!$E$14 + $F389*Input!$E$13) / ($D389+$E389+$F389)</f>
        <v>1.8905115511551154</v>
      </c>
      <c r="H389" s="14" t="str">
        <f>'Dados Vias'!W390</f>
        <v>Highway</v>
      </c>
      <c r="I389" s="29">
        <f>VLOOKUP($H389,Input!$A$12:$B$15,2,FALSE)</f>
        <v>0.61049702380952386</v>
      </c>
      <c r="J389" s="34">
        <f t="shared" si="18"/>
        <v>7.0974852606733485</v>
      </c>
      <c r="K389" s="34">
        <f t="shared" si="19"/>
        <v>1.3623655918320359</v>
      </c>
      <c r="L389" s="34">
        <f t="shared" si="20"/>
        <v>0.32960457866904092</v>
      </c>
      <c r="M389" s="28">
        <f>($D389*Input!B$4 + 'Cálculo Emissões'!$E389*Input!B$6 + 'Cálculo Emissões'!$F389*Input!B$5) * (1/1000)</f>
        <v>1.930969457789828E-2</v>
      </c>
      <c r="N389" s="28">
        <f>($D389*Input!C$4 + 'Cálculo Emissões'!$E389*Input!C$6 + 'Cálculo Emissões'!$F389*Input!C$5) * (1/1000)</f>
        <v>1.930969457789828E-2</v>
      </c>
      <c r="O389" s="28">
        <f>($D389*Input!D$4 + 'Cálculo Emissões'!$E389*Input!D$6 + 'Cálculo Emissões'!$F389*Input!D$5) * (1/1000)</f>
        <v>1.930969457789828E-2</v>
      </c>
      <c r="P389" s="28">
        <f>($D389*Input!E$4 + 'Cálculo Emissões'!$E389*Input!E$6 + 'Cálculo Emissões'!$F389*Input!E$5) * (1/1000)</f>
        <v>1.702088354625078</v>
      </c>
      <c r="Q389" s="28">
        <f>($D389*Input!F$4 + 'Cálculo Emissões'!$E389*Input!F$6 + 'Cálculo Emissões'!$F389*Input!F$5) * (1/1000)</f>
        <v>1.9324922526298951</v>
      </c>
      <c r="R389" s="28">
        <f>($D389*Input!G$4 + 'Cálculo Emissões'!$E389*Input!G$6 + 'Cálculo Emissões'!$F389*Input!G$5) * (1/1000)</f>
        <v>3.4987740823192247E-2</v>
      </c>
      <c r="S389" s="28">
        <f>($D389*Input!H$4 + 'Cálculo Emissões'!$E389*Input!H$6 + 'Cálculo Emissões'!$F389*Input!H$5) * (1/1000)</f>
        <v>1.3476926650166643</v>
      </c>
      <c r="T389" s="28">
        <f>($D389*Input!I$4) * (1/1000)</f>
        <v>0.12816171156787445</v>
      </c>
      <c r="U389" s="1">
        <f>($D389*Input!J$4 + 'Cálculo Emissões'!$E389*Input!J$6 + 'Cálculo Emissões'!$F389*Input!J$5) * (1/1000)</f>
        <v>3.6769205519503419E-2</v>
      </c>
      <c r="V389" s="1">
        <f>($D389*Input!K$4 + 'Cálculo Emissões'!$E389*Input!K$6 + 'Cálculo Emissões'!$F389*Input!K$5) * (1/1000)</f>
        <v>2.7891483272864913E-2</v>
      </c>
      <c r="W389" s="1">
        <f>($D389*Input!L$4 + 'Cálculo Emissões'!$E389*Input!L$6 + 'Cálculo Emissões'!$F389*Input!L$5) * (1/1000)</f>
        <v>1.4953438279682313E-2</v>
      </c>
      <c r="X389" s="1">
        <f>($D389*Input!M$4 + 'Cálculo Emissões'!$E389*Input!M$6 + 'Cálculo Emissões'!$F389*Input!M$5) * (1/1000)</f>
        <v>3.0745325636942777E-2</v>
      </c>
      <c r="Y389" s="1">
        <f>($D389*Input!N$4 + 'Cálculo Emissões'!$E389*Input!N$6 + 'Cálculo Emissões'!$F389*Input!N$5) * (1/1000)</f>
        <v>1.5372662818471388E-2</v>
      </c>
      <c r="Z389" s="1">
        <f>($D389*Input!O$4 + 'Cálculo Emissões'!$E389*Input!O$6 + 'Cálculo Emissões'!$F389*Input!O$5) * (1/1000)</f>
        <v>8.3864162491407938E-3</v>
      </c>
    </row>
    <row r="390" spans="1:26" ht="15" customHeight="1" x14ac:dyDescent="0.25">
      <c r="A390" s="1" t="str">
        <f>'Dados Vias'!B391</f>
        <v>Vila Velha</v>
      </c>
      <c r="B390" s="1" t="str">
        <f>'Dados Vias'!C391</f>
        <v>Av. Luciano das Neves (3)</v>
      </c>
      <c r="C390" s="29">
        <f>Input!$R$17</f>
        <v>0.95383561643835613</v>
      </c>
      <c r="D390" s="5">
        <f>'Dados Vias'!S391</f>
        <v>1309.1562578673452</v>
      </c>
      <c r="E390" s="5">
        <f>'Dados Vias'!T391</f>
        <v>149.75588189626455</v>
      </c>
      <c r="F390" s="5">
        <f>'Dados Vias'!U391</f>
        <v>91.785863097710532</v>
      </c>
      <c r="G390" s="12">
        <f>($D390*Input!$E$12 + $E390*Input!$E$14 + $F390*Input!$E$13) / ($D390+$E390+$F390)</f>
        <v>2.1697819314641742</v>
      </c>
      <c r="H390" s="14" t="str">
        <f>'Dados Vias'!W391</f>
        <v>Highway</v>
      </c>
      <c r="I390" s="48">
        <f>'Medições Silt'!J$5</f>
        <v>0.17564285714285766</v>
      </c>
      <c r="J390" s="34">
        <f t="shared" si="18"/>
        <v>2.1625265281852983</v>
      </c>
      <c r="K390" s="34">
        <f t="shared" si="19"/>
        <v>0.41509797135445364</v>
      </c>
      <c r="L390" s="34">
        <f t="shared" si="20"/>
        <v>0.10042692855349682</v>
      </c>
      <c r="M390" s="28">
        <f>($D390*Input!B$4 + 'Cálculo Emissões'!$E390*Input!B$6 + 'Cálculo Emissões'!$F390*Input!B$5) * (1/1000)</f>
        <v>2.2378178278084759E-2</v>
      </c>
      <c r="N390" s="28">
        <f>($D390*Input!C$4 + 'Cálculo Emissões'!$E390*Input!C$6 + 'Cálculo Emissões'!$F390*Input!C$5) * (1/1000)</f>
        <v>2.2378178278084759E-2</v>
      </c>
      <c r="O390" s="28">
        <f>($D390*Input!D$4 + 'Cálculo Emissões'!$E390*Input!D$6 + 'Cálculo Emissões'!$F390*Input!D$5) * (1/1000)</f>
        <v>2.2378178278084759E-2</v>
      </c>
      <c r="P390" s="28">
        <f>($D390*Input!E$4 + 'Cálculo Emissões'!$E390*Input!E$6 + 'Cálculo Emissões'!$F390*Input!E$5) * (1/1000)</f>
        <v>1.5202427420926676</v>
      </c>
      <c r="Q390" s="28">
        <f>($D390*Input!F$4 + 'Cálculo Emissões'!$E390*Input!F$6 + 'Cálculo Emissões'!$F390*Input!F$5) * (1/1000)</f>
        <v>1.8477563861471762</v>
      </c>
      <c r="R390" s="28">
        <f>($D390*Input!G$4 + 'Cálculo Emissões'!$E390*Input!G$6 + 'Cálculo Emissões'!$F390*Input!G$5) * (1/1000)</f>
        <v>3.550006727414716E-2</v>
      </c>
      <c r="S390" s="28">
        <f>($D390*Input!H$4 + 'Cálculo Emissões'!$E390*Input!H$6 + 'Cálculo Emissões'!$F390*Input!H$5) * (1/1000)</f>
        <v>1.053260938837778</v>
      </c>
      <c r="T390" s="28">
        <f>($D390*Input!I$4) * (1/1000)</f>
        <v>9.6313883254910346E-2</v>
      </c>
      <c r="U390" s="1">
        <f>($D390*Input!J$4 + 'Cálculo Emissões'!$E390*Input!J$6 + 'Cálculo Emissões'!$F390*Input!J$5) * (1/1000)</f>
        <v>3.1277501482802367E-2</v>
      </c>
      <c r="V390" s="1">
        <f>($D390*Input!K$4 + 'Cálculo Emissões'!$E390*Input!K$6 + 'Cálculo Emissões'!$F390*Input!K$5) * (1/1000)</f>
        <v>2.37364320416154E-2</v>
      </c>
      <c r="W390" s="1">
        <f>($D390*Input!L$4 + 'Cálculo Emissões'!$E390*Input!L$6 + 'Cálculo Emissões'!$F390*Input!L$5) * (1/1000)</f>
        <v>1.2722916312375539E-2</v>
      </c>
      <c r="X390" s="1">
        <f>($D390*Input!M$4 + 'Cálculo Emissões'!$E390*Input!M$6 + 'Cálculo Emissões'!$F390*Input!M$5) * (1/1000)</f>
        <v>2.6363789924389595E-2</v>
      </c>
      <c r="Y390" s="1">
        <f>($D390*Input!N$4 + 'Cálculo Emissões'!$E390*Input!N$6 + 'Cálculo Emissões'!$F390*Input!N$5) * (1/1000)</f>
        <v>1.3181894962194797E-2</v>
      </c>
      <c r="Z390" s="1">
        <f>($D390*Input!O$4 + 'Cálculo Emissões'!$E390*Input!O$6 + 'Cálculo Emissões'!$F390*Input!O$5) * (1/1000)</f>
        <v>7.1801676312798117E-3</v>
      </c>
    </row>
    <row r="391" spans="1:26" ht="15" customHeight="1" x14ac:dyDescent="0.25">
      <c r="A391" s="1" t="str">
        <f>'Dados Vias'!B392</f>
        <v>Vila Velha</v>
      </c>
      <c r="B391" s="1" t="str">
        <f>'Dados Vias'!C392</f>
        <v>Av. Luciano das Neves (2)</v>
      </c>
      <c r="C391" s="29">
        <f>Input!$R$17</f>
        <v>0.95383561643835613</v>
      </c>
      <c r="D391" s="5">
        <f>'Dados Vias'!S392</f>
        <v>1005.2786250525734</v>
      </c>
      <c r="E391" s="5">
        <f>'Dados Vias'!T392</f>
        <v>110.31376062523815</v>
      </c>
      <c r="F391" s="5">
        <f>'Dados Vias'!U392</f>
        <v>83.624947570745036</v>
      </c>
      <c r="G391" s="12">
        <f>($D391*Input!$E$12 + $E391*Input!$E$14 + $F391*Input!$E$13) / ($D391+$E391+$F391)</f>
        <v>2.3252225519287832</v>
      </c>
      <c r="H391" s="14" t="str">
        <f>'Dados Vias'!W392</f>
        <v>Highway</v>
      </c>
      <c r="I391" s="48">
        <f>'Medições Silt'!J$5</f>
        <v>0.17564285714285766</v>
      </c>
      <c r="J391" s="34">
        <f t="shared" si="18"/>
        <v>1.7946572599520896</v>
      </c>
      <c r="K391" s="34">
        <f t="shared" si="19"/>
        <v>0.34448529447996779</v>
      </c>
      <c r="L391" s="34">
        <f t="shared" si="20"/>
        <v>8.3343216406443765E-2</v>
      </c>
      <c r="M391" s="28">
        <f>($D391*Input!B$4 + 'Cálculo Emissões'!$E391*Input!B$6 + 'Cálculo Emissões'!$F391*Input!B$5) * (1/1000)</f>
        <v>1.9462200901512697E-2</v>
      </c>
      <c r="N391" s="28">
        <f>($D391*Input!C$4 + 'Cálculo Emissões'!$E391*Input!C$6 + 'Cálculo Emissões'!$F391*Input!C$5) * (1/1000)</f>
        <v>1.9462200901512697E-2</v>
      </c>
      <c r="O391" s="28">
        <f>($D391*Input!D$4 + 'Cálculo Emissões'!$E391*Input!D$6 + 'Cálculo Emissões'!$F391*Input!D$5) * (1/1000)</f>
        <v>1.9462200901512697E-2</v>
      </c>
      <c r="P391" s="28">
        <f>($D391*Input!E$4 + 'Cálculo Emissões'!$E391*Input!E$6 + 'Cálculo Emissões'!$F391*Input!E$5) * (1/1000)</f>
        <v>1.238333616031416</v>
      </c>
      <c r="Q391" s="28">
        <f>($D391*Input!F$4 + 'Cálculo Emissões'!$E391*Input!F$6 + 'Cálculo Emissões'!$F391*Input!F$5) * (1/1000)</f>
        <v>1.4145066283663836</v>
      </c>
      <c r="R391" s="28">
        <f>($D391*Input!G$4 + 'Cálculo Emissões'!$E391*Input!G$6 + 'Cálculo Emissões'!$F391*Input!G$5) * (1/1000)</f>
        <v>3.0012724597801594E-2</v>
      </c>
      <c r="S391" s="28">
        <f>($D391*Input!H$4 + 'Cálculo Emissões'!$E391*Input!H$6 + 'Cálculo Emissões'!$F391*Input!H$5) * (1/1000)</f>
        <v>0.81050383143331606</v>
      </c>
      <c r="T391" s="28">
        <f>($D391*Input!I$4) * (1/1000)</f>
        <v>7.3957778187377532E-2</v>
      </c>
      <c r="U391" s="1">
        <f>($D391*Input!J$4 + 'Cálculo Emissões'!$E391*Input!J$6 + 'Cálculo Emissões'!$F391*Input!J$5) * (1/1000)</f>
        <v>2.4867592047013873E-2</v>
      </c>
      <c r="V391" s="1">
        <f>($D391*Input!K$4 + 'Cálculo Emissões'!$E391*Input!K$6 + 'Cálculo Emissões'!$F391*Input!K$5) * (1/1000)</f>
        <v>1.887156121090201E-2</v>
      </c>
      <c r="W391" s="1">
        <f>($D391*Input!L$4 + 'Cálculo Emissões'!$E391*Input!L$6 + 'Cálculo Emissões'!$F391*Input!L$5) * (1/1000)</f>
        <v>1.0115523096520416E-2</v>
      </c>
      <c r="X391" s="1">
        <f>($D391*Input!M$4 + 'Cálculo Emissões'!$E391*Input!M$6 + 'Cálculo Emissões'!$F391*Input!M$5) * (1/1000)</f>
        <v>2.1050791588834512E-2</v>
      </c>
      <c r="Y391" s="1">
        <f>($D391*Input!N$4 + 'Cálculo Emissões'!$E391*Input!N$6 + 'Cálculo Emissões'!$F391*Input!N$5) * (1/1000)</f>
        <v>1.0525395794417256E-2</v>
      </c>
      <c r="Z391" s="1">
        <f>($D391*Input!O$4 + 'Cálculo Emissões'!$E391*Input!O$6 + 'Cálculo Emissões'!$F391*Input!O$5) * (1/1000)</f>
        <v>5.7312991064346532E-3</v>
      </c>
    </row>
    <row r="392" spans="1:26" ht="15" customHeight="1" x14ac:dyDescent="0.25">
      <c r="A392" s="1" t="str">
        <f>'Dados Vias'!B393</f>
        <v>Vila Velha</v>
      </c>
      <c r="B392" s="1" t="str">
        <f>'Dados Vias'!C393</f>
        <v>Av. Henrique Moscoso (3)</v>
      </c>
      <c r="C392" s="29">
        <f>Input!$R$17</f>
        <v>0.95383561643835613</v>
      </c>
      <c r="D392" s="5">
        <f>'Dados Vias'!S393</f>
        <v>218.95373199841168</v>
      </c>
      <c r="E392" s="5">
        <f>'Dados Vias'!T393</f>
        <v>41.478812583550038</v>
      </c>
      <c r="F392" s="5">
        <f>'Dados Vias'!U393</f>
        <v>9.5197274781918111</v>
      </c>
      <c r="G392" s="12">
        <f>($D392*Input!$E$12 + $E392*Input!$E$14 + $F392*Input!$E$13) / ($D392+$E392+$F392)</f>
        <v>1.7586901763224179</v>
      </c>
      <c r="H392" s="14" t="str">
        <f>'Dados Vias'!W393</f>
        <v>Highway</v>
      </c>
      <c r="I392" s="29">
        <f>VLOOKUP($H392,Input!$A$12:$B$15,2,FALSE)</f>
        <v>0.61049702380952386</v>
      </c>
      <c r="J392" s="34">
        <f t="shared" si="18"/>
        <v>0.94412217979685487</v>
      </c>
      <c r="K392" s="34">
        <f t="shared" si="19"/>
        <v>0.18122469085883897</v>
      </c>
      <c r="L392" s="34">
        <f t="shared" si="20"/>
        <v>4.3844683272299755E-2</v>
      </c>
      <c r="M392" s="28">
        <f>($D392*Input!B$4 + 'Cálculo Emissões'!$E392*Input!B$6 + 'Cálculo Emissões'!$F392*Input!B$5) * (1/1000)</f>
        <v>2.7948175995147948E-3</v>
      </c>
      <c r="N392" s="28">
        <f>($D392*Input!C$4 + 'Cálculo Emissões'!$E392*Input!C$6 + 'Cálculo Emissões'!$F392*Input!C$5) * (1/1000)</f>
        <v>2.7948175995147948E-3</v>
      </c>
      <c r="O392" s="28">
        <f>($D392*Input!D$4 + 'Cálculo Emissões'!$E392*Input!D$6 + 'Cálculo Emissões'!$F392*Input!D$5) * (1/1000)</f>
        <v>2.7948175995147948E-3</v>
      </c>
      <c r="P392" s="28">
        <f>($D392*Input!E$4 + 'Cálculo Emissões'!$E392*Input!E$6 + 'Cálculo Emissões'!$F392*Input!E$5) * (1/1000)</f>
        <v>0.2242060349842547</v>
      </c>
      <c r="Q392" s="28">
        <f>($D392*Input!F$4 + 'Cálculo Emissões'!$E392*Input!F$6 + 'Cálculo Emissões'!$F392*Input!F$5) * (1/1000)</f>
        <v>0.36617201985251246</v>
      </c>
      <c r="R392" s="28">
        <f>($D392*Input!G$4 + 'Cálculo Emissões'!$E392*Input!G$6 + 'Cálculo Emissões'!$F392*Input!G$5) * (1/1000)</f>
        <v>4.7518210426329387E-3</v>
      </c>
      <c r="S392" s="28">
        <f>($D392*Input!H$4 + 'Cálculo Emissões'!$E392*Input!H$6 + 'Cálculo Emissões'!$F392*Input!H$5) * (1/1000)</f>
        <v>0.18009108396959064</v>
      </c>
      <c r="T392" s="28">
        <f>($D392*Input!I$4) * (1/1000)</f>
        <v>1.6108301858691335E-2</v>
      </c>
      <c r="U392" s="1">
        <f>($D392*Input!J$4 + 'Cálculo Emissões'!$E392*Input!J$6 + 'Cálculo Emissões'!$F392*Input!J$5) * (1/1000)</f>
        <v>4.9730969273120889E-3</v>
      </c>
      <c r="V392" s="1">
        <f>($D392*Input!K$4 + 'Cálculo Emissões'!$E392*Input!K$6 + 'Cálculo Emissões'!$F392*Input!K$5) * (1/1000)</f>
        <v>3.775704212577737E-3</v>
      </c>
      <c r="W392" s="1">
        <f>($D392*Input!L$4 + 'Cálculo Emissões'!$E392*Input!L$6 + 'Cálculo Emissões'!$F392*Input!L$5) * (1/1000)</f>
        <v>2.0232744079844872E-3</v>
      </c>
      <c r="X392" s="1">
        <f>($D392*Input!M$4 + 'Cálculo Emissões'!$E392*Input!M$6 + 'Cálculo Emissões'!$F392*Input!M$5) * (1/1000)</f>
        <v>4.1376335345326316E-3</v>
      </c>
      <c r="Y392" s="1">
        <f>($D392*Input!N$4 + 'Cálculo Emissões'!$E392*Input!N$6 + 'Cálculo Emissões'!$F392*Input!N$5) * (1/1000)</f>
        <v>2.0688167672663158E-3</v>
      </c>
      <c r="Z392" s="1">
        <f>($D392*Input!O$4 + 'Cálculo Emissões'!$E392*Input!O$6 + 'Cálculo Emissões'!$F392*Input!O$5) * (1/1000)</f>
        <v>1.1272254136690449E-3</v>
      </c>
    </row>
    <row r="393" spans="1:26" ht="15" customHeight="1" x14ac:dyDescent="0.25">
      <c r="A393" s="1" t="str">
        <f>'Dados Vias'!B394</f>
        <v>Vila Velha</v>
      </c>
      <c r="B393" s="1" t="str">
        <f>'Dados Vias'!C394</f>
        <v>Av. Henrique Moscoso (4)</v>
      </c>
      <c r="C393" s="29">
        <f>Input!$R$17</f>
        <v>0.95383561643835613</v>
      </c>
      <c r="D393" s="5">
        <f>'Dados Vias'!S394</f>
        <v>618.80756416923941</v>
      </c>
      <c r="E393" s="5">
        <f>'Dados Vias'!T394</f>
        <v>88.978865436099795</v>
      </c>
      <c r="F393" s="5">
        <f>'Dados Vias'!U394</f>
        <v>24.266963300754487</v>
      </c>
      <c r="G393" s="12">
        <f>($D393*Input!$E$12 + $E393*Input!$E$14 + $F393*Input!$E$13) / ($D393+$E393+$F393)</f>
        <v>1.76878453038674</v>
      </c>
      <c r="H393" s="14" t="str">
        <f>'Dados Vias'!W394</f>
        <v>Highway</v>
      </c>
      <c r="I393" s="29">
        <f>VLOOKUP($H393,Input!$A$12:$B$15,2,FALSE)</f>
        <v>0.61049702380952386</v>
      </c>
      <c r="J393" s="34">
        <f t="shared" si="18"/>
        <v>2.5752492930727735</v>
      </c>
      <c r="K393" s="34">
        <f t="shared" si="19"/>
        <v>0.49432029774152308</v>
      </c>
      <c r="L393" s="34">
        <f t="shared" si="20"/>
        <v>0.11959362042133624</v>
      </c>
      <c r="M393" s="28">
        <f>($D393*Input!B$4 + 'Cálculo Emissões'!$E393*Input!B$6 + 'Cálculo Emissões'!$F393*Input!B$5) * (1/1000)</f>
        <v>7.3136287143991136E-3</v>
      </c>
      <c r="N393" s="28">
        <f>($D393*Input!C$4 + 'Cálculo Emissões'!$E393*Input!C$6 + 'Cálculo Emissões'!$F393*Input!C$5) * (1/1000)</f>
        <v>7.3136287143991136E-3</v>
      </c>
      <c r="O393" s="28">
        <f>($D393*Input!D$4 + 'Cálculo Emissões'!$E393*Input!D$6 + 'Cálculo Emissões'!$F393*Input!D$5) * (1/1000)</f>
        <v>7.3136287143991136E-3</v>
      </c>
      <c r="P393" s="28">
        <f>($D393*Input!E$4 + 'Cálculo Emissões'!$E393*Input!E$6 + 'Cálculo Emissões'!$F393*Input!E$5) * (1/1000)</f>
        <v>0.61649998330587086</v>
      </c>
      <c r="Q393" s="28">
        <f>($D393*Input!F$4 + 'Cálculo Emissões'!$E393*Input!F$6 + 'Cálculo Emissões'!$F393*Input!F$5) * (1/1000)</f>
        <v>0.92350268224370913</v>
      </c>
      <c r="R393" s="28">
        <f>($D393*Input!G$4 + 'Cálculo Emissões'!$E393*Input!G$6 + 'Cálculo Emissões'!$F393*Input!G$5) * (1/1000)</f>
        <v>1.2804448216997237E-2</v>
      </c>
      <c r="S393" s="28">
        <f>($D393*Input!H$4 + 'Cálculo Emissões'!$E393*Input!H$6 + 'Cálculo Emissões'!$F393*Input!H$5) * (1/1000)</f>
        <v>0.49907277787775634</v>
      </c>
      <c r="T393" s="28">
        <f>($D393*Input!I$4) * (1/1000)</f>
        <v>4.5525321469066925E-2</v>
      </c>
      <c r="U393" s="1">
        <f>($D393*Input!J$4 + 'Cálculo Emissões'!$E393*Input!J$6 + 'Cálculo Emissões'!$F393*Input!J$5) * (1/1000)</f>
        <v>1.3642116075768653E-2</v>
      </c>
      <c r="V393" s="1">
        <f>($D393*Input!K$4 + 'Cálculo Emissões'!$E393*Input!K$6 + 'Cálculo Emissões'!$F393*Input!K$5) * (1/1000)</f>
        <v>1.0354712596019753E-2</v>
      </c>
      <c r="W393" s="1">
        <f>($D393*Input!L$4 + 'Cálculo Emissões'!$E393*Input!L$6 + 'Cálculo Emissões'!$F393*Input!L$5) * (1/1000)</f>
        <v>5.5495471261621894E-3</v>
      </c>
      <c r="X393" s="1">
        <f>($D393*Input!M$4 + 'Cálculo Emissões'!$E393*Input!M$6 + 'Cálculo Emissões'!$F393*Input!M$5) * (1/1000)</f>
        <v>1.1356818589438012E-2</v>
      </c>
      <c r="Y393" s="1">
        <f>($D393*Input!N$4 + 'Cálculo Emissões'!$E393*Input!N$6 + 'Cálculo Emissões'!$F393*Input!N$5) * (1/1000)</f>
        <v>5.6784092947190059E-3</v>
      </c>
      <c r="Z393" s="1">
        <f>($D393*Input!O$4 + 'Cálculo Emissões'!$E393*Input!O$6 + 'Cálculo Emissões'!$F393*Input!O$5) * (1/1000)</f>
        <v>3.0953648092999922E-3</v>
      </c>
    </row>
    <row r="394" spans="1:26" ht="15" customHeight="1" x14ac:dyDescent="0.25">
      <c r="A394" s="1" t="str">
        <f>'Dados Vias'!B395</f>
        <v>Vila Velha</v>
      </c>
      <c r="B394" s="1" t="str">
        <f>'Dados Vias'!C395</f>
        <v>Av. Luciano das Neves (1)</v>
      </c>
      <c r="C394" s="29">
        <f>Input!$R$17</f>
        <v>0.95383561643835613</v>
      </c>
      <c r="D394" s="5">
        <f>'Dados Vias'!S395</f>
        <v>270.13617908195101</v>
      </c>
      <c r="E394" s="5">
        <f>'Dados Vias'!T395</f>
        <v>66.349236967496736</v>
      </c>
      <c r="F394" s="5">
        <f>'Dados Vias'!U395</f>
        <v>22.116412322498913</v>
      </c>
      <c r="G394" s="12">
        <f>($D394*Input!$E$12 + $E394*Input!$E$14 + $F394*Input!$E$13) / ($D394+$E394+$F394)</f>
        <v>2.0944933920704849</v>
      </c>
      <c r="H394" s="14" t="str">
        <f>'Dados Vias'!W395</f>
        <v>Highway</v>
      </c>
      <c r="I394" s="48">
        <f>'Medições Silt'!J$5</f>
        <v>0.17564285714285766</v>
      </c>
      <c r="J394" s="34">
        <f t="shared" si="18"/>
        <v>0.48239509143706488</v>
      </c>
      <c r="K394" s="34">
        <f t="shared" si="19"/>
        <v>9.2595961823832895E-2</v>
      </c>
      <c r="L394" s="34">
        <f t="shared" si="20"/>
        <v>2.2402248828346662E-2</v>
      </c>
      <c r="M394" s="28">
        <f>($D394*Input!B$4 + 'Cálculo Emissões'!$E394*Input!B$6 + 'Cálculo Emissões'!$F394*Input!B$5) * (1/1000)</f>
        <v>5.3285453973247032E-3</v>
      </c>
      <c r="N394" s="28">
        <f>($D394*Input!C$4 + 'Cálculo Emissões'!$E394*Input!C$6 + 'Cálculo Emissões'!$F394*Input!C$5) * (1/1000)</f>
        <v>5.3285453973247032E-3</v>
      </c>
      <c r="O394" s="28">
        <f>($D394*Input!D$4 + 'Cálculo Emissões'!$E394*Input!D$6 + 'Cálculo Emissões'!$F394*Input!D$5) * (1/1000)</f>
        <v>5.3285453973247032E-3</v>
      </c>
      <c r="P394" s="28">
        <f>($D394*Input!E$4 + 'Cálculo Emissões'!$E394*Input!E$6 + 'Cálculo Emissões'!$F394*Input!E$5) * (1/1000)</f>
        <v>0.33449275499035963</v>
      </c>
      <c r="Q394" s="28">
        <f>($D394*Input!F$4 + 'Cálculo Emissões'!$E394*Input!F$6 + 'Cálculo Emissões'!$F394*Input!F$5) * (1/1000)</f>
        <v>0.52089285845015121</v>
      </c>
      <c r="R394" s="28">
        <f>($D394*Input!G$4 + 'Cálculo Emissões'!$E394*Input!G$6 + 'Cálculo Emissões'!$F394*Input!G$5) * (1/1000)</f>
        <v>8.0817343532247742E-3</v>
      </c>
      <c r="S394" s="28">
        <f>($D394*Input!H$4 + 'Cálculo Emissões'!$E394*Input!H$6 + 'Cálculo Emissões'!$F394*Input!H$5) * (1/1000)</f>
        <v>0.2297252970450322</v>
      </c>
      <c r="T394" s="28">
        <f>($D394*Input!I$4) * (1/1000)</f>
        <v>1.9873765456699926E-2</v>
      </c>
      <c r="U394" s="1">
        <f>($D394*Input!J$4 + 'Cálculo Emissões'!$E394*Input!J$6 + 'Cálculo Emissões'!$F394*Input!J$5) * (1/1000)</f>
        <v>6.9630059232188585E-3</v>
      </c>
      <c r="V394" s="1">
        <f>($D394*Input!K$4 + 'Cálculo Emissões'!$E394*Input!K$6 + 'Cálculo Emissões'!$F394*Input!K$5) * (1/1000)</f>
        <v>5.2878133288016922E-3</v>
      </c>
      <c r="W394" s="1">
        <f>($D394*Input!L$4 + 'Cálculo Emissões'!$E394*Input!L$6 + 'Cálculo Emissões'!$F394*Input!L$5) * (1/1000)</f>
        <v>2.8332483749836045E-3</v>
      </c>
      <c r="X394" s="1">
        <f>($D394*Input!M$4 + 'Cálculo Emissões'!$E394*Input!M$6 + 'Cálculo Emissões'!$F394*Input!M$5) * (1/1000)</f>
        <v>5.854410234747553E-3</v>
      </c>
      <c r="Y394" s="1">
        <f>($D394*Input!N$4 + 'Cálculo Emissões'!$E394*Input!N$6 + 'Cálculo Emissões'!$F394*Input!N$5) * (1/1000)</f>
        <v>2.9272051173737765E-3</v>
      </c>
      <c r="Z394" s="1">
        <f>($D394*Input!O$4 + 'Cálculo Emissões'!$E394*Input!O$6 + 'Cálculo Emissões'!$F394*Input!O$5) * (1/1000)</f>
        <v>1.5927456838934913E-3</v>
      </c>
    </row>
    <row r="395" spans="1:26" ht="15" customHeight="1" x14ac:dyDescent="0.25">
      <c r="A395" s="1" t="str">
        <f>'Dados Vias'!B396</f>
        <v>Vila Velha</v>
      </c>
      <c r="B395" s="1" t="str">
        <f>'Dados Vias'!C396</f>
        <v>Av. Jerônimo Monteiro (1)</v>
      </c>
      <c r="C395" s="29">
        <f>Input!$R$17</f>
        <v>0.95383561643835613</v>
      </c>
      <c r="D395" s="5">
        <f>'Dados Vias'!S396</f>
        <v>398.34019504201632</v>
      </c>
      <c r="E395" s="5">
        <f>'Dados Vias'!T396</f>
        <v>74.595542142699671</v>
      </c>
      <c r="F395" s="5">
        <f>'Dados Vias'!U396</f>
        <v>25.362484328517894</v>
      </c>
      <c r="G395" s="12">
        <f>($D395*Input!$E$12 + $E395*Input!$E$14 + $F395*Input!$E$13) / ($D395+$E395+$F395)</f>
        <v>1.9856287425149699</v>
      </c>
      <c r="H395" s="14" t="str">
        <f>'Dados Vias'!W396</f>
        <v>Highway</v>
      </c>
      <c r="I395" s="29">
        <f>VLOOKUP($H395,Input!$A$12:$B$15,2,FALSE)</f>
        <v>0.61049702380952386</v>
      </c>
      <c r="J395" s="34">
        <f t="shared" si="18"/>
        <v>1.9723929327389949</v>
      </c>
      <c r="K395" s="34">
        <f t="shared" si="19"/>
        <v>0.37860173941120018</v>
      </c>
      <c r="L395" s="34">
        <f t="shared" si="20"/>
        <v>9.1597195018838742E-2</v>
      </c>
      <c r="M395" s="28">
        <f>($D395*Input!B$4 + 'Cálculo Emissões'!$E395*Input!B$6 + 'Cálculo Emissões'!$F395*Input!B$5) * (1/1000)</f>
        <v>6.4875533017245118E-3</v>
      </c>
      <c r="N395" s="28">
        <f>($D395*Input!C$4 + 'Cálculo Emissões'!$E395*Input!C$6 + 'Cálculo Emissões'!$F395*Input!C$5) * (1/1000)</f>
        <v>6.4875533017245118E-3</v>
      </c>
      <c r="O395" s="28">
        <f>($D395*Input!D$4 + 'Cálculo Emissões'!$E395*Input!D$6 + 'Cálculo Emissões'!$F395*Input!D$5) * (1/1000)</f>
        <v>6.4875533017245118E-3</v>
      </c>
      <c r="P395" s="28">
        <f>($D395*Input!E$4 + 'Cálculo Emissões'!$E395*Input!E$6 + 'Cálculo Emissões'!$F395*Input!E$5) * (1/1000)</f>
        <v>0.45152092808759131</v>
      </c>
      <c r="Q395" s="28">
        <f>($D395*Input!F$4 + 'Cálculo Emissões'!$E395*Input!F$6 + 'Cálculo Emissões'!$F395*Input!F$5) * (1/1000)</f>
        <v>0.67119289752601019</v>
      </c>
      <c r="R395" s="28">
        <f>($D395*Input!G$4 + 'Cálculo Emissões'!$E395*Input!G$6 + 'Cálculo Emissões'!$F395*Input!G$5) * (1/1000)</f>
        <v>1.0334465732691082E-2</v>
      </c>
      <c r="S395" s="28">
        <f>($D395*Input!H$4 + 'Cálculo Emissões'!$E395*Input!H$6 + 'Cálculo Emissões'!$F395*Input!H$5) * (1/1000)</f>
        <v>0.32934619375829172</v>
      </c>
      <c r="T395" s="28">
        <f>($D395*Input!I$4) * (1/1000)</f>
        <v>2.9305662185439833E-2</v>
      </c>
      <c r="U395" s="1">
        <f>($D395*Input!J$4 + 'Cálculo Emissões'!$E395*Input!J$6 + 'Cálculo Emissões'!$F395*Input!J$5) * (1/1000)</f>
        <v>9.5843130925718448E-3</v>
      </c>
      <c r="V395" s="1">
        <f>($D395*Input!K$4 + 'Cálculo Emissões'!$E395*Input!K$6 + 'Cálculo Emissões'!$F395*Input!K$5) * (1/1000)</f>
        <v>7.2764382023588732E-3</v>
      </c>
      <c r="W395" s="1">
        <f>($D395*Input!L$4 + 'Cálculo Emissões'!$E395*Input!L$6 + 'Cálculo Emissões'!$F395*Input!L$5) * (1/1000)</f>
        <v>3.8993303954736654E-3</v>
      </c>
      <c r="X395" s="1">
        <f>($D395*Input!M$4 + 'Cálculo Emissões'!$E395*Input!M$6 + 'Cálculo Emissões'!$F395*Input!M$5) * (1/1000)</f>
        <v>8.033059413946643E-3</v>
      </c>
      <c r="Y395" s="1">
        <f>($D395*Input!N$4 + 'Cálculo Emissões'!$E395*Input!N$6 + 'Cálculo Emissões'!$F395*Input!N$5) * (1/1000)</f>
        <v>4.0165297069733215E-3</v>
      </c>
      <c r="Z395" s="1">
        <f>($D395*Input!O$4 + 'Cálculo Emissões'!$E395*Input!O$6 + 'Cálculo Emissões'!$F395*Input!O$5) * (1/1000)</f>
        <v>2.1872079151184971E-3</v>
      </c>
    </row>
    <row r="396" spans="1:26" ht="15" customHeight="1" x14ac:dyDescent="0.25">
      <c r="A396" s="1" t="str">
        <f>'Dados Vias'!B397</f>
        <v>Vila Velha</v>
      </c>
      <c r="B396" s="1" t="str">
        <f>'Dados Vias'!C397</f>
        <v>Av. Champagnat  (2)</v>
      </c>
      <c r="C396" s="29">
        <f>Input!$R$17</f>
        <v>0.95383561643835613</v>
      </c>
      <c r="D396" s="5">
        <f>'Dados Vias'!S397</f>
        <v>74.433106288787599</v>
      </c>
      <c r="E396" s="5">
        <f>'Dados Vias'!T397</f>
        <v>14.369325538375985</v>
      </c>
      <c r="F396" s="5">
        <f>'Dados Vias'!U397</f>
        <v>6.0351167261179137</v>
      </c>
      <c r="G396" s="12">
        <f>($D396*Input!$E$12 + $E396*Input!$E$14 + $F396*Input!$E$13) / ($D396+$E396+$F396)</f>
        <v>2.1642424242424241</v>
      </c>
      <c r="H396" s="14" t="str">
        <f>'Dados Vias'!W397</f>
        <v>Highway</v>
      </c>
      <c r="I396" s="29">
        <f>VLOOKUP($H396,Input!$A$12:$B$15,2,FALSE)</f>
        <v>0.61049702380952386</v>
      </c>
      <c r="J396" s="34">
        <f t="shared" si="18"/>
        <v>0.40986462119828715</v>
      </c>
      <c r="K396" s="34">
        <f t="shared" si="19"/>
        <v>7.8673704378618578E-2</v>
      </c>
      <c r="L396" s="34">
        <f t="shared" si="20"/>
        <v>1.903396073676256E-2</v>
      </c>
      <c r="M396" s="28">
        <f>($D396*Input!B$4 + 'Cálculo Emissões'!$E396*Input!B$6 + 'Cálculo Emissões'!$F396*Input!B$5) * (1/1000)</f>
        <v>1.4407943140371743E-3</v>
      </c>
      <c r="N396" s="28">
        <f>($D396*Input!C$4 + 'Cálculo Emissões'!$E396*Input!C$6 + 'Cálculo Emissões'!$F396*Input!C$5) * (1/1000)</f>
        <v>1.4407943140371743E-3</v>
      </c>
      <c r="O396" s="28">
        <f>($D396*Input!D$4 + 'Cálculo Emissões'!$E396*Input!D$6 + 'Cálculo Emissões'!$F396*Input!D$5) * (1/1000)</f>
        <v>1.4407943140371743E-3</v>
      </c>
      <c r="P396" s="28">
        <f>($D396*Input!E$4 + 'Cálculo Emissões'!$E396*Input!E$6 + 'Cálculo Emissões'!$F396*Input!E$5) * (1/1000)</f>
        <v>9.1456043424045091E-2</v>
      </c>
      <c r="Q396" s="28">
        <f>($D396*Input!F$4 + 'Cálculo Emissões'!$E396*Input!F$6 + 'Cálculo Emissões'!$F396*Input!F$5) * (1/1000)</f>
        <v>0.12841922776489351</v>
      </c>
      <c r="R396" s="28">
        <f>($D396*Input!G$4 + 'Cálculo Emissões'!$E396*Input!G$6 + 'Cálculo Emissões'!$F396*Input!G$5) * (1/1000)</f>
        <v>2.2047136512084492E-3</v>
      </c>
      <c r="S396" s="28">
        <f>($D396*Input!H$4 + 'Cálculo Emissões'!$E396*Input!H$6 + 'Cálculo Emissões'!$F396*Input!H$5) * (1/1000)</f>
        <v>6.2002917465662707E-2</v>
      </c>
      <c r="T396" s="28">
        <f>($D396*Input!I$4) * (1/1000)</f>
        <v>5.4760014064914164E-3</v>
      </c>
      <c r="U396" s="1">
        <f>($D396*Input!J$4 + 'Cálculo Emissões'!$E396*Input!J$6 + 'Cálculo Emissões'!$F396*Input!J$5) * (1/1000)</f>
        <v>1.8821290622099923E-3</v>
      </c>
      <c r="V396" s="1">
        <f>($D396*Input!K$4 + 'Cálculo Emissões'!$E396*Input!K$6 + 'Cálculo Emissões'!$F396*Input!K$5) * (1/1000)</f>
        <v>1.4289404422079405E-3</v>
      </c>
      <c r="W396" s="1">
        <f>($D396*Input!L$4 + 'Cálculo Emissões'!$E396*Input!L$6 + 'Cálculo Emissões'!$F396*Input!L$5) * (1/1000)</f>
        <v>7.6574973166693898E-4</v>
      </c>
      <c r="X396" s="1">
        <f>($D396*Input!M$4 + 'Cálculo Emissões'!$E396*Input!M$6 + 'Cálculo Emissões'!$F396*Input!M$5) * (1/1000)</f>
        <v>1.5859097245217693E-3</v>
      </c>
      <c r="Y396" s="1">
        <f>($D396*Input!N$4 + 'Cálculo Emissões'!$E396*Input!N$6 + 'Cálculo Emissões'!$F396*Input!N$5) * (1/1000)</f>
        <v>7.9295486226088467E-4</v>
      </c>
      <c r="Z396" s="1">
        <f>($D396*Input!O$4 + 'Cálculo Emissões'!$E396*Input!O$6 + 'Cálculo Emissões'!$F396*Input!O$5) * (1/1000)</f>
        <v>4.3159581084316448E-4</v>
      </c>
    </row>
    <row r="397" spans="1:26" ht="15" customHeight="1" x14ac:dyDescent="0.25">
      <c r="A397" s="1" t="str">
        <f>'Dados Vias'!B398</f>
        <v>Vila Velha</v>
      </c>
      <c r="B397" s="1" t="str">
        <f>'Dados Vias'!C398</f>
        <v>Rod. Carlos Lindemberg (5)</v>
      </c>
      <c r="C397" s="29">
        <f>Input!$R$17</f>
        <v>0.95383561643835613</v>
      </c>
      <c r="D397" s="5">
        <f>'Dados Vias'!S398</f>
        <v>3200.0329641345229</v>
      </c>
      <c r="E397" s="5">
        <f>'Dados Vias'!T398</f>
        <v>651.00128113044093</v>
      </c>
      <c r="F397" s="5">
        <f>'Dados Vias'!U398</f>
        <v>312.48061494261168</v>
      </c>
      <c r="G397" s="12">
        <f>($D397*Input!$E$12 + $E397*Input!$E$14 + $F397*Input!$E$13) / ($D397+$E397+$F397)</f>
        <v>2.3202918693537185</v>
      </c>
      <c r="H397" s="14" t="str">
        <f>'Dados Vias'!W398</f>
        <v>Freeway</v>
      </c>
      <c r="I397" s="48">
        <f>'Medições Silt'!$J$3</f>
        <v>8.5226190476190219E-2</v>
      </c>
      <c r="J397" s="34">
        <f t="shared" si="18"/>
        <v>3.2196684099310926</v>
      </c>
      <c r="K397" s="34">
        <f t="shared" si="19"/>
        <v>0.61801684648832111</v>
      </c>
      <c r="L397" s="34">
        <f t="shared" si="20"/>
        <v>0.14952020479556158</v>
      </c>
      <c r="M397" s="28">
        <f>($D397*Input!B$4 + 'Cálculo Emissões'!$E397*Input!B$6 + 'Cálculo Emissões'!$F397*Input!B$5) * (1/1000)</f>
        <v>7.1361166979467552E-2</v>
      </c>
      <c r="N397" s="28">
        <f>($D397*Input!C$4 + 'Cálculo Emissões'!$E397*Input!C$6 + 'Cálculo Emissões'!$F397*Input!C$5) * (1/1000)</f>
        <v>7.1361166979467552E-2</v>
      </c>
      <c r="O397" s="28">
        <f>($D397*Input!D$4 + 'Cálculo Emissões'!$E397*Input!D$6 + 'Cálculo Emissões'!$F397*Input!D$5) * (1/1000)</f>
        <v>7.1361166979467552E-2</v>
      </c>
      <c r="P397" s="28">
        <f>($D397*Input!E$4 + 'Cálculo Emissões'!$E397*Input!E$6 + 'Cálculo Emissões'!$F397*Input!E$5) * (1/1000)</f>
        <v>4.2233280093946082</v>
      </c>
      <c r="Q397" s="28">
        <f>($D397*Input!F$4 + 'Cálculo Emissões'!$E397*Input!F$6 + 'Cálculo Emissões'!$F397*Input!F$5) * (1/1000)</f>
        <v>5.7038684950544107</v>
      </c>
      <c r="R397" s="28">
        <f>($D397*Input!G$4 + 'Cálculo Emissões'!$E397*Input!G$6 + 'Cálculo Emissões'!$F397*Input!G$5) * (1/1000)</f>
        <v>0.10601892825200203</v>
      </c>
      <c r="S397" s="28">
        <f>($D397*Input!H$4 + 'Cálculo Emissões'!$E397*Input!H$6 + 'Cálculo Emissões'!$F397*Input!H$5) * (1/1000)</f>
        <v>2.6896441842039907</v>
      </c>
      <c r="T397" s="28">
        <f>($D397*Input!I$4) * (1/1000)</f>
        <v>0.23542460990989461</v>
      </c>
      <c r="U397" s="1">
        <f>($D397*Input!J$4 + 'Cálculo Emissões'!$E397*Input!J$6 + 'Cálculo Emissões'!$F397*Input!J$5) * (1/1000)</f>
        <v>8.4778301889272226E-2</v>
      </c>
      <c r="V397" s="1">
        <f>($D397*Input!K$4 + 'Cálculo Emissões'!$E397*Input!K$6 + 'Cálculo Emissões'!$F397*Input!K$5) * (1/1000)</f>
        <v>6.4367369975600372E-2</v>
      </c>
      <c r="W397" s="1">
        <f>($D397*Input!L$4 + 'Cálculo Emissões'!$E397*Input!L$6 + 'Cálculo Emissões'!$F397*Input!L$5) * (1/1000)</f>
        <v>3.4493239279083071E-2</v>
      </c>
      <c r="X397" s="1">
        <f>($D397*Input!M$4 + 'Cálculo Emissões'!$E397*Input!M$6 + 'Cálculo Emissões'!$F397*Input!M$5) * (1/1000)</f>
        <v>7.1747302955040421E-2</v>
      </c>
      <c r="Y397" s="1">
        <f>($D397*Input!N$4 + 'Cálculo Emissões'!$E397*Input!N$6 + 'Cálculo Emissões'!$F397*Input!N$5) * (1/1000)</f>
        <v>3.587365147752021E-2</v>
      </c>
      <c r="Z397" s="1">
        <f>($D397*Input!O$4 + 'Cálculo Emissões'!$E397*Input!O$6 + 'Cálculo Emissões'!$F397*Input!O$5) * (1/1000)</f>
        <v>1.9516988595017715E-2</v>
      </c>
    </row>
    <row r="398" spans="1:26" ht="15" customHeight="1" x14ac:dyDescent="0.25">
      <c r="A398" s="1" t="str">
        <f>'Dados Vias'!B399</f>
        <v>Vila Velha</v>
      </c>
      <c r="B398" s="1" t="str">
        <f>'Dados Vias'!C399</f>
        <v>Rod. Carlos Lindemberg (4)</v>
      </c>
      <c r="C398" s="29">
        <f>Input!$R$17</f>
        <v>0.95383561643835613</v>
      </c>
      <c r="D398" s="5">
        <f>'Dados Vias'!S399</f>
        <v>4099.0692727990063</v>
      </c>
      <c r="E398" s="5">
        <f>'Dados Vias'!T399</f>
        <v>1221.5129870649573</v>
      </c>
      <c r="F398" s="5">
        <f>'Dados Vias'!U399</f>
        <v>304.17121812289452</v>
      </c>
      <c r="G398" s="12">
        <f>($D398*Input!$E$12 + $E398*Input!$E$14 + $F398*Input!$E$13) / ($D398+$E398+$F398)</f>
        <v>1.9464377682403435</v>
      </c>
      <c r="H398" s="14" t="str">
        <f>'Dados Vias'!W399</f>
        <v>Freeway</v>
      </c>
      <c r="I398" s="48">
        <f>'Medições Silt'!$J$3</f>
        <v>8.5226190476190219E-2</v>
      </c>
      <c r="J398" s="34">
        <f t="shared" si="18"/>
        <v>3.636021003009386</v>
      </c>
      <c r="K398" s="34">
        <f t="shared" si="19"/>
        <v>0.6979359200822971</v>
      </c>
      <c r="L398" s="34">
        <f t="shared" si="20"/>
        <v>0.16885546453603958</v>
      </c>
      <c r="M398" s="28">
        <f>($D398*Input!B$4 + 'Cálculo Emissões'!$E398*Input!B$6 + 'Cálculo Emissões'!$F398*Input!B$5) * (1/1000)</f>
        <v>7.6300330183956822E-2</v>
      </c>
      <c r="N398" s="28">
        <f>($D398*Input!C$4 + 'Cálculo Emissões'!$E398*Input!C$6 + 'Cálculo Emissões'!$F398*Input!C$5) * (1/1000)</f>
        <v>7.6300330183956822E-2</v>
      </c>
      <c r="O398" s="28">
        <f>($D398*Input!D$4 + 'Cálculo Emissões'!$E398*Input!D$6 + 'Cálculo Emissões'!$F398*Input!D$5) * (1/1000)</f>
        <v>7.6300330183956822E-2</v>
      </c>
      <c r="P398" s="28">
        <f>($D398*Input!E$4 + 'Cálculo Emissões'!$E398*Input!E$6 + 'Cálculo Emissões'!$F398*Input!E$5) * (1/1000)</f>
        <v>4.9262536056980082</v>
      </c>
      <c r="Q398" s="28">
        <f>($D398*Input!F$4 + 'Cálculo Emissões'!$E398*Input!F$6 + 'Cálculo Emissões'!$F398*Input!F$5) * (1/1000)</f>
        <v>8.6971963831990493</v>
      </c>
      <c r="R398" s="28">
        <f>($D398*Input!G$4 + 'Cálculo Emissões'!$E398*Input!G$6 + 'Cálculo Emissões'!$F398*Input!G$5) * (1/1000)</f>
        <v>0.11655862070136556</v>
      </c>
      <c r="S398" s="28">
        <f>($D398*Input!H$4 + 'Cálculo Emissões'!$E398*Input!H$6 + 'Cálculo Emissões'!$F398*Input!H$5) * (1/1000)</f>
        <v>3.5483828665151163</v>
      </c>
      <c r="T398" s="28">
        <f>($D398*Input!I$4) * (1/1000)</f>
        <v>0.30156620114797478</v>
      </c>
      <c r="U398" s="1">
        <f>($D398*Input!J$4 + 'Cálculo Emissões'!$E398*Input!J$6 + 'Cálculo Emissões'!$F398*Input!J$5) * (1/1000)</f>
        <v>0.10531405263510016</v>
      </c>
      <c r="V398" s="1">
        <f>($D398*Input!K$4 + 'Cálculo Emissões'!$E398*Input!K$6 + 'Cálculo Emissões'!$F398*Input!K$5) * (1/1000)</f>
        <v>7.9998833575451483E-2</v>
      </c>
      <c r="W398" s="1">
        <f>($D398*Input!L$4 + 'Cálculo Emissões'!$E398*Input!L$6 + 'Cálculo Emissões'!$F398*Input!L$5) * (1/1000)</f>
        <v>4.2857187162447977E-2</v>
      </c>
      <c r="X398" s="1">
        <f>($D398*Input!M$4 + 'Cálculo Emissões'!$E398*Input!M$6 + 'Cálculo Emissões'!$F398*Input!M$5) * (1/1000)</f>
        <v>8.8128351900004259E-2</v>
      </c>
      <c r="Y398" s="1">
        <f>($D398*Input!N$4 + 'Cálculo Emissões'!$E398*Input!N$6 + 'Cálculo Emissões'!$F398*Input!N$5) * (1/1000)</f>
        <v>4.406417595000213E-2</v>
      </c>
      <c r="Z398" s="1">
        <f>($D398*Input!O$4 + 'Cálculo Emissões'!$E398*Input!O$6 + 'Cálculo Emissões'!$F398*Input!O$5) * (1/1000)</f>
        <v>2.3973460438169704E-2</v>
      </c>
    </row>
    <row r="399" spans="1:26" ht="15" customHeight="1" x14ac:dyDescent="0.25">
      <c r="A399" s="1" t="str">
        <f>'Dados Vias'!B400</f>
        <v>Vila Velha</v>
      </c>
      <c r="B399" s="1" t="str">
        <f>'Dados Vias'!C400</f>
        <v>Rod. Carlos Lindemberg (6)</v>
      </c>
      <c r="C399" s="29">
        <f>Input!$R$17</f>
        <v>0.95383561643835613</v>
      </c>
      <c r="D399" s="5">
        <f>'Dados Vias'!S400</f>
        <v>1087.0227618731049</v>
      </c>
      <c r="E399" s="5">
        <f>'Dados Vias'!T400</f>
        <v>218.52519439717057</v>
      </c>
      <c r="F399" s="5">
        <f>'Dados Vias'!U400</f>
        <v>122.14998045790561</v>
      </c>
      <c r="G399" s="12">
        <f>($D399*Input!$E$12 + $E399*Input!$E$14 + $F399*Input!$E$13) / ($D399+$E399+$F399)</f>
        <v>2.4735871271585559</v>
      </c>
      <c r="H399" s="14" t="str">
        <f>'Dados Vias'!W400</f>
        <v>Freeway</v>
      </c>
      <c r="I399" s="48">
        <f>'Medições Silt'!$J$3</f>
        <v>8.5226190476190219E-2</v>
      </c>
      <c r="J399" s="34">
        <f t="shared" si="18"/>
        <v>1.1784947309239739</v>
      </c>
      <c r="K399" s="34">
        <f t="shared" si="19"/>
        <v>0.22621261088943154</v>
      </c>
      <c r="L399" s="34">
        <f t="shared" si="20"/>
        <v>5.4728857473249563E-2</v>
      </c>
      <c r="M399" s="28">
        <f>($D399*Input!B$4 + 'Cálculo Emissões'!$E399*Input!B$6 + 'Cálculo Emissões'!$F399*Input!B$5) * (1/1000)</f>
        <v>2.7028214693115969E-2</v>
      </c>
      <c r="N399" s="28">
        <f>($D399*Input!C$4 + 'Cálculo Emissões'!$E399*Input!C$6 + 'Cálculo Emissões'!$F399*Input!C$5) * (1/1000)</f>
        <v>2.7028214693115969E-2</v>
      </c>
      <c r="O399" s="28">
        <f>($D399*Input!D$4 + 'Cálculo Emissões'!$E399*Input!D$6 + 'Cálculo Emissões'!$F399*Input!D$5) * (1/1000)</f>
        <v>2.7028214693115969E-2</v>
      </c>
      <c r="P399" s="28">
        <f>($D399*Input!E$4 + 'Cálculo Emissões'!$E399*Input!E$6 + 'Cálculo Emissões'!$F399*Input!E$5) * (1/1000)</f>
        <v>1.5213353415642821</v>
      </c>
      <c r="Q399" s="28">
        <f>($D399*Input!F$4 + 'Cálculo Emissões'!$E399*Input!F$6 + 'Cálculo Emissões'!$F399*Input!F$5) * (1/1000)</f>
        <v>1.9441174748647914</v>
      </c>
      <c r="R399" s="28">
        <f>($D399*Input!G$4 + 'Cálculo Emissões'!$E399*Input!G$6 + 'Cálculo Emissões'!$F399*Input!G$5) * (1/1000)</f>
        <v>3.9372965671603047E-2</v>
      </c>
      <c r="S399" s="28">
        <f>($D399*Input!H$4 + 'Cálculo Emissões'!$E399*Input!H$6 + 'Cálculo Emissões'!$F399*Input!H$5) * (1/1000)</f>
        <v>0.91675580826459035</v>
      </c>
      <c r="T399" s="28">
        <f>($D399*Input!I$4) * (1/1000)</f>
        <v>7.9971647962809533E-2</v>
      </c>
      <c r="U399" s="1">
        <f>($D399*Input!J$4 + 'Cálculo Emissões'!$E399*Input!J$6 + 'Cálculo Emissões'!$F399*Input!J$5) * (1/1000)</f>
        <v>2.9859088323655691E-2</v>
      </c>
      <c r="V399" s="1">
        <f>($D399*Input!K$4 + 'Cálculo Emissões'!$E399*Input!K$6 + 'Cálculo Emissões'!$F399*Input!K$5) * (1/1000)</f>
        <v>2.2669771265858285E-2</v>
      </c>
      <c r="W399" s="1">
        <f>($D399*Input!L$4 + 'Cálculo Emissões'!$E399*Input!L$6 + 'Cálculo Emissões'!$F399*Input!L$5) * (1/1000)</f>
        <v>1.2148567332616666E-2</v>
      </c>
      <c r="X399" s="1">
        <f>($D399*Input!M$4 + 'Cálculo Emissões'!$E399*Input!M$6 + 'Cálculo Emissões'!$F399*Input!M$5) * (1/1000)</f>
        <v>2.5372338842518626E-2</v>
      </c>
      <c r="Y399" s="1">
        <f>($D399*Input!N$4 + 'Cálculo Emissões'!$E399*Input!N$6 + 'Cálculo Emissões'!$F399*Input!N$5) * (1/1000)</f>
        <v>1.2686169421259313E-2</v>
      </c>
      <c r="Z399" s="1">
        <f>($D399*Input!O$4 + 'Cálculo Emissões'!$E399*Input!O$6 + 'Cálculo Emissões'!$F399*Input!O$5) * (1/1000)</f>
        <v>6.8998222245624328E-3</v>
      </c>
    </row>
    <row r="400" spans="1:26" ht="15" customHeight="1" x14ac:dyDescent="0.25">
      <c r="A400" s="1" t="str">
        <f>'Dados Vias'!B401</f>
        <v>Vila Velha</v>
      </c>
      <c r="B400" s="1" t="str">
        <f>'Dados Vias'!C401</f>
        <v>Rod. Carlos Lindemberg (7)</v>
      </c>
      <c r="C400" s="29">
        <f>Input!$R$17</f>
        <v>0.95383561643835613</v>
      </c>
      <c r="D400" s="5">
        <f>'Dados Vias'!S401</f>
        <v>1980.8881180826993</v>
      </c>
      <c r="E400" s="5">
        <f>'Dados Vias'!T401</f>
        <v>470.17188794959009</v>
      </c>
      <c r="F400" s="5">
        <f>'Dados Vias'!U401</f>
        <v>208.1088684367038</v>
      </c>
      <c r="G400" s="12">
        <f>($D400*Input!$E$12 + $E400*Input!$E$14 + $F400*Input!$E$13) / ($D400+$E400+$F400)</f>
        <v>2.3402898550724638</v>
      </c>
      <c r="H400" s="14" t="str">
        <f>'Dados Vias'!W401</f>
        <v>Freeway</v>
      </c>
      <c r="I400" s="48">
        <f>'Medições Silt'!$J$3</f>
        <v>8.5226190476190219E-2</v>
      </c>
      <c r="J400" s="34">
        <f t="shared" si="18"/>
        <v>2.07442872994547</v>
      </c>
      <c r="K400" s="34">
        <f t="shared" si="19"/>
        <v>0.39818755807002826</v>
      </c>
      <c r="L400" s="34">
        <f t="shared" si="20"/>
        <v>9.6335699533071362E-2</v>
      </c>
      <c r="M400" s="28">
        <f>($D400*Input!B$4 + 'Cálculo Emissões'!$E400*Input!B$6 + 'Cálculo Emissões'!$F400*Input!B$5) * (1/1000)</f>
        <v>4.7035369912840345E-2</v>
      </c>
      <c r="N400" s="28">
        <f>($D400*Input!C$4 + 'Cálculo Emissões'!$E400*Input!C$6 + 'Cálculo Emissões'!$F400*Input!C$5) * (1/1000)</f>
        <v>4.7035369912840345E-2</v>
      </c>
      <c r="O400" s="28">
        <f>($D400*Input!D$4 + 'Cálculo Emissões'!$E400*Input!D$6 + 'Cálculo Emissões'!$F400*Input!D$5) * (1/1000)</f>
        <v>4.7035369912840345E-2</v>
      </c>
      <c r="P400" s="28">
        <f>($D400*Input!E$4 + 'Cálculo Emissões'!$E400*Input!E$6 + 'Cálculo Emissões'!$F400*Input!E$5) * (1/1000)</f>
        <v>2.7007904720983804</v>
      </c>
      <c r="Q400" s="28">
        <f>($D400*Input!F$4 + 'Cálculo Emissões'!$E400*Input!F$6 + 'Cálculo Emissões'!$F400*Input!F$5) * (1/1000)</f>
        <v>3.804438460033059</v>
      </c>
      <c r="R400" s="28">
        <f>($D400*Input!G$4 + 'Cálculo Emissões'!$E400*Input!G$6 + 'Cálculo Emissões'!$F400*Input!G$5) * (1/1000)</f>
        <v>6.8882220625990961E-2</v>
      </c>
      <c r="S400" s="28">
        <f>($D400*Input!H$4 + 'Cálculo Emissões'!$E400*Input!H$6 + 'Cálculo Emissões'!$F400*Input!H$5) * (1/1000)</f>
        <v>1.6905771173856958</v>
      </c>
      <c r="T400" s="28">
        <f>($D400*Input!I$4) * (1/1000)</f>
        <v>0.14573281516207542</v>
      </c>
      <c r="U400" s="1">
        <f>($D400*Input!J$4 + 'Cálculo Emissões'!$E400*Input!J$6 + 'Cálculo Emissões'!$F400*Input!J$5) * (1/1000)</f>
        <v>5.4029870671233896E-2</v>
      </c>
      <c r="V400" s="1">
        <f>($D400*Input!K$4 + 'Cálculo Emissões'!$E400*Input!K$6 + 'Cálculo Emissões'!$F400*Input!K$5) * (1/1000)</f>
        <v>4.1028163409964E-2</v>
      </c>
      <c r="W400" s="1">
        <f>($D400*Input!L$4 + 'Cálculo Emissões'!$E400*Input!L$6 + 'Cálculo Emissões'!$F400*Input!L$5) * (1/1000)</f>
        <v>2.1984392801353995E-2</v>
      </c>
      <c r="X400" s="1">
        <f>($D400*Input!M$4 + 'Cálculo Emissões'!$E400*Input!M$6 + 'Cálculo Emissões'!$F400*Input!M$5) * (1/1000)</f>
        <v>4.5748116554243816E-2</v>
      </c>
      <c r="Y400" s="1">
        <f>($D400*Input!N$4 + 'Cálculo Emissões'!$E400*Input!N$6 + 'Cálculo Emissões'!$F400*Input!N$5) * (1/1000)</f>
        <v>2.2874058277121908E-2</v>
      </c>
      <c r="Z400" s="1">
        <f>($D400*Input!O$4 + 'Cálculo Emissões'!$E400*Input!O$6 + 'Cálculo Emissões'!$F400*Input!O$5) * (1/1000)</f>
        <v>1.2440457064386717E-2</v>
      </c>
    </row>
    <row r="401" spans="1:26" ht="15" customHeight="1" x14ac:dyDescent="0.25">
      <c r="A401" s="1" t="str">
        <f>'Dados Vias'!B402</f>
        <v>Vila Velha</v>
      </c>
      <c r="B401" s="1" t="str">
        <f>'Dados Vias'!C402</f>
        <v>Rod. Carlos Lindemberg (8)</v>
      </c>
      <c r="C401" s="29">
        <f>Input!$R$17</f>
        <v>0.95383561643835613</v>
      </c>
      <c r="D401" s="5">
        <f>'Dados Vias'!S402</f>
        <v>223.16519088365158</v>
      </c>
      <c r="E401" s="5">
        <f>'Dados Vias'!T402</f>
        <v>48.678121513791901</v>
      </c>
      <c r="F401" s="5">
        <f>'Dados Vias'!U402</f>
        <v>30.509526864278019</v>
      </c>
      <c r="G401" s="12">
        <f>($D401*Input!$E$12 + $E401*Input!$E$14 + $F401*Input!$E$13) / ($D401+$E401+$F401)</f>
        <v>2.6816326530612247</v>
      </c>
      <c r="H401" s="14" t="str">
        <f>'Dados Vias'!W402</f>
        <v>Freeway</v>
      </c>
      <c r="I401" s="48">
        <f>'Medições Silt'!$J$3</f>
        <v>8.5226190476190219E-2</v>
      </c>
      <c r="J401" s="34">
        <f t="shared" si="18"/>
        <v>0.27100598306035711</v>
      </c>
      <c r="K401" s="34">
        <f t="shared" si="19"/>
        <v>5.2019724302607255E-2</v>
      </c>
      <c r="L401" s="34">
        <f t="shared" si="20"/>
        <v>1.2585417169985626E-2</v>
      </c>
      <c r="M401" s="28">
        <f>($D401*Input!B$4 + 'Cálculo Emissões'!$E401*Input!B$6 + 'Cálculo Emissões'!$F401*Input!B$5) * (1/1000)</f>
        <v>6.5156745835997145E-3</v>
      </c>
      <c r="N401" s="28">
        <f>($D401*Input!C$4 + 'Cálculo Emissões'!$E401*Input!C$6 + 'Cálculo Emissões'!$F401*Input!C$5) * (1/1000)</f>
        <v>6.5156745835997145E-3</v>
      </c>
      <c r="O401" s="28">
        <f>($D401*Input!D$4 + 'Cálculo Emissões'!$E401*Input!D$6 + 'Cálculo Emissões'!$F401*Input!D$5) * (1/1000)</f>
        <v>6.5156745835997145E-3</v>
      </c>
      <c r="P401" s="28">
        <f>($D401*Input!E$4 + 'Cálculo Emissões'!$E401*Input!E$6 + 'Cálculo Emissões'!$F401*Input!E$5) * (1/1000)</f>
        <v>0.34223113937555605</v>
      </c>
      <c r="Q401" s="28">
        <f>($D401*Input!F$4 + 'Cálculo Emissões'!$E401*Input!F$6 + 'Cálculo Emissões'!$F401*Input!F$5) * (1/1000)</f>
        <v>0.4194381704667664</v>
      </c>
      <c r="R401" s="28">
        <f>($D401*Input!G$4 + 'Cálculo Emissões'!$E401*Input!G$6 + 'Cálculo Emissões'!$F401*Input!G$5) * (1/1000)</f>
        <v>9.2352632714183969E-3</v>
      </c>
      <c r="S401" s="28">
        <f>($D401*Input!H$4 + 'Cálculo Emissões'!$E401*Input!H$6 + 'Cálculo Emissões'!$F401*Input!H$5) * (1/1000)</f>
        <v>0.19080376252575806</v>
      </c>
      <c r="T401" s="28">
        <f>($D401*Input!I$4) * (1/1000)</f>
        <v>1.6418136499872078E-2</v>
      </c>
      <c r="U401" s="1">
        <f>($D401*Input!J$4 + 'Cálculo Emissões'!$E401*Input!J$6 + 'Cálculo Emissões'!$F401*Input!J$5) * (1/1000)</f>
        <v>6.5291199175650707E-3</v>
      </c>
      <c r="V401" s="1">
        <f>($D401*Input!K$4 + 'Cálculo Emissões'!$E401*Input!K$6 + 'Cálculo Emissões'!$F401*Input!K$5) * (1/1000)</f>
        <v>4.9573563157055299E-3</v>
      </c>
      <c r="W401" s="1">
        <f>($D401*Input!L$4 + 'Cálculo Emissões'!$E401*Input!L$6 + 'Cálculo Emissões'!$F401*Input!L$5) * (1/1000)</f>
        <v>2.6565607871593764E-3</v>
      </c>
      <c r="X401" s="1">
        <f>($D401*Input!M$4 + 'Cálculo Emissões'!$E401*Input!M$6 + 'Cálculo Emissões'!$F401*Input!M$5) * (1/1000)</f>
        <v>5.5767306021027212E-3</v>
      </c>
      <c r="Y401" s="1">
        <f>($D401*Input!N$4 + 'Cálculo Emissões'!$E401*Input!N$6 + 'Cálculo Emissões'!$F401*Input!N$5) * (1/1000)</f>
        <v>2.7883653010513606E-3</v>
      </c>
      <c r="Z401" s="1">
        <f>($D401*Input!O$4 + 'Cálculo Emissões'!$E401*Input!O$6 + 'Cálculo Emissões'!$F401*Input!O$5) * (1/1000)</f>
        <v>1.5157296376191779E-3</v>
      </c>
    </row>
    <row r="402" spans="1:26" ht="15" customHeight="1" x14ac:dyDescent="0.25">
      <c r="A402" s="1" t="str">
        <f>'Dados Vias'!B403</f>
        <v>Vila Velha</v>
      </c>
      <c r="B402" s="1" t="str">
        <f>'Dados Vias'!C403</f>
        <v>Rod. Darly Santos (1)</v>
      </c>
      <c r="C402" s="29">
        <f>Input!$R$17</f>
        <v>0.95383561643835613</v>
      </c>
      <c r="D402" s="5">
        <f>'Dados Vias'!S403</f>
        <v>2118.4495541065553</v>
      </c>
      <c r="E402" s="5">
        <f>'Dados Vias'!T403</f>
        <v>440.94425108100245</v>
      </c>
      <c r="F402" s="5">
        <f>'Dados Vias'!U403</f>
        <v>527.2159523794594</v>
      </c>
      <c r="G402" s="12">
        <f>($D402*Input!$E$12 + $E402*Input!$E$14 + $F402*Input!$E$13) / ($D402+$E402+$F402)</f>
        <v>3.6968944099378884</v>
      </c>
      <c r="H402" s="14" t="str">
        <f>'Dados Vias'!W403</f>
        <v>Highway</v>
      </c>
      <c r="I402" s="29">
        <f>VLOOKUP($H402,Input!$A$12:$B$15,2,FALSE)</f>
        <v>0.61049702380952386</v>
      </c>
      <c r="J402" s="34">
        <f t="shared" si="18"/>
        <v>23.031573045372653</v>
      </c>
      <c r="K402" s="34">
        <f t="shared" si="19"/>
        <v>4.4209211418362369</v>
      </c>
      <c r="L402" s="34">
        <f t="shared" si="20"/>
        <v>1.0695776956055412</v>
      </c>
      <c r="M402" s="28">
        <f>($D402*Input!B$4 + 'Cálculo Emissões'!$E402*Input!B$6 + 'Cálculo Emissões'!$F402*Input!B$5) * (1/1000)</f>
        <v>0.10331426685152553</v>
      </c>
      <c r="N402" s="28">
        <f>($D402*Input!C$4 + 'Cálculo Emissões'!$E402*Input!C$6 + 'Cálculo Emissões'!$F402*Input!C$5) * (1/1000)</f>
        <v>0.10331426685152553</v>
      </c>
      <c r="O402" s="28">
        <f>($D402*Input!D$4 + 'Cálculo Emissões'!$E402*Input!D$6 + 'Cálculo Emissões'!$F402*Input!D$5) * (1/1000)</f>
        <v>0.10331426685152553</v>
      </c>
      <c r="P402" s="28">
        <f>($D402*Input!E$4 + 'Cálculo Emissões'!$E402*Input!E$6 + 'Cálculo Emissões'!$F402*Input!E$5) * (1/1000)</f>
        <v>4.5378269596817704</v>
      </c>
      <c r="Q402" s="28">
        <f>($D402*Input!F$4 + 'Cálculo Emissões'!$E402*Input!F$6 + 'Cálculo Emissões'!$F402*Input!F$5) * (1/1000)</f>
        <v>4.1470176402792607</v>
      </c>
      <c r="R402" s="28">
        <f>($D402*Input!G$4 + 'Cálculo Emissões'!$E402*Input!G$6 + 'Cálculo Emissões'!$F402*Input!G$5) * (1/1000)</f>
        <v>0.13758697961289265</v>
      </c>
      <c r="S402" s="28">
        <f>($D402*Input!H$4 + 'Cálculo Emissões'!$E402*Input!H$6 + 'Cálculo Emissões'!$F402*Input!H$5) * (1/1000)</f>
        <v>1.863172780343473</v>
      </c>
      <c r="T402" s="28">
        <f>($D402*Input!I$4) * (1/1000)</f>
        <v>0.15585313197678677</v>
      </c>
      <c r="U402" s="1">
        <f>($D402*Input!J$4 + 'Cálculo Emissões'!$E402*Input!J$6 + 'Cálculo Emissões'!$F402*Input!J$5) * (1/1000)</f>
        <v>7.7873331563294235E-2</v>
      </c>
      <c r="V402" s="1">
        <f>($D402*Input!K$4 + 'Cálculo Emissões'!$E402*Input!K$6 + 'Cálculo Emissões'!$F402*Input!K$5) * (1/1000)</f>
        <v>5.91200137969859E-2</v>
      </c>
      <c r="W402" s="1">
        <f>($D402*Input!L$4 + 'Cálculo Emissões'!$E402*Input!L$6 + 'Cálculo Emissões'!$F402*Input!L$5) * (1/1000)</f>
        <v>3.168487245995312E-2</v>
      </c>
      <c r="X402" s="1">
        <f>($D402*Input!M$4 + 'Cálculo Emissões'!$E402*Input!M$6 + 'Cálculo Emissões'!$F402*Input!M$5) * (1/1000)</f>
        <v>6.7897605820879878E-2</v>
      </c>
      <c r="Y402" s="1">
        <f>($D402*Input!N$4 + 'Cálculo Emissões'!$E402*Input!N$6 + 'Cálculo Emissões'!$F402*Input!N$5) * (1/1000)</f>
        <v>3.3948802910439939E-2</v>
      </c>
      <c r="Z402" s="1">
        <f>($D402*Input!O$4 + 'Cálculo Emissões'!$E402*Input!O$6 + 'Cálculo Emissões'!$F402*Input!O$5) * (1/1000)</f>
        <v>1.8426479168562396E-2</v>
      </c>
    </row>
    <row r="403" spans="1:26" ht="15" customHeight="1" x14ac:dyDescent="0.25">
      <c r="A403" s="1" t="str">
        <f>'Dados Vias'!B404</f>
        <v>Vila Velha</v>
      </c>
      <c r="B403" s="1" t="str">
        <f>'Dados Vias'!C404</f>
        <v>Rod. Darly Santos (2)</v>
      </c>
      <c r="C403" s="29">
        <f>Input!$R$17</f>
        <v>0.95383561643835613</v>
      </c>
      <c r="D403" s="5">
        <f>'Dados Vias'!S404</f>
        <v>1417.4397199855805</v>
      </c>
      <c r="E403" s="5">
        <f>'Dados Vias'!T404</f>
        <v>268.95010071521267</v>
      </c>
      <c r="F403" s="5">
        <f>'Dados Vias'!U404</f>
        <v>472.47990666186018</v>
      </c>
      <c r="G403" s="12">
        <f>($D403*Input!$E$12 + $E403*Input!$E$14 + $F403*Input!$E$13) / ($D403+$E403+$F403)</f>
        <v>4.4020202020202017</v>
      </c>
      <c r="H403" s="14" t="str">
        <f>'Dados Vias'!W404</f>
        <v>Highway</v>
      </c>
      <c r="I403" s="29">
        <f>VLOOKUP($H403,Input!$A$12:$B$15,2,FALSE)</f>
        <v>0.61049702380952386</v>
      </c>
      <c r="J403" s="34">
        <f t="shared" si="18"/>
        <v>19.248619930224123</v>
      </c>
      <c r="K403" s="34">
        <f t="shared" si="19"/>
        <v>3.6947815345941035</v>
      </c>
      <c r="L403" s="34">
        <f t="shared" si="20"/>
        <v>0.89389875836954125</v>
      </c>
      <c r="M403" s="28">
        <f>($D403*Input!B$4 + 'Cálculo Emissões'!$E403*Input!B$6 + 'Cálculo Emissões'!$F403*Input!B$5) * (1/1000)</f>
        <v>8.9951999063138499E-2</v>
      </c>
      <c r="N403" s="28">
        <f>($D403*Input!C$4 + 'Cálculo Emissões'!$E403*Input!C$6 + 'Cálculo Emissões'!$F403*Input!C$5) * (1/1000)</f>
        <v>8.9951999063138499E-2</v>
      </c>
      <c r="O403" s="28">
        <f>($D403*Input!D$4 + 'Cálculo Emissões'!$E403*Input!D$6 + 'Cálculo Emissões'!$F403*Input!D$5) * (1/1000)</f>
        <v>8.9951999063138499E-2</v>
      </c>
      <c r="P403" s="28">
        <f>($D403*Input!E$4 + 'Cálculo Emissões'!$E403*Input!E$6 + 'Cálculo Emissões'!$F403*Input!E$5) * (1/1000)</f>
        <v>3.6842657729539372</v>
      </c>
      <c r="Q403" s="28">
        <f>($D403*Input!F$4 + 'Cálculo Emissões'!$E403*Input!F$6 + 'Cálculo Emissões'!$F403*Input!F$5) * (1/1000)</f>
        <v>2.798753210535363</v>
      </c>
      <c r="R403" s="28">
        <f>($D403*Input!G$4 + 'Cálculo Emissões'!$E403*Input!G$6 + 'Cálculo Emissões'!$F403*Input!G$5) * (1/1000)</f>
        <v>0.11717387766147985</v>
      </c>
      <c r="S403" s="28">
        <f>($D403*Input!H$4 + 'Cálculo Emissões'!$E403*Input!H$6 + 'Cálculo Emissões'!$F403*Input!H$5) * (1/1000)</f>
        <v>1.2677482250249115</v>
      </c>
      <c r="T403" s="28">
        <f>($D403*Input!I$4) * (1/1000)</f>
        <v>0.10428023613770732</v>
      </c>
      <c r="U403" s="1">
        <f>($D403*Input!J$4 + 'Cálculo Emissões'!$E403*Input!J$6 + 'Cálculo Emissões'!$F403*Input!J$5) * (1/1000)</f>
        <v>5.99853637842011E-2</v>
      </c>
      <c r="V403" s="1">
        <f>($D403*Input!K$4 + 'Cálculo Emissões'!$E403*Input!K$6 + 'Cálculo Emissões'!$F403*Input!K$5) * (1/1000)</f>
        <v>4.553555608524526E-2</v>
      </c>
      <c r="W403" s="1">
        <f>($D403*Input!L$4 + 'Cálculo Emissões'!$E403*Input!L$6 + 'Cálculo Emissões'!$F403*Input!L$5) * (1/1000)</f>
        <v>2.4406259325246153E-2</v>
      </c>
      <c r="X403" s="1">
        <f>($D403*Input!M$4 + 'Cálculo Emissões'!$E403*Input!M$6 + 'Cálculo Emissões'!$F403*Input!M$5) * (1/1000)</f>
        <v>5.2875050473712562E-2</v>
      </c>
      <c r="Y403" s="1">
        <f>($D403*Input!N$4 + 'Cálculo Emissões'!$E403*Input!N$6 + 'Cálculo Emissões'!$F403*Input!N$5) * (1/1000)</f>
        <v>2.6437525236856281E-2</v>
      </c>
      <c r="Z403" s="1">
        <f>($D403*Input!O$4 + 'Cálculo Emissões'!$E403*Input!O$6 + 'Cálculo Emissões'!$F403*Input!O$5) * (1/1000)</f>
        <v>1.4339087737220049E-2</v>
      </c>
    </row>
    <row r="404" spans="1:26" ht="15" customHeight="1" x14ac:dyDescent="0.25">
      <c r="A404" s="1" t="str">
        <f>'Dados Vias'!B405</f>
        <v>Vila Velha</v>
      </c>
      <c r="B404" s="1" t="str">
        <f>'Dados Vias'!C405</f>
        <v>Av. Leila Diniz (2)</v>
      </c>
      <c r="C404" s="29">
        <f>Input!$R$17</f>
        <v>0.95383561643835613</v>
      </c>
      <c r="D404" s="5">
        <f>'Dados Vias'!S405</f>
        <v>661.76106896342856</v>
      </c>
      <c r="E404" s="5">
        <f>'Dados Vias'!T405</f>
        <v>127.26174403142859</v>
      </c>
      <c r="F404" s="5">
        <f>'Dados Vias'!U405</f>
        <v>101.80939522514286</v>
      </c>
      <c r="G404" s="12">
        <f>($D404*Input!$E$12 + $E404*Input!$E$14 + $F404*Input!$E$13) / ($D404+$E404+$F404)</f>
        <v>2.8942857142857141</v>
      </c>
      <c r="H404" s="14" t="str">
        <f>'Dados Vias'!W405</f>
        <v>Highway</v>
      </c>
      <c r="I404" s="29">
        <f>VLOOKUP($H404,Input!$A$12:$B$15,2,FALSE)</f>
        <v>0.61049702380952386</v>
      </c>
      <c r="J404" s="34">
        <f t="shared" si="18"/>
        <v>5.1786460461423012</v>
      </c>
      <c r="K404" s="34">
        <f t="shared" si="19"/>
        <v>0.99404351350099895</v>
      </c>
      <c r="L404" s="34">
        <f t="shared" si="20"/>
        <v>0.24049439842766104</v>
      </c>
      <c r="M404" s="28">
        <f>($D404*Input!B$4 + 'Cálculo Emissões'!$E404*Input!B$6 + 'Cálculo Emissões'!$F404*Input!B$5) * (1/1000)</f>
        <v>2.1229384043554542E-2</v>
      </c>
      <c r="N404" s="28">
        <f>($D404*Input!C$4 + 'Cálculo Emissões'!$E404*Input!C$6 + 'Cálculo Emissões'!$F404*Input!C$5) * (1/1000)</f>
        <v>2.1229384043554542E-2</v>
      </c>
      <c r="O404" s="28">
        <f>($D404*Input!D$4 + 'Cálculo Emissões'!$E404*Input!D$6 + 'Cálculo Emissões'!$F404*Input!D$5) * (1/1000)</f>
        <v>2.1229384043554542E-2</v>
      </c>
      <c r="P404" s="28">
        <f>($D404*Input!E$4 + 'Cálculo Emissões'!$E404*Input!E$6 + 'Cálculo Emissões'!$F404*Input!E$5) * (1/1000)</f>
        <v>1.0747462464542297</v>
      </c>
      <c r="Q404" s="28">
        <f>($D404*Input!F$4 + 'Cálculo Emissões'!$E404*Input!F$6 + 'Cálculo Emissões'!$F404*Input!F$5) * (1/1000)</f>
        <v>1.1898457773966766</v>
      </c>
      <c r="R404" s="28">
        <f>($D404*Input!G$4 + 'Cálculo Emissões'!$E404*Input!G$6 + 'Cálculo Emissões'!$F404*Input!G$5) * (1/1000)</f>
        <v>2.9727806802855212E-2</v>
      </c>
      <c r="S404" s="28">
        <f>($D404*Input!H$4 + 'Cálculo Emissões'!$E404*Input!H$6 + 'Cálculo Emissões'!$F404*Input!H$5) * (1/1000)</f>
        <v>0.56301311660942988</v>
      </c>
      <c r="T404" s="28">
        <f>($D404*Input!I$4) * (1/1000)</f>
        <v>4.8685386450825555E-2</v>
      </c>
      <c r="U404" s="1">
        <f>($D404*Input!J$4 + 'Cálculo Emissões'!$E404*Input!J$6 + 'Cálculo Emissões'!$F404*Input!J$5) * (1/1000)</f>
        <v>1.9986109309705676E-2</v>
      </c>
      <c r="V404" s="1">
        <f>($D404*Input!K$4 + 'Cálculo Emissões'!$E404*Input!K$6 + 'Cálculo Emissões'!$F404*Input!K$5) * (1/1000)</f>
        <v>1.5172927383845753E-2</v>
      </c>
      <c r="W404" s="1">
        <f>($D404*Input!L$4 + 'Cálculo Emissões'!$E404*Input!L$6 + 'Cálculo Emissões'!$F404*Input!L$5) * (1/1000)</f>
        <v>8.1315502503293193E-3</v>
      </c>
      <c r="X404" s="1">
        <f>($D404*Input!M$4 + 'Cálculo Emissões'!$E404*Input!M$6 + 'Cálculo Emissões'!$F404*Input!M$5) * (1/1000)</f>
        <v>1.7154309696464858E-2</v>
      </c>
      <c r="Y404" s="1">
        <f>($D404*Input!N$4 + 'Cálculo Emissões'!$E404*Input!N$6 + 'Cálculo Emissões'!$F404*Input!N$5) * (1/1000)</f>
        <v>8.5771548482324288E-3</v>
      </c>
      <c r="Z404" s="1">
        <f>($D404*Input!O$4 + 'Cálculo Emissões'!$E404*Input!O$6 + 'Cálculo Emissões'!$F404*Input!O$5) * (1/1000)</f>
        <v>4.6616313930948972E-3</v>
      </c>
    </row>
    <row r="405" spans="1:26" ht="15" customHeight="1" x14ac:dyDescent="0.25">
      <c r="A405" s="1" t="str">
        <f>'Dados Vias'!B406</f>
        <v>Vila Velha</v>
      </c>
      <c r="B405" s="1" t="str">
        <f>'Dados Vias'!C406</f>
        <v>Av. São Gabriel da Palha</v>
      </c>
      <c r="C405" s="29">
        <f>Input!$R$17</f>
        <v>0.95383561643835613</v>
      </c>
      <c r="D405" s="5">
        <f>'Dados Vias'!S406</f>
        <v>764.09452980809419</v>
      </c>
      <c r="E405" s="5">
        <f>'Dados Vias'!T406</f>
        <v>356.57744724377721</v>
      </c>
      <c r="F405" s="5">
        <f>'Dados Vias'!U406</f>
        <v>312.00526633830509</v>
      </c>
      <c r="G405" s="12">
        <f>($D405*Input!$E$12 + $E405*Input!$E$14 + $F405*Input!$E$13) / ($D405+$E405+$F405)</f>
        <v>4.2313333333333336</v>
      </c>
      <c r="H405" s="14" t="str">
        <f>'Dados Vias'!W406</f>
        <v>Highway</v>
      </c>
      <c r="I405" s="29">
        <f>VLOOKUP($H405,Input!$A$12:$B$15,2,FALSE)</f>
        <v>0.61049702380952386</v>
      </c>
      <c r="J405" s="34">
        <f t="shared" si="18"/>
        <v>12.268832450188434</v>
      </c>
      <c r="K405" s="34">
        <f t="shared" si="19"/>
        <v>2.3550080864138785</v>
      </c>
      <c r="L405" s="34">
        <f t="shared" si="20"/>
        <v>0.56976002090658351</v>
      </c>
      <c r="M405" s="28">
        <f>($D405*Input!B$4 + 'Cálculo Emissões'!$E405*Input!B$6 + 'Cálculo Emissões'!$F405*Input!B$5) * (1/1000)</f>
        <v>5.9440056230947239E-2</v>
      </c>
      <c r="N405" s="28">
        <f>($D405*Input!C$4 + 'Cálculo Emissões'!$E405*Input!C$6 + 'Cálculo Emissões'!$F405*Input!C$5) * (1/1000)</f>
        <v>5.9440056230947239E-2</v>
      </c>
      <c r="O405" s="28">
        <f>($D405*Input!D$4 + 'Cálculo Emissões'!$E405*Input!D$6 + 'Cálculo Emissões'!$F405*Input!D$5) * (1/1000)</f>
        <v>5.9440056230947239E-2</v>
      </c>
      <c r="P405" s="28">
        <f>($D405*Input!E$4 + 'Cálculo Emissões'!$E405*Input!E$6 + 'Cálculo Emissões'!$F405*Input!E$5) * (1/1000)</f>
        <v>2.3186014560438903</v>
      </c>
      <c r="Q405" s="28">
        <f>($D405*Input!F$4 + 'Cálculo Emissões'!$E405*Input!F$6 + 'Cálculo Emissões'!$F405*Input!F$5) * (1/1000)</f>
        <v>2.3819440735314275</v>
      </c>
      <c r="R405" s="28">
        <f>($D405*Input!G$4 + 'Cálculo Emissões'!$E405*Input!G$6 + 'Cálculo Emissões'!$F405*Input!G$5) * (1/1000)</f>
        <v>7.5744709730305324E-2</v>
      </c>
      <c r="S405" s="28">
        <f>($D405*Input!H$4 + 'Cálculo Emissões'!$E405*Input!H$6 + 'Cálculo Emissões'!$F405*Input!H$5) * (1/1000)</f>
        <v>0.76686406304880617</v>
      </c>
      <c r="T405" s="28">
        <f>($D405*Input!I$4) * (1/1000)</f>
        <v>5.6214001115143776E-2</v>
      </c>
      <c r="U405" s="1">
        <f>($D405*Input!J$4 + 'Cálculo Emissões'!$E405*Input!J$6 + 'Cálculo Emissões'!$F405*Input!J$5) * (1/1000)</f>
        <v>3.7968249554799514E-2</v>
      </c>
      <c r="V405" s="1">
        <f>($D405*Input!K$4 + 'Cálculo Emissões'!$E405*Input!K$6 + 'Cálculo Emissões'!$F405*Input!K$5) * (1/1000)</f>
        <v>2.884262632805043E-2</v>
      </c>
      <c r="W405" s="1">
        <f>($D405*Input!L$4 + 'Cálculo Emissões'!$E405*Input!L$6 + 'Cálculo Emissões'!$F405*Input!L$5) * (1/1000)</f>
        <v>1.5453129288248059E-2</v>
      </c>
      <c r="X405" s="1">
        <f>($D405*Input!M$4 + 'Cálculo Emissões'!$E405*Input!M$6 + 'Cálculo Emissões'!$F405*Input!M$5) * (1/1000)</f>
        <v>3.3411414741265889E-2</v>
      </c>
      <c r="Y405" s="1">
        <f>($D405*Input!N$4 + 'Cálculo Emissões'!$E405*Input!N$6 + 'Cálculo Emissões'!$F405*Input!N$5) * (1/1000)</f>
        <v>1.6705707370632945E-2</v>
      </c>
      <c r="Z405" s="1">
        <f>($D405*Input!O$4 + 'Cálculo Emissões'!$E405*Input!O$6 + 'Cálculo Emissões'!$F405*Input!O$5) * (1/1000)</f>
        <v>9.0503927280199264E-3</v>
      </c>
    </row>
    <row r="406" spans="1:26" ht="15" customHeight="1" x14ac:dyDescent="0.25">
      <c r="A406" s="1" t="str">
        <f>'Dados Vias'!B407</f>
        <v>Vila Velha</v>
      </c>
      <c r="B406" s="1" t="str">
        <f>'Dados Vias'!C407</f>
        <v>Rod. Darly Santos (3)</v>
      </c>
      <c r="C406" s="29">
        <f>Input!$R$17</f>
        <v>0.95383561643835613</v>
      </c>
      <c r="D406" s="5">
        <f>'Dados Vias'!S407</f>
        <v>449.21286638550652</v>
      </c>
      <c r="E406" s="5">
        <f>'Dados Vias'!T407</f>
        <v>93.811522297374864</v>
      </c>
      <c r="F406" s="5">
        <f>'Dados Vias'!U407</f>
        <v>99.223725506838804</v>
      </c>
      <c r="G406" s="12">
        <f>($D406*Input!$E$12 + $E406*Input!$E$14 + $F406*Input!$E$13) / ($D406+$E406+$F406)</f>
        <v>3.4612359550561798</v>
      </c>
      <c r="H406" s="14" t="str">
        <f>'Dados Vias'!W407</f>
        <v>Highway</v>
      </c>
      <c r="I406" s="29">
        <f>VLOOKUP($H406,Input!$A$12:$B$15,2,FALSE)</f>
        <v>0.61049702380952386</v>
      </c>
      <c r="J406" s="34">
        <f t="shared" si="18"/>
        <v>4.4809155315245457</v>
      </c>
      <c r="K406" s="34">
        <f t="shared" si="19"/>
        <v>0.86011381719666191</v>
      </c>
      <c r="L406" s="34">
        <f t="shared" si="20"/>
        <v>0.20809205254757954</v>
      </c>
      <c r="M406" s="28">
        <f>($D406*Input!B$4 + 'Cálculo Emissões'!$E406*Input!B$6 + 'Cálculo Emissões'!$F406*Input!B$5) * (1/1000)</f>
        <v>1.9710232351426205E-2</v>
      </c>
      <c r="N406" s="28">
        <f>($D406*Input!C$4 + 'Cálculo Emissões'!$E406*Input!C$6 + 'Cálculo Emissões'!$F406*Input!C$5) * (1/1000)</f>
        <v>1.9710232351426205E-2</v>
      </c>
      <c r="O406" s="28">
        <f>($D406*Input!D$4 + 'Cálculo Emissões'!$E406*Input!D$6 + 'Cálculo Emissões'!$F406*Input!D$5) * (1/1000)</f>
        <v>1.9710232351426205E-2</v>
      </c>
      <c r="P406" s="28">
        <f>($D406*Input!E$4 + 'Cálculo Emissões'!$E406*Input!E$6 + 'Cálculo Emissões'!$F406*Input!E$5) * (1/1000)</f>
        <v>0.89394871844282264</v>
      </c>
      <c r="Q406" s="28">
        <f>($D406*Input!F$4 + 'Cálculo Emissões'!$E406*Input!F$6 + 'Cálculo Emissões'!$F406*Input!F$5) * (1/1000)</f>
        <v>0.86750575025659604</v>
      </c>
      <c r="R406" s="28">
        <f>($D406*Input!G$4 + 'Cálculo Emissões'!$E406*Input!G$6 + 'Cálculo Emissões'!$F406*Input!G$5) * (1/1000)</f>
        <v>2.6531789247918248E-2</v>
      </c>
      <c r="S406" s="28">
        <f>($D406*Input!H$4 + 'Cálculo Emissões'!$E406*Input!H$6 + 'Cálculo Emissões'!$F406*Input!H$5) * (1/1000)</f>
        <v>0.39207004451810668</v>
      </c>
      <c r="T406" s="28">
        <f>($D406*Input!I$4) * (1/1000)</f>
        <v>3.3048335757977436E-2</v>
      </c>
      <c r="U406" s="1">
        <f>($D406*Input!J$4 + 'Cálculo Emissões'!$E406*Input!J$6 + 'Cálculo Emissões'!$F406*Input!J$5) * (1/1000)</f>
        <v>1.566520730725569E-2</v>
      </c>
      <c r="V406" s="1">
        <f>($D406*Input!K$4 + 'Cálculo Emissões'!$E406*Input!K$6 + 'Cálculo Emissões'!$F406*Input!K$5) * (1/1000)</f>
        <v>1.1892944983366342E-2</v>
      </c>
      <c r="W406" s="1">
        <f>($D406*Input!L$4 + 'Cálculo Emissões'!$E406*Input!L$6 + 'Cálculo Emissões'!$F406*Input!L$5) * (1/1000)</f>
        <v>6.3738008641413303E-3</v>
      </c>
      <c r="X406" s="1">
        <f>($D406*Input!M$4 + 'Cálculo Emissões'!$E406*Input!M$6 + 'Cálculo Emissões'!$F406*Input!M$5) * (1/1000)</f>
        <v>1.3601202884377911E-2</v>
      </c>
      <c r="Y406" s="1">
        <f>($D406*Input!N$4 + 'Cálculo Emissões'!$E406*Input!N$6 + 'Cálculo Emissões'!$F406*Input!N$5) * (1/1000)</f>
        <v>6.8006014421889555E-3</v>
      </c>
      <c r="Z406" s="1">
        <f>($D406*Input!O$4 + 'Cálculo Emissões'!$E406*Input!O$6 + 'Cálculo Emissões'!$F406*Input!O$5) * (1/1000)</f>
        <v>3.6923487293486481E-3</v>
      </c>
    </row>
    <row r="407" spans="1:26" ht="15" customHeight="1" x14ac:dyDescent="0.25">
      <c r="A407" s="1" t="str">
        <f>'Dados Vias'!B408</f>
        <v>Vila Velha</v>
      </c>
      <c r="B407" s="1" t="str">
        <f>'Dados Vias'!C408</f>
        <v>Rod. do Sol (9)</v>
      </c>
      <c r="C407" s="29">
        <f>Input!$R$17</f>
        <v>0.95383561643835613</v>
      </c>
      <c r="D407" s="5">
        <f>'Dados Vias'!S408</f>
        <v>6709.1423746892096</v>
      </c>
      <c r="E407" s="5">
        <f>'Dados Vias'!T408</f>
        <v>1419.2416561842558</v>
      </c>
      <c r="F407" s="5">
        <f>'Dados Vias'!U408</f>
        <v>867.96597155070174</v>
      </c>
      <c r="G407" s="12">
        <f>($D407*Input!$E$12 + $E407*Input!$E$14 + $F407*Input!$E$13) / ($D407+$E407+$F407)</f>
        <v>2.6228161668839634</v>
      </c>
      <c r="H407" s="14" t="str">
        <f>'Dados Vias'!W408</f>
        <v>Freeway</v>
      </c>
      <c r="I407" s="48">
        <f>'Medições Silt'!J$7</f>
        <v>0.21351785714285693</v>
      </c>
      <c r="J407" s="34">
        <f t="shared" si="18"/>
        <v>18.183217504752282</v>
      </c>
      <c r="K407" s="34">
        <f t="shared" si="19"/>
        <v>3.4902770442558562</v>
      </c>
      <c r="L407" s="34">
        <f t="shared" si="20"/>
        <v>0.84442186554577148</v>
      </c>
      <c r="M407" s="28">
        <f>($D407*Input!B$4 + 'Cálculo Emissões'!$E407*Input!B$6 + 'Cálculo Emissões'!$F407*Input!B$5) * (1/1000)</f>
        <v>0.18707543928879034</v>
      </c>
      <c r="N407" s="28">
        <f>($D407*Input!C$4 + 'Cálculo Emissões'!$E407*Input!C$6 + 'Cálculo Emissões'!$F407*Input!C$5) * (1/1000)</f>
        <v>0.18707543928879034</v>
      </c>
      <c r="O407" s="28">
        <f>($D407*Input!D$4 + 'Cálculo Emissões'!$E407*Input!D$6 + 'Cálculo Emissões'!$F407*Input!D$5) * (1/1000)</f>
        <v>0.18707543928879034</v>
      </c>
      <c r="P407" s="28">
        <f>($D407*Input!E$4 + 'Cálculo Emissões'!$E407*Input!E$6 + 'Cálculo Emissões'!$F407*Input!E$5) * (1/1000)</f>
        <v>10.016582069273406</v>
      </c>
      <c r="Q407" s="28">
        <f>($D407*Input!F$4 + 'Cálculo Emissões'!$E407*Input!F$6 + 'Cálculo Emissões'!$F407*Input!F$5) * (1/1000)</f>
        <v>12.388694870283901</v>
      </c>
      <c r="R407" s="28">
        <f>($D407*Input!G$4 + 'Cálculo Emissões'!$E407*Input!G$6 + 'Cálculo Emissões'!$F407*Input!G$5) * (1/1000)</f>
        <v>0.26717456392746319</v>
      </c>
      <c r="S407" s="28">
        <f>($D407*Input!H$4 + 'Cálculo Emissões'!$E407*Input!H$6 + 'Cálculo Emissões'!$F407*Input!H$5) * (1/1000)</f>
        <v>5.7095738942462697</v>
      </c>
      <c r="T407" s="28">
        <f>($D407*Input!I$4) * (1/1000)</f>
        <v>0.49358779865517421</v>
      </c>
      <c r="U407" s="1">
        <f>($D407*Input!J$4 + 'Cálculo Emissões'!$E407*Input!J$6 + 'Cálculo Emissões'!$F407*Input!J$5) * (1/1000)</f>
        <v>0.19259022819046118</v>
      </c>
      <c r="V407" s="1">
        <f>($D407*Input!K$4 + 'Cálculo Emissões'!$E407*Input!K$6 + 'Cálculo Emissões'!$F407*Input!K$5) * (1/1000)</f>
        <v>0.14622436895382668</v>
      </c>
      <c r="W407" s="1">
        <f>($D407*Input!L$4 + 'Cálculo Emissões'!$E407*Input!L$6 + 'Cálculo Emissões'!$F407*Input!L$5) * (1/1000)</f>
        <v>7.8359806130395615E-2</v>
      </c>
      <c r="X407" s="1">
        <f>($D407*Input!M$4 + 'Cálculo Emissões'!$E407*Input!M$6 + 'Cálculo Emissões'!$F407*Input!M$5) * (1/1000)</f>
        <v>0.16426357434830566</v>
      </c>
      <c r="Y407" s="1">
        <f>($D407*Input!N$4 + 'Cálculo Emissões'!$E407*Input!N$6 + 'Cálculo Emissões'!$F407*Input!N$5) * (1/1000)</f>
        <v>8.2131787174152829E-2</v>
      </c>
      <c r="Z407" s="1">
        <f>($D407*Input!O$4 + 'Cálculo Emissões'!$E407*Input!O$6 + 'Cálculo Emissões'!$F407*Input!O$5) * (1/1000)</f>
        <v>4.4653335009622777E-2</v>
      </c>
    </row>
    <row r="408" spans="1:26" ht="15" customHeight="1" x14ac:dyDescent="0.25">
      <c r="A408" s="1" t="str">
        <f>'Dados Vias'!B409</f>
        <v>Vila Velha</v>
      </c>
      <c r="B408" s="1" t="str">
        <f>'Dados Vias'!C409</f>
        <v>Rod. do Sol (8)</v>
      </c>
      <c r="C408" s="29">
        <f>Input!$R$17</f>
        <v>0.95383561643835613</v>
      </c>
      <c r="D408" s="5">
        <f>'Dados Vias'!S409</f>
        <v>847.91108904322527</v>
      </c>
      <c r="E408" s="5">
        <f>'Dados Vias'!T409</f>
        <v>92.866452609496108</v>
      </c>
      <c r="F408" s="5">
        <f>'Dados Vias'!U409</f>
        <v>117.09248372501682</v>
      </c>
      <c r="G408" s="12">
        <f>($D408*Input!$E$12 + $E408*Input!$E$14 + $F408*Input!$E$13) / ($D408+$E408+$F408)</f>
        <v>2.9120229007633585</v>
      </c>
      <c r="H408" s="14" t="str">
        <f>'Dados Vias'!W409</f>
        <v>Highway</v>
      </c>
      <c r="I408" s="48">
        <f>'Medições Silt'!J$7</f>
        <v>0.21351785714285693</v>
      </c>
      <c r="J408" s="34">
        <f t="shared" si="18"/>
        <v>2.3788780265683052</v>
      </c>
      <c r="K408" s="34">
        <f t="shared" si="19"/>
        <v>0.45662674194190372</v>
      </c>
      <c r="L408" s="34">
        <f t="shared" si="20"/>
        <v>0.11047421176013801</v>
      </c>
      <c r="M408" s="28">
        <f>($D408*Input!B$4 + 'Cálculo Emissões'!$E408*Input!B$6 + 'Cálculo Emissões'!$F408*Input!B$5) * (1/1000)</f>
        <v>2.4557745755892653E-2</v>
      </c>
      <c r="N408" s="28">
        <f>($D408*Input!C$4 + 'Cálculo Emissões'!$E408*Input!C$6 + 'Cálculo Emissões'!$F408*Input!C$5) * (1/1000)</f>
        <v>2.4557745755892653E-2</v>
      </c>
      <c r="O408" s="28">
        <f>($D408*Input!D$4 + 'Cálculo Emissões'!$E408*Input!D$6 + 'Cálculo Emissões'!$F408*Input!D$5) * (1/1000)</f>
        <v>2.4557745755892653E-2</v>
      </c>
      <c r="P408" s="28">
        <f>($D408*Input!E$4 + 'Cálculo Emissões'!$E408*Input!E$6 + 'Cálculo Emissões'!$F408*Input!E$5) * (1/1000)</f>
        <v>1.297487217891558</v>
      </c>
      <c r="Q408" s="28">
        <f>($D408*Input!F$4 + 'Cálculo Emissões'!$E408*Input!F$6 + 'Cálculo Emissões'!$F408*Input!F$5) * (1/1000)</f>
        <v>1.2407358549594663</v>
      </c>
      <c r="R408" s="28">
        <f>($D408*Input!G$4 + 'Cálculo Emissões'!$E408*Input!G$6 + 'Cálculo Emissões'!$F408*Input!G$5) * (1/1000)</f>
        <v>3.5106252953589177E-2</v>
      </c>
      <c r="S408" s="28">
        <f>($D408*Input!H$4 + 'Cálculo Emissões'!$E408*Input!H$6 + 'Cálculo Emissões'!$F408*Input!H$5) * (1/1000)</f>
        <v>0.69509887434407169</v>
      </c>
      <c r="T408" s="28">
        <f>($D408*Input!I$4) * (1/1000)</f>
        <v>6.2380337832008546E-2</v>
      </c>
      <c r="U408" s="1">
        <f>($D408*Input!J$4 + 'Cálculo Emissões'!$E408*Input!J$6 + 'Cálculo Emissões'!$F408*Input!J$5) * (1/1000)</f>
        <v>2.4122220231551247E-2</v>
      </c>
      <c r="V408" s="1">
        <f>($D408*Input!K$4 + 'Cálculo Emissões'!$E408*Input!K$6 + 'Cálculo Emissões'!$F408*Input!K$5) * (1/1000)</f>
        <v>1.8306192589271228E-2</v>
      </c>
      <c r="W408" s="1">
        <f>($D408*Input!L$4 + 'Cálculo Emissões'!$E408*Input!L$6 + 'Cálculo Emissões'!$F408*Input!L$5) * (1/1000)</f>
        <v>9.812713612389232E-3</v>
      </c>
      <c r="X408" s="1">
        <f>($D408*Input!M$4 + 'Cálculo Emissões'!$E408*Input!M$6 + 'Cálculo Emissões'!$F408*Input!M$5) * (1/1000)</f>
        <v>2.0710581388212943E-2</v>
      </c>
      <c r="Y408" s="1">
        <f>($D408*Input!N$4 + 'Cálculo Emissões'!$E408*Input!N$6 + 'Cálculo Emissões'!$F408*Input!N$5) * (1/1000)</f>
        <v>1.0355290694106472E-2</v>
      </c>
      <c r="Z408" s="1">
        <f>($D408*Input!O$4 + 'Cálculo Emissões'!$E408*Input!O$6 + 'Cálculo Emissões'!$F408*Input!O$5) * (1/1000)</f>
        <v>5.6317338445211629E-3</v>
      </c>
    </row>
    <row r="409" spans="1:26" ht="15" customHeight="1" x14ac:dyDescent="0.25">
      <c r="A409" s="1" t="str">
        <f>'Dados Vias'!B410</f>
        <v>Vila Velha</v>
      </c>
      <c r="B409" s="1" t="str">
        <f>'Dados Vias'!C410</f>
        <v>Av. Sérgio Cardoso (2)</v>
      </c>
      <c r="C409" s="29">
        <f>Input!$R$17</f>
        <v>0.95383561643835613</v>
      </c>
      <c r="D409" s="5">
        <f>'Dados Vias'!S410</f>
        <v>314.12871289063082</v>
      </c>
      <c r="E409" s="5">
        <f>'Dados Vias'!T410</f>
        <v>89.751060825894513</v>
      </c>
      <c r="F409" s="5">
        <f>'Dados Vias'!U410</f>
        <v>42.513660391213193</v>
      </c>
      <c r="G409" s="12">
        <f>($D409*Input!$E$12 + $E409*Input!$E$14 + $F409*Input!$E$13) / ($D409+$E409+$F409)</f>
        <v>2.551058201058201</v>
      </c>
      <c r="H409" s="14" t="str">
        <f>'Dados Vias'!W410</f>
        <v>Highway</v>
      </c>
      <c r="I409" s="29">
        <f>VLOOKUP($H409,Input!$A$12:$B$15,2,FALSE)</f>
        <v>0.61049702380952386</v>
      </c>
      <c r="J409" s="34">
        <f t="shared" si="18"/>
        <v>2.2815009880242587</v>
      </c>
      <c r="K409" s="34">
        <f t="shared" si="19"/>
        <v>0.43793517417183914</v>
      </c>
      <c r="L409" s="34">
        <f t="shared" si="20"/>
        <v>0.10595205826738044</v>
      </c>
      <c r="M409" s="28">
        <f>($D409*Input!B$4 + 'Cálculo Emissões'!$E409*Input!B$6 + 'Cálculo Emissões'!$F409*Input!B$5) * (1/1000)</f>
        <v>9.1890104932129211E-3</v>
      </c>
      <c r="N409" s="28">
        <f>($D409*Input!C$4 + 'Cálculo Emissões'!$E409*Input!C$6 + 'Cálculo Emissões'!$F409*Input!C$5) * (1/1000)</f>
        <v>9.1890104932129211E-3</v>
      </c>
      <c r="O409" s="28">
        <f>($D409*Input!D$4 + 'Cálculo Emissões'!$E409*Input!D$6 + 'Cálculo Emissões'!$F409*Input!D$5) * (1/1000)</f>
        <v>9.1890104932129211E-3</v>
      </c>
      <c r="P409" s="28">
        <f>($D409*Input!E$4 + 'Cálculo Emissões'!$E409*Input!E$6 + 'Cálculo Emissões'!$F409*Input!E$5) * (1/1000)</f>
        <v>0.48149759128001191</v>
      </c>
      <c r="Q409" s="28">
        <f>($D409*Input!F$4 + 'Cálculo Emissões'!$E409*Input!F$6 + 'Cálculo Emissões'!$F409*Input!F$5) * (1/1000)</f>
        <v>0.67160428284129026</v>
      </c>
      <c r="R409" s="28">
        <f>($D409*Input!G$4 + 'Cálculo Emissões'!$E409*Input!G$6 + 'Cálculo Emissões'!$F409*Input!G$5) * (1/1000)</f>
        <v>1.2961716327318911E-2</v>
      </c>
      <c r="S409" s="28">
        <f>($D409*Input!H$4 + 'Cálculo Emissões'!$E409*Input!H$6 + 'Cálculo Emissões'!$F409*Input!H$5) * (1/1000)</f>
        <v>0.27542021053199378</v>
      </c>
      <c r="T409" s="28">
        <f>($D409*Input!I$4) * (1/1000)</f>
        <v>2.3110271213651529E-2</v>
      </c>
      <c r="U409" s="1">
        <f>($D409*Input!J$4 + 'Cálculo Emissões'!$E409*Input!J$6 + 'Cálculo Emissões'!$F409*Input!J$5) * (1/1000)</f>
        <v>9.3374505717613854E-3</v>
      </c>
      <c r="V409" s="1">
        <f>($D409*Input!K$4 + 'Cálculo Emissões'!$E409*Input!K$6 + 'Cálculo Emissões'!$F409*Input!K$5) * (1/1000)</f>
        <v>7.0917245432867539E-3</v>
      </c>
      <c r="W409" s="1">
        <f>($D409*Input!L$4 + 'Cálculo Emissões'!$E409*Input!L$6 + 'Cálculo Emissões'!$F409*Input!L$5) * (1/1000)</f>
        <v>3.7996968174875134E-3</v>
      </c>
      <c r="X409" s="1">
        <f>($D409*Input!M$4 + 'Cálculo Emissões'!$E409*Input!M$6 + 'Cálculo Emissões'!$F409*Input!M$5) * (1/1000)</f>
        <v>7.9498163999832169E-3</v>
      </c>
      <c r="Y409" s="1">
        <f>($D409*Input!N$4 + 'Cálculo Emissões'!$E409*Input!N$6 + 'Cálculo Emissões'!$F409*Input!N$5) * (1/1000)</f>
        <v>3.9749081999916084E-3</v>
      </c>
      <c r="Z409" s="1">
        <f>($D409*Input!O$4 + 'Cálculo Emissões'!$E409*Input!O$6 + 'Cálculo Emissões'!$F409*Input!O$5) * (1/1000)</f>
        <v>2.1601217197161101E-3</v>
      </c>
    </row>
    <row r="410" spans="1:26" ht="15" customHeight="1" x14ac:dyDescent="0.25">
      <c r="A410" s="1" t="str">
        <f>'Dados Vias'!B411</f>
        <v>Vila Velha</v>
      </c>
      <c r="B410" s="1" t="str">
        <f>'Dados Vias'!C411</f>
        <v>Av. Itapetinga</v>
      </c>
      <c r="C410" s="29">
        <f>Input!$R$17</f>
        <v>0.95383561643835613</v>
      </c>
      <c r="D410" s="5">
        <f>'Dados Vias'!S411</f>
        <v>361.829962757099</v>
      </c>
      <c r="E410" s="5">
        <f>'Dados Vias'!T411</f>
        <v>103.99903121162126</v>
      </c>
      <c r="F410" s="5">
        <f>'Dados Vias'!U411</f>
        <v>15.1665253850281</v>
      </c>
      <c r="G410" s="12">
        <f>($D410*Input!$E$12 + $E410*Input!$E$14 + $F410*Input!$E$13) / ($D410+$E410+$F410)</f>
        <v>1.6274774774774774</v>
      </c>
      <c r="H410" s="14" t="str">
        <f>'Dados Vias'!W411</f>
        <v>Highway</v>
      </c>
      <c r="I410" s="29">
        <f>VLOOKUP($H410,Input!$A$12:$B$15,2,FALSE)</f>
        <v>0.61049702380952386</v>
      </c>
      <c r="J410" s="34">
        <f t="shared" si="18"/>
        <v>1.5542984235371289</v>
      </c>
      <c r="K410" s="34">
        <f t="shared" si="19"/>
        <v>0.29834830420836528</v>
      </c>
      <c r="L410" s="34">
        <f t="shared" si="20"/>
        <v>7.2181041340733526E-2</v>
      </c>
      <c r="M410" s="28">
        <f>($D410*Input!B$4 + 'Cálculo Emissões'!$E410*Input!B$6 + 'Cálculo Emissões'!$F410*Input!B$5) * (1/1000)</f>
        <v>4.6750208579638443E-3</v>
      </c>
      <c r="N410" s="28">
        <f>($D410*Input!C$4 + 'Cálculo Emissões'!$E410*Input!C$6 + 'Cálculo Emissões'!$F410*Input!C$5) * (1/1000)</f>
        <v>4.6750208579638443E-3</v>
      </c>
      <c r="O410" s="28">
        <f>($D410*Input!D$4 + 'Cálculo Emissões'!$E410*Input!D$6 + 'Cálculo Emissões'!$F410*Input!D$5) * (1/1000)</f>
        <v>4.6750208579638443E-3</v>
      </c>
      <c r="P410" s="28">
        <f>($D410*Input!E$4 + 'Cálculo Emissões'!$E410*Input!E$6 + 'Cálculo Emissões'!$F410*Input!E$5) * (1/1000)</f>
        <v>0.37097339481948488</v>
      </c>
      <c r="Q410" s="28">
        <f>($D410*Input!F$4 + 'Cálculo Emissões'!$E410*Input!F$6 + 'Cálculo Emissões'!$F410*Input!F$5) * (1/1000)</f>
        <v>0.74086967254528147</v>
      </c>
      <c r="R410" s="28">
        <f>($D410*Input!G$4 + 'Cálculo Emissões'!$E410*Input!G$6 + 'Cálculo Emissões'!$F410*Input!G$5) * (1/1000)</f>
        <v>7.8220479926476242E-3</v>
      </c>
      <c r="S410" s="28">
        <f>($D410*Input!H$4 + 'Cálculo Emissões'!$E410*Input!H$6 + 'Cálculo Emissões'!$F410*Input!H$5) * (1/1000)</f>
        <v>0.30907437989012476</v>
      </c>
      <c r="T410" s="28">
        <f>($D410*Input!I$4) * (1/1000)</f>
        <v>2.6619625107155858E-2</v>
      </c>
      <c r="U410" s="1">
        <f>($D410*Input!J$4 + 'Cálculo Emissões'!$E410*Input!J$6 + 'Cálculo Emissões'!$F410*Input!J$5) * (1/1000)</f>
        <v>8.4742827490486769E-3</v>
      </c>
      <c r="V410" s="1">
        <f>($D410*Input!K$4 + 'Cálculo Emissões'!$E410*Input!K$6 + 'Cálculo Emissões'!$F410*Input!K$5) * (1/1000)</f>
        <v>6.4373943688920436E-3</v>
      </c>
      <c r="W410" s="1">
        <f>($D410*Input!L$4 + 'Cálculo Emissões'!$E410*Input!L$6 + 'Cálculo Emissões'!$F410*Input!L$5) * (1/1000)</f>
        <v>3.4485308824035864E-3</v>
      </c>
      <c r="X410" s="1">
        <f>($D410*Input!M$4 + 'Cálculo Emissões'!$E410*Input!M$6 + 'Cálculo Emissões'!$F410*Input!M$5) * (1/1000)</f>
        <v>7.0144419567966503E-3</v>
      </c>
      <c r="Y410" s="1">
        <f>($D410*Input!N$4 + 'Cálculo Emissões'!$E410*Input!N$6 + 'Cálculo Emissões'!$F410*Input!N$5) * (1/1000)</f>
        <v>3.5072209783983252E-3</v>
      </c>
      <c r="Z410" s="1">
        <f>($D410*Input!O$4 + 'Cálculo Emissões'!$E410*Input!O$6 + 'Cálculo Emissões'!$F410*Input!O$5) * (1/1000)</f>
        <v>1.9098252130145426E-3</v>
      </c>
    </row>
    <row r="411" spans="1:26" ht="15" customHeight="1" x14ac:dyDescent="0.25">
      <c r="A411" s="1" t="str">
        <f>'Dados Vias'!B412</f>
        <v>Vila Velha</v>
      </c>
      <c r="B411" s="1" t="str">
        <f>'Dados Vias'!C412</f>
        <v>Rua Maria de Oliveira Maresguia</v>
      </c>
      <c r="C411" s="29">
        <f>Input!$R$17</f>
        <v>0.95383561643835613</v>
      </c>
      <c r="D411" s="5">
        <f>'Dados Vias'!S412</f>
        <v>255.0950113529241</v>
      </c>
      <c r="E411" s="5">
        <f>'Dados Vias'!T412</f>
        <v>26.541677481807131</v>
      </c>
      <c r="F411" s="5">
        <f>'Dados Vias'!U412</f>
        <v>13.270838740903566</v>
      </c>
      <c r="G411" s="12">
        <f>($D411*Input!$E$12 + $E411*Input!$E$14 + $F411*Input!$E$13) / ($D411+$E411+$F411)</f>
        <v>1.9765000000000001</v>
      </c>
      <c r="H411" s="14" t="str">
        <f>'Dados Vias'!W412</f>
        <v>Highway</v>
      </c>
      <c r="I411" s="29">
        <f>VLOOKUP($H411,Input!$A$12:$B$15,2,FALSE)</f>
        <v>0.61049702380952386</v>
      </c>
      <c r="J411" s="34">
        <f t="shared" si="18"/>
        <v>1.1618463609947469</v>
      </c>
      <c r="K411" s="34">
        <f t="shared" si="19"/>
        <v>0.22301694855007523</v>
      </c>
      <c r="L411" s="34">
        <f t="shared" si="20"/>
        <v>5.3955713358889164E-2</v>
      </c>
      <c r="M411" s="28">
        <f>($D411*Input!B$4 + 'Cálculo Emissões'!$E411*Input!B$6 + 'Cálculo Emissões'!$F411*Input!B$5) * (1/1000)</f>
        <v>3.5419381007412145E-3</v>
      </c>
      <c r="N411" s="28">
        <f>($D411*Input!C$4 + 'Cálculo Emissões'!$E411*Input!C$6 + 'Cálculo Emissões'!$F411*Input!C$5) * (1/1000)</f>
        <v>3.5419381007412145E-3</v>
      </c>
      <c r="O411" s="28">
        <f>($D411*Input!D$4 + 'Cálculo Emissões'!$E411*Input!D$6 + 'Cálculo Emissões'!$F411*Input!D$5) * (1/1000)</f>
        <v>3.5419381007412145E-3</v>
      </c>
      <c r="P411" s="28">
        <f>($D411*Input!E$4 + 'Cálculo Emissões'!$E411*Input!E$6 + 'Cálculo Emissões'!$F411*Input!E$5) * (1/1000)</f>
        <v>0.27088788460035934</v>
      </c>
      <c r="Q411" s="28">
        <f>($D411*Input!F$4 + 'Cálculo Emissões'!$E411*Input!F$6 + 'Cálculo Emissões'!$F411*Input!F$5) * (1/1000)</f>
        <v>0.34510414381561799</v>
      </c>
      <c r="R411" s="28">
        <f>($D411*Input!G$4 + 'Cálculo Emissões'!$E411*Input!G$6 + 'Cálculo Emissões'!$F411*Input!G$5) * (1/1000)</f>
        <v>5.9403390522955891E-3</v>
      </c>
      <c r="S411" s="28">
        <f>($D411*Input!H$4 + 'Cálculo Emissões'!$E411*Input!H$6 + 'Cálculo Emissões'!$F411*Input!H$5) * (1/1000)</f>
        <v>0.20322600863635518</v>
      </c>
      <c r="T411" s="28">
        <f>($D411*Input!I$4) * (1/1000)</f>
        <v>1.8767195279178903E-2</v>
      </c>
      <c r="U411" s="1">
        <f>($D411*Input!J$4 + 'Cálculo Emissões'!$E411*Input!J$6 + 'Cálculo Emissões'!$F411*Input!J$5) * (1/1000)</f>
        <v>5.7605934801460449E-3</v>
      </c>
      <c r="V411" s="1">
        <f>($D411*Input!K$4 + 'Cálculo Emissões'!$E411*Input!K$6 + 'Cálculo Emissões'!$F411*Input!K$5) * (1/1000)</f>
        <v>4.371411196230357E-3</v>
      </c>
      <c r="W411" s="1">
        <f>($D411*Input!L$4 + 'Cálculo Emissões'!$E411*Input!L$6 + 'Cálculo Emissões'!$F411*Input!L$5) * (1/1000)</f>
        <v>2.3431656519558187E-3</v>
      </c>
      <c r="X411" s="1">
        <f>($D411*Input!M$4 + 'Cálculo Emissões'!$E411*Input!M$6 + 'Cálculo Emissões'!$F411*Input!M$5) * (1/1000)</f>
        <v>4.8283047720879277E-3</v>
      </c>
      <c r="Y411" s="1">
        <f>($D411*Input!N$4 + 'Cálculo Emissões'!$E411*Input!N$6 + 'Cálculo Emissões'!$F411*Input!N$5) * (1/1000)</f>
        <v>2.4141523860439639E-3</v>
      </c>
      <c r="Z411" s="1">
        <f>($D411*Input!O$4 + 'Cálculo Emissões'!$E411*Input!O$6 + 'Cálculo Emissões'!$F411*Input!O$5) * (1/1000)</f>
        <v>1.3157912687135238E-3</v>
      </c>
    </row>
    <row r="412" spans="1:26" ht="15" customHeight="1" x14ac:dyDescent="0.25">
      <c r="A412" s="1" t="str">
        <f>'Dados Vias'!B413</f>
        <v>Vila Velha</v>
      </c>
      <c r="B412" s="1" t="str">
        <f>'Dados Vias'!C413</f>
        <v>Rua Itagarça (2)</v>
      </c>
      <c r="C412" s="29">
        <f>Input!$R$17</f>
        <v>0.95383561643835613</v>
      </c>
      <c r="D412" s="5">
        <f>'Dados Vias'!S413</f>
        <v>228.26219221115917</v>
      </c>
      <c r="E412" s="5">
        <f>'Dados Vias'!T413</f>
        <v>40.085067900496256</v>
      </c>
      <c r="F412" s="5">
        <f>'Dados Vias'!U413</f>
        <v>30.063800925372192</v>
      </c>
      <c r="G412" s="12">
        <f>($D412*Input!$E$12 + $E412*Input!$E$14 + $F412*Input!$E$13) / ($D412+$E412+$F412)</f>
        <v>2.7126865671641793</v>
      </c>
      <c r="H412" s="14" t="str">
        <f>'Dados Vias'!W413</f>
        <v>Highway</v>
      </c>
      <c r="I412" s="29">
        <f>VLOOKUP($H412,Input!$A$12:$B$15,2,FALSE)</f>
        <v>0.61049702380952386</v>
      </c>
      <c r="J412" s="34">
        <f t="shared" si="18"/>
        <v>1.6237928131236496</v>
      </c>
      <c r="K412" s="34">
        <f t="shared" si="19"/>
        <v>0.31168778456243429</v>
      </c>
      <c r="L412" s="34">
        <f t="shared" si="20"/>
        <v>7.5408334974782498E-2</v>
      </c>
      <c r="M412" s="28">
        <f>($D412*Input!B$4 + 'Cálculo Emissões'!$E412*Input!B$6 + 'Cálculo Emissões'!$F412*Input!B$5) * (1/1000)</f>
        <v>6.4221418994842693E-3</v>
      </c>
      <c r="N412" s="28">
        <f>($D412*Input!C$4 + 'Cálculo Emissões'!$E412*Input!C$6 + 'Cálculo Emissões'!$F412*Input!C$5) * (1/1000)</f>
        <v>6.4221418994842693E-3</v>
      </c>
      <c r="O412" s="28">
        <f>($D412*Input!D$4 + 'Cálculo Emissões'!$E412*Input!D$6 + 'Cálculo Emissões'!$F412*Input!D$5) * (1/1000)</f>
        <v>6.4221418994842693E-3</v>
      </c>
      <c r="P412" s="28">
        <f>($D412*Input!E$4 + 'Cálculo Emissões'!$E412*Input!E$6 + 'Cálculo Emissões'!$F412*Input!E$5) * (1/1000)</f>
        <v>0.34287057974665236</v>
      </c>
      <c r="Q412" s="28">
        <f>($D412*Input!F$4 + 'Cálculo Emissões'!$E412*Input!F$6 + 'Cálculo Emissões'!$F412*Input!F$5) * (1/1000)</f>
        <v>0.39051008038173063</v>
      </c>
      <c r="R412" s="28">
        <f>($D412*Input!G$4 + 'Cálculo Emissões'!$E412*Input!G$6 + 'Cálculo Emissões'!$F412*Input!G$5) * (1/1000)</f>
        <v>9.1817066705301049E-3</v>
      </c>
      <c r="S412" s="28">
        <f>($D412*Input!H$4 + 'Cálculo Emissões'!$E412*Input!H$6 + 'Cálculo Emissões'!$F412*Input!H$5) * (1/1000)</f>
        <v>0.19170158282600494</v>
      </c>
      <c r="T412" s="28">
        <f>($D412*Input!I$4) * (1/1000)</f>
        <v>1.6793119996194664E-2</v>
      </c>
      <c r="U412" s="1">
        <f>($D412*Input!J$4 + 'Cálculo Emissões'!$E412*Input!J$6 + 'Cálculo Emissões'!$F412*Input!J$5) * (1/1000)</f>
        <v>6.5204170761224683E-3</v>
      </c>
      <c r="V412" s="1">
        <f>($D412*Input!K$4 + 'Cálculo Emissões'!$E412*Input!K$6 + 'Cálculo Emissões'!$F412*Input!K$5) * (1/1000)</f>
        <v>4.949819344526275E-3</v>
      </c>
      <c r="W412" s="1">
        <f>($D412*Input!L$4 + 'Cálculo Emissões'!$E412*Input!L$6 + 'Cálculo Emissões'!$F412*Input!L$5) * (1/1000)</f>
        <v>2.6527958292517423E-3</v>
      </c>
      <c r="X412" s="1">
        <f>($D412*Input!M$4 + 'Cálculo Emissões'!$E412*Input!M$6 + 'Cálculo Emissões'!$F412*Input!M$5) * (1/1000)</f>
        <v>5.5733264985920201E-3</v>
      </c>
      <c r="Y412" s="1">
        <f>($D412*Input!N$4 + 'Cálculo Emissões'!$E412*Input!N$6 + 'Cálculo Emissões'!$F412*Input!N$5) * (1/1000)</f>
        <v>2.78666324929601E-3</v>
      </c>
      <c r="Z412" s="1">
        <f>($D412*Input!O$4 + 'Cálculo Emissões'!$E412*Input!O$6 + 'Cálculo Emissões'!$F412*Input!O$5) * (1/1000)</f>
        <v>1.5152397593253802E-3</v>
      </c>
    </row>
    <row r="413" spans="1:26" ht="15" customHeight="1" x14ac:dyDescent="0.25">
      <c r="A413" s="1" t="str">
        <f>'Dados Vias'!B414</f>
        <v>Vila Velha</v>
      </c>
      <c r="B413" s="1" t="str">
        <f>'Dados Vias'!C414</f>
        <v>Av. Vitória Régia (2)</v>
      </c>
      <c r="C413" s="29">
        <f>Input!$R$17</f>
        <v>0.95383561643835613</v>
      </c>
      <c r="D413" s="5">
        <f>'Dados Vias'!S414</f>
        <v>387.70549855919785</v>
      </c>
      <c r="E413" s="5">
        <f>'Dados Vias'!T414</f>
        <v>131.48273429398887</v>
      </c>
      <c r="F413" s="5">
        <f>'Dados Vias'!U414</f>
        <v>40.456225936611958</v>
      </c>
      <c r="G413" s="12">
        <f>($D413*Input!$E$12 + $E413*Input!$E$14 + $F413*Input!$E$13) / ($D413+$E413+$F413)</f>
        <v>2.1828313253012048</v>
      </c>
      <c r="H413" s="14" t="str">
        <f>'Dados Vias'!W414</f>
        <v>Highway</v>
      </c>
      <c r="I413" s="29">
        <f>VLOOKUP($H413,Input!$A$12:$B$15,2,FALSE)</f>
        <v>0.61049702380952386</v>
      </c>
      <c r="J413" s="34">
        <f t="shared" si="18"/>
        <v>2.4398373651904772</v>
      </c>
      <c r="K413" s="34">
        <f t="shared" si="19"/>
        <v>0.46832791529972012</v>
      </c>
      <c r="L413" s="34">
        <f t="shared" si="20"/>
        <v>0.1133051407983194</v>
      </c>
      <c r="M413" s="28">
        <f>($D413*Input!B$4 + 'Cálculo Emissões'!$E413*Input!B$6 + 'Cálculo Emissões'!$F413*Input!B$5) * (1/1000)</f>
        <v>9.3306005177745347E-3</v>
      </c>
      <c r="N413" s="28">
        <f>($D413*Input!C$4 + 'Cálculo Emissões'!$E413*Input!C$6 + 'Cálculo Emissões'!$F413*Input!C$5) * (1/1000)</f>
        <v>9.3306005177745347E-3</v>
      </c>
      <c r="O413" s="28">
        <f>($D413*Input!D$4 + 'Cálculo Emissões'!$E413*Input!D$6 + 'Cálculo Emissões'!$F413*Input!D$5) * (1/1000)</f>
        <v>9.3306005177745347E-3</v>
      </c>
      <c r="P413" s="28">
        <f>($D413*Input!E$4 + 'Cálculo Emissões'!$E413*Input!E$6 + 'Cálculo Emissões'!$F413*Input!E$5) * (1/1000)</f>
        <v>0.53104477935061667</v>
      </c>
      <c r="Q413" s="28">
        <f>($D413*Input!F$4 + 'Cálculo Emissões'!$E413*Input!F$6 + 'Cálculo Emissões'!$F413*Input!F$5) * (1/1000)</f>
        <v>0.89607704859357762</v>
      </c>
      <c r="R413" s="28">
        <f>($D413*Input!G$4 + 'Cálculo Emissões'!$E413*Input!G$6 + 'Cálculo Emissões'!$F413*Input!G$5) * (1/1000)</f>
        <v>1.3522228062129429E-2</v>
      </c>
      <c r="S413" s="28">
        <f>($D413*Input!H$4 + 'Cálculo Emissões'!$E413*Input!H$6 + 'Cálculo Emissões'!$F413*Input!H$5) * (1/1000)</f>
        <v>0.34373455700315431</v>
      </c>
      <c r="T413" s="28">
        <f>($D413*Input!I$4) * (1/1000)</f>
        <v>2.8523273597872639E-2</v>
      </c>
      <c r="U413" s="1">
        <f>($D413*Input!J$4 + 'Cálculo Emissões'!$E413*Input!J$6 + 'Cálculo Emissões'!$F413*Input!J$5) * (1/1000)</f>
        <v>1.0883772023425685E-2</v>
      </c>
      <c r="V413" s="1">
        <f>($D413*Input!K$4 + 'Cálculo Emissões'!$E413*Input!K$6 + 'Cálculo Emissões'!$F413*Input!K$5) * (1/1000)</f>
        <v>8.2685561158335075E-3</v>
      </c>
      <c r="W413" s="1">
        <f>($D413*Input!L$4 + 'Cálculo Emissões'!$E413*Input!L$6 + 'Cálculo Emissões'!$F413*Input!L$5) * (1/1000)</f>
        <v>4.4294329702115331E-3</v>
      </c>
      <c r="X413" s="1">
        <f>($D413*Input!M$4 + 'Cálculo Emissões'!$E413*Input!M$6 + 'Cálculo Emissões'!$F413*Input!M$5) * (1/1000)</f>
        <v>9.1732258255568695E-3</v>
      </c>
      <c r="Y413" s="1">
        <f>($D413*Input!N$4 + 'Cálculo Emissões'!$E413*Input!N$6 + 'Cálculo Emissões'!$F413*Input!N$5) * (1/1000)</f>
        <v>4.5866129127784348E-3</v>
      </c>
      <c r="Z413" s="1">
        <f>($D413*Input!O$4 + 'Cálculo Emissões'!$E413*Input!O$6 + 'Cálculo Emissões'!$F413*Input!O$5) * (1/1000)</f>
        <v>2.493298101644168E-3</v>
      </c>
    </row>
    <row r="414" spans="1:26" ht="15" customHeight="1" x14ac:dyDescent="0.25">
      <c r="A414" s="1" t="str">
        <f>'Dados Vias'!B415</f>
        <v>Vila Velha</v>
      </c>
      <c r="B414" s="1" t="str">
        <f>'Dados Vias'!C415</f>
        <v>Rod. Carlos Lindemberg (3)</v>
      </c>
      <c r="C414" s="29">
        <f>Input!$R$17</f>
        <v>0.95383561643835613</v>
      </c>
      <c r="D414" s="5">
        <f>'Dados Vias'!S415</f>
        <v>2300.1087271405336</v>
      </c>
      <c r="E414" s="5">
        <f>'Dados Vias'!T415</f>
        <v>529.5961403348407</v>
      </c>
      <c r="F414" s="5">
        <f>'Dados Vias'!U415</f>
        <v>225.8571774957409</v>
      </c>
      <c r="G414" s="12">
        <f>($D414*Input!$E$12 + $E414*Input!$E$14 + $F414*Input!$E$13) / ($D414+$E414+$F414)</f>
        <v>2.2829651656754466</v>
      </c>
      <c r="H414" s="14" t="str">
        <f>'Dados Vias'!W415</f>
        <v>Freeway</v>
      </c>
      <c r="I414" s="48">
        <f>'Medições Silt'!$J$3</f>
        <v>8.5226190476190219E-2</v>
      </c>
      <c r="J414" s="34">
        <f t="shared" si="18"/>
        <v>2.3241167155220226</v>
      </c>
      <c r="K414" s="34">
        <f t="shared" si="19"/>
        <v>0.44611528285562041</v>
      </c>
      <c r="L414" s="34">
        <f t="shared" si="20"/>
        <v>0.1079311168199082</v>
      </c>
      <c r="M414" s="28">
        <f>($D414*Input!B$4 + 'Cálculo Emissões'!$E414*Input!B$6 + 'Cálculo Emissões'!$F414*Input!B$5) * (1/1000)</f>
        <v>5.1782147458769474E-2</v>
      </c>
      <c r="N414" s="28">
        <f>($D414*Input!C$4 + 'Cálculo Emissões'!$E414*Input!C$6 + 'Cálculo Emissões'!$F414*Input!C$5) * (1/1000)</f>
        <v>5.1782147458769474E-2</v>
      </c>
      <c r="O414" s="28">
        <f>($D414*Input!D$4 + 'Cálculo Emissões'!$E414*Input!D$6 + 'Cálculo Emissões'!$F414*Input!D$5) * (1/1000)</f>
        <v>5.1782147458769474E-2</v>
      </c>
      <c r="P414" s="28">
        <f>($D414*Input!E$4 + 'Cálculo Emissões'!$E414*Input!E$6 + 'Cálculo Emissões'!$F414*Input!E$5) * (1/1000)</f>
        <v>3.0485909382745224</v>
      </c>
      <c r="Q414" s="28">
        <f>($D414*Input!F$4 + 'Cálculo Emissões'!$E414*Input!F$6 + 'Cálculo Emissões'!$F414*Input!F$5) * (1/1000)</f>
        <v>4.3382766596758318</v>
      </c>
      <c r="R414" s="28">
        <f>($D414*Input!G$4 + 'Cálculo Emissões'!$E414*Input!G$6 + 'Cálculo Emissões'!$F414*Input!G$5) * (1/1000)</f>
        <v>7.662122412829557E-2</v>
      </c>
      <c r="S414" s="28">
        <f>($D414*Input!H$4 + 'Cálculo Emissões'!$E414*Input!H$6 + 'Cálculo Emissões'!$F414*Input!H$5) * (1/1000)</f>
        <v>1.9537532218472731</v>
      </c>
      <c r="T414" s="28">
        <f>($D414*Input!I$4) * (1/1000)</f>
        <v>0.16921769428830191</v>
      </c>
      <c r="U414" s="1">
        <f>($D414*Input!J$4 + 'Cálculo Emissões'!$E414*Input!J$6 + 'Cálculo Emissões'!$F414*Input!J$5) * (1/1000)</f>
        <v>6.153330652827161E-2</v>
      </c>
      <c r="V414" s="1">
        <f>($D414*Input!K$4 + 'Cálculo Emissões'!$E414*Input!K$6 + 'Cálculo Emissões'!$F414*Input!K$5) * (1/1000)</f>
        <v>4.6724798049697841E-2</v>
      </c>
      <c r="W414" s="1">
        <f>($D414*Input!L$4 + 'Cálculo Emissões'!$E414*Input!L$6 + 'Cálculo Emissões'!$F414*Input!L$5) * (1/1000)</f>
        <v>2.5037110718985126E-2</v>
      </c>
      <c r="X414" s="1">
        <f>($D414*Input!M$4 + 'Cálculo Emissões'!$E414*Input!M$6 + 'Cálculo Emissões'!$F414*Input!M$5) * (1/1000)</f>
        <v>5.2019896137655251E-2</v>
      </c>
      <c r="Y414" s="1">
        <f>($D414*Input!N$4 + 'Cálculo Emissões'!$E414*Input!N$6 + 'Cálculo Emissões'!$F414*Input!N$5) * (1/1000)</f>
        <v>2.6009948068827626E-2</v>
      </c>
      <c r="Z414" s="1">
        <f>($D414*Input!O$4 + 'Cálculo Emissões'!$E414*Input!O$6 + 'Cálculo Emissões'!$F414*Input!O$5) * (1/1000)</f>
        <v>1.4148509874896584E-2</v>
      </c>
    </row>
    <row r="415" spans="1:26" ht="15" customHeight="1" x14ac:dyDescent="0.25">
      <c r="A415" s="1" t="str">
        <f>'Dados Vias'!B416</f>
        <v>Vila Velha</v>
      </c>
      <c r="B415" s="1" t="str">
        <f>'Dados Vias'!C416</f>
        <v>Rod. Carlos Lindemberg (2)</v>
      </c>
      <c r="C415" s="29">
        <f>Input!$R$17</f>
        <v>0.95383561643835613</v>
      </c>
      <c r="D415" s="5">
        <f>'Dados Vias'!S416</f>
        <v>689.29661185917291</v>
      </c>
      <c r="E415" s="5">
        <f>'Dados Vias'!T416</f>
        <v>131.63650573699485</v>
      </c>
      <c r="F415" s="5">
        <f>'Dados Vias'!U416</f>
        <v>62.228166348397565</v>
      </c>
      <c r="G415" s="12">
        <f>($D415*Input!$E$12 + $E415*Input!$E$14 + $F415*Input!$E$13) / ($D415+$E415+$F415)</f>
        <v>2.2642276422764227</v>
      </c>
      <c r="H415" s="14" t="str">
        <f>'Dados Vias'!W416</f>
        <v>Highway</v>
      </c>
      <c r="I415" s="48">
        <f>'Medições Silt'!$J$3</f>
        <v>8.5226190476190219E-2</v>
      </c>
      <c r="J415" s="34">
        <f t="shared" si="18"/>
        <v>0.66612551480583149</v>
      </c>
      <c r="K415" s="34">
        <f t="shared" si="19"/>
        <v>0.12786310191319367</v>
      </c>
      <c r="L415" s="34">
        <f t="shared" si="20"/>
        <v>3.0934621430611372E-2</v>
      </c>
      <c r="M415" s="28">
        <f>($D415*Input!B$4 + 'Cálculo Emissões'!$E415*Input!B$6 + 'Cálculo Emissões'!$F415*Input!B$5) * (1/1000)</f>
        <v>1.4445095704300677E-2</v>
      </c>
      <c r="N415" s="28">
        <f>($D415*Input!C$4 + 'Cálculo Emissões'!$E415*Input!C$6 + 'Cálculo Emissões'!$F415*Input!C$5) * (1/1000)</f>
        <v>1.4445095704300677E-2</v>
      </c>
      <c r="O415" s="28">
        <f>($D415*Input!D$4 + 'Cálculo Emissões'!$E415*Input!D$6 + 'Cálculo Emissões'!$F415*Input!D$5) * (1/1000)</f>
        <v>1.4445095704300677E-2</v>
      </c>
      <c r="P415" s="28">
        <f>($D415*Input!E$4 + 'Cálculo Emissões'!$E415*Input!E$6 + 'Cálculo Emissões'!$F415*Input!E$5) * (1/1000)</f>
        <v>0.88124746122626174</v>
      </c>
      <c r="Q415" s="28">
        <f>($D415*Input!F$4 + 'Cálculo Emissões'!$E415*Input!F$6 + 'Cálculo Emissões'!$F415*Input!F$5) * (1/1000)</f>
        <v>1.1903157216040581</v>
      </c>
      <c r="R415" s="28">
        <f>($D415*Input!G$4 + 'Cálculo Emissões'!$E415*Input!G$6 + 'Cálculo Emissões'!$F415*Input!G$5) * (1/1000)</f>
        <v>2.1746723150464727E-2</v>
      </c>
      <c r="S415" s="28">
        <f>($D415*Input!H$4 + 'Cálculo Emissões'!$E415*Input!H$6 + 'Cálculo Emissões'!$F415*Input!H$5) * (1/1000)</f>
        <v>0.57528646710375242</v>
      </c>
      <c r="T415" s="28">
        <f>($D415*Input!I$4) * (1/1000)</f>
        <v>5.0711160721760615E-2</v>
      </c>
      <c r="U415" s="1">
        <f>($D415*Input!J$4 + 'Cálculo Emissões'!$E415*Input!J$6 + 'Cálculo Emissões'!$F415*Input!J$5) * (1/1000)</f>
        <v>1.7846538800304929E-2</v>
      </c>
      <c r="V415" s="1">
        <f>($D415*Input!K$4 + 'Cálculo Emissões'!$E415*Input!K$6 + 'Cálculo Emissões'!$F415*Input!K$5) * (1/1000)</f>
        <v>1.3549114995056882E-2</v>
      </c>
      <c r="W415" s="1">
        <f>($D415*Input!L$4 + 'Cálculo Emissões'!$E415*Input!L$6 + 'Cálculo Emissões'!$F415*Input!L$5) * (1/1000)</f>
        <v>7.2609038867225625E-3</v>
      </c>
      <c r="X415" s="1">
        <f>($D415*Input!M$4 + 'Cálculo Emissões'!$E415*Input!M$6 + 'Cálculo Emissões'!$F415*Input!M$5) * (1/1000)</f>
        <v>1.5080416455456973E-2</v>
      </c>
      <c r="Y415" s="1">
        <f>($D415*Input!N$4 + 'Cálculo Emissões'!$E415*Input!N$6 + 'Cálculo Emissões'!$F415*Input!N$5) * (1/1000)</f>
        <v>7.5402082277284867E-3</v>
      </c>
      <c r="Z415" s="1">
        <f>($D415*Input!O$4 + 'Cálculo Emissões'!$E415*Input!O$6 + 'Cálculo Emissões'!$F415*Input!O$5) * (1/1000)</f>
        <v>4.1031930979131929E-3</v>
      </c>
    </row>
    <row r="416" spans="1:26" ht="15" customHeight="1" x14ac:dyDescent="0.25">
      <c r="A416" s="1" t="str">
        <f>'Dados Vias'!B417</f>
        <v>Vila Velha</v>
      </c>
      <c r="B416" s="1" t="str">
        <f>'Dados Vias'!C417</f>
        <v>Rod. Carlos Lindemberg (1)</v>
      </c>
      <c r="C416" s="29">
        <f>Input!$R$17</f>
        <v>0.95383561643835613</v>
      </c>
      <c r="D416" s="5">
        <f>'Dados Vias'!S417</f>
        <v>990.99705817720701</v>
      </c>
      <c r="E416" s="5">
        <f>'Dados Vias'!T417</f>
        <v>157.33839549258974</v>
      </c>
      <c r="F416" s="5">
        <f>'Dados Vias'!U417</f>
        <v>75.146696354669729</v>
      </c>
      <c r="G416" s="12">
        <f>($D416*Input!$E$12 + $E416*Input!$E$14 + $F416*Input!$E$13) / ($D416+$E416+$F416)</f>
        <v>2.1614203454894434</v>
      </c>
      <c r="H416" s="14" t="str">
        <f>'Dados Vias'!W417</f>
        <v>Highway</v>
      </c>
      <c r="I416" s="48">
        <f>'Medições Silt'!$J$3</f>
        <v>8.5226190476190219E-2</v>
      </c>
      <c r="J416" s="34">
        <f t="shared" si="18"/>
        <v>0.88009431233879132</v>
      </c>
      <c r="K416" s="34">
        <f t="shared" si="19"/>
        <v>0.16893451196595996</v>
      </c>
      <c r="L416" s="34">
        <f t="shared" si="20"/>
        <v>4.0871252894990308E-2</v>
      </c>
      <c r="M416" s="28">
        <f>($D416*Input!B$4 + 'Cálculo Emissões'!$E416*Input!B$6 + 'Cálculo Emissões'!$F416*Input!B$5) * (1/1000)</f>
        <v>1.8123546789109091E-2</v>
      </c>
      <c r="N416" s="28">
        <f>($D416*Input!C$4 + 'Cálculo Emissões'!$E416*Input!C$6 + 'Cálculo Emissões'!$F416*Input!C$5) * (1/1000)</f>
        <v>1.8123546789109091E-2</v>
      </c>
      <c r="O416" s="28">
        <f>($D416*Input!D$4 + 'Cálculo Emissões'!$E416*Input!D$6 + 'Cálculo Emissões'!$F416*Input!D$5) * (1/1000)</f>
        <v>1.8123546789109091E-2</v>
      </c>
      <c r="P416" s="28">
        <f>($D416*Input!E$4 + 'Cálculo Emissões'!$E416*Input!E$6 + 'Cálculo Emissões'!$F416*Input!E$5) * (1/1000)</f>
        <v>1.1859678801580256</v>
      </c>
      <c r="Q416" s="28">
        <f>($D416*Input!F$4 + 'Cálculo Emissões'!$E416*Input!F$6 + 'Cálculo Emissões'!$F416*Input!F$5) * (1/1000)</f>
        <v>1.5737088053137185</v>
      </c>
      <c r="R416" s="28">
        <f>($D416*Input!G$4 + 'Cálculo Emissões'!$E416*Input!G$6 + 'Cálculo Emissões'!$F416*Input!G$5) * (1/1000)</f>
        <v>2.8174141348335523E-2</v>
      </c>
      <c r="S416" s="28">
        <f>($D416*Input!H$4 + 'Cálculo Emissões'!$E416*Input!H$6 + 'Cálculo Emissões'!$F416*Input!H$5) * (1/1000)</f>
        <v>0.81309141333474622</v>
      </c>
      <c r="T416" s="28">
        <f>($D416*Input!I$4) * (1/1000)</f>
        <v>7.2907091413766584E-2</v>
      </c>
      <c r="U416" s="1">
        <f>($D416*Input!J$4 + 'Cálculo Emissões'!$E416*Input!J$6 + 'Cálculo Emissões'!$F416*Input!J$5) * (1/1000)</f>
        <v>2.442455499459599E-2</v>
      </c>
      <c r="V416" s="1">
        <f>($D416*Input!K$4 + 'Cálculo Emissões'!$E416*Input!K$6 + 'Cálculo Emissões'!$F416*Input!K$5) * (1/1000)</f>
        <v>1.8540223203332731E-2</v>
      </c>
      <c r="W416" s="1">
        <f>($D416*Input!L$4 + 'Cálculo Emissões'!$E416*Input!L$6 + 'Cálculo Emissões'!$F416*Input!L$5) * (1/1000)</f>
        <v>9.9363996856174936E-3</v>
      </c>
      <c r="X416" s="1">
        <f>($D416*Input!M$4 + 'Cálculo Emissões'!$E416*Input!M$6 + 'Cálculo Emissões'!$F416*Input!M$5) * (1/1000)</f>
        <v>2.0580396148476916E-2</v>
      </c>
      <c r="Y416" s="1">
        <f>($D416*Input!N$4 + 'Cálculo Emissões'!$E416*Input!N$6 + 'Cálculo Emissões'!$F416*Input!N$5) * (1/1000)</f>
        <v>1.0290198074238458E-2</v>
      </c>
      <c r="Z416" s="1">
        <f>($D416*Input!O$4 + 'Cálculo Emissões'!$E416*Input!O$6 + 'Cálculo Emissões'!$F416*Input!O$5) * (1/1000)</f>
        <v>5.6026856585148785E-3</v>
      </c>
    </row>
    <row r="417" spans="1:26" ht="15" customHeight="1" x14ac:dyDescent="0.25">
      <c r="A417" s="1" t="str">
        <f>'Dados Vias'!B418</f>
        <v>Vila Velha</v>
      </c>
      <c r="B417" s="1" t="str">
        <f>'Dados Vias'!C418</f>
        <v>Av. Champagnat (1)</v>
      </c>
      <c r="C417" s="29">
        <f>Input!$R$17</f>
        <v>0.95383561643835613</v>
      </c>
      <c r="D417" s="5">
        <f>'Dados Vias'!S418</f>
        <v>1217.8080684870304</v>
      </c>
      <c r="E417" s="5">
        <f>'Dados Vias'!T418</f>
        <v>160.38097330521157</v>
      </c>
      <c r="F417" s="5">
        <f>'Dados Vias'!U418</f>
        <v>100.57789851343779</v>
      </c>
      <c r="G417" s="12">
        <f>($D417*Input!$E$12 + $E417*Input!$E$14 + $F417*Input!$E$13) / ($D417+$E417+$F417)</f>
        <v>2.2802389705882358</v>
      </c>
      <c r="H417" s="14" t="str">
        <f>'Dados Vias'!W418</f>
        <v>Highway</v>
      </c>
      <c r="I417" s="29">
        <f>VLOOKUP($H417,Input!$A$12:$B$15,2,FALSE)</f>
        <v>0.61049702380952386</v>
      </c>
      <c r="J417" s="34">
        <f t="shared" si="18"/>
        <v>6.7404329463444599</v>
      </c>
      <c r="K417" s="34">
        <f t="shared" si="19"/>
        <v>1.2938292342828372</v>
      </c>
      <c r="L417" s="34">
        <f t="shared" si="20"/>
        <v>0.313023201842622</v>
      </c>
      <c r="M417" s="28">
        <f>($D417*Input!B$4 + 'Cálculo Emissões'!$E417*Input!B$6 + 'Cálculo Emissões'!$F417*Input!B$5) * (1/1000)</f>
        <v>2.3566884663585818E-2</v>
      </c>
      <c r="N417" s="28">
        <f>($D417*Input!C$4 + 'Cálculo Emissões'!$E417*Input!C$6 + 'Cálculo Emissões'!$F417*Input!C$5) * (1/1000)</f>
        <v>2.3566884663585818E-2</v>
      </c>
      <c r="O417" s="28">
        <f>($D417*Input!D$4 + 'Cálculo Emissões'!$E417*Input!D$6 + 'Cálculo Emissões'!$F417*Input!D$5) * (1/1000)</f>
        <v>2.3566884663585818E-2</v>
      </c>
      <c r="P417" s="28">
        <f>($D417*Input!E$4 + 'Cálculo Emissões'!$E417*Input!E$6 + 'Cálculo Emissões'!$F417*Input!E$5) * (1/1000)</f>
        <v>1.4988529632798178</v>
      </c>
      <c r="Q417" s="28">
        <f>($D417*Input!F$4 + 'Cálculo Emissões'!$E417*Input!F$6 + 'Cálculo Emissões'!$F417*Input!F$5) * (1/1000)</f>
        <v>1.815651638291216</v>
      </c>
      <c r="R417" s="28">
        <f>($D417*Input!G$4 + 'Cálculo Emissões'!$E417*Input!G$6 + 'Cálculo Emissões'!$F417*Input!G$5) * (1/1000)</f>
        <v>3.6271669080639349E-2</v>
      </c>
      <c r="S417" s="28">
        <f>($D417*Input!H$4 + 'Cálculo Emissões'!$E417*Input!H$6 + 'Cálculo Emissões'!$F417*Input!H$5) * (1/1000)</f>
        <v>0.99043102282881201</v>
      </c>
      <c r="T417" s="28">
        <f>($D417*Input!I$4) * (1/1000)</f>
        <v>8.9593448780682303E-2</v>
      </c>
      <c r="U417" s="1">
        <f>($D417*Input!J$4 + 'Cálculo Emissões'!$E417*Input!J$6 + 'Cálculo Emissões'!$F417*Input!J$5) * (1/1000)</f>
        <v>3.0297787549404164E-2</v>
      </c>
      <c r="V417" s="1">
        <f>($D417*Input!K$4 + 'Cálculo Emissões'!$E417*Input!K$6 + 'Cálculo Emissões'!$F417*Input!K$5) * (1/1000)</f>
        <v>2.2995141514500488E-2</v>
      </c>
      <c r="W417" s="1">
        <f>($D417*Input!L$4 + 'Cálculo Emissões'!$E417*Input!L$6 + 'Cálculo Emissões'!$F417*Input!L$5) * (1/1000)</f>
        <v>1.2325022148106657E-2</v>
      </c>
      <c r="X417" s="1">
        <f>($D417*Input!M$4 + 'Cálculo Emissões'!$E417*Input!M$6 + 'Cálculo Emissões'!$F417*Input!M$5) * (1/1000)</f>
        <v>2.561555706934053E-2</v>
      </c>
      <c r="Y417" s="1">
        <f>($D417*Input!N$4 + 'Cálculo Emissões'!$E417*Input!N$6 + 'Cálculo Emissões'!$F417*Input!N$5) * (1/1000)</f>
        <v>1.2807778534670265E-2</v>
      </c>
      <c r="Z417" s="1">
        <f>($D417*Input!O$4 + 'Cálculo Emissões'!$E417*Input!O$6 + 'Cálculo Emissões'!$F417*Input!O$5) * (1/1000)</f>
        <v>6.973315171978689E-3</v>
      </c>
    </row>
    <row r="418" spans="1:26" ht="15" customHeight="1" x14ac:dyDescent="0.25">
      <c r="A418" s="1" t="str">
        <f>'Dados Vias'!B419</f>
        <v>Vila Velha</v>
      </c>
      <c r="B418" s="1" t="str">
        <f>'Dados Vias'!C419</f>
        <v>Av. Capuaba</v>
      </c>
      <c r="C418" s="29">
        <f>Input!$R$17</f>
        <v>0.95383561643835613</v>
      </c>
      <c r="D418" s="5">
        <f>'Dados Vias'!S419</f>
        <v>441.57510492521061</v>
      </c>
      <c r="E418" s="5">
        <f>'Dados Vias'!T419</f>
        <v>144.23307447305874</v>
      </c>
      <c r="F418" s="5">
        <f>'Dados Vias'!U419</f>
        <v>146.45204484956736</v>
      </c>
      <c r="G418" s="12">
        <f>($D418*Input!$E$12 + $E418*Input!$E$14 + $F418*Input!$E$13) / ($D418+$E418+$F418)</f>
        <v>4.0437878787878789</v>
      </c>
      <c r="H418" s="14" t="str">
        <f>'Dados Vias'!W419</f>
        <v>Highway</v>
      </c>
      <c r="I418" s="29">
        <f>VLOOKUP($H418,Input!$A$12:$B$15,2,FALSE)</f>
        <v>0.61049702380952386</v>
      </c>
      <c r="J418" s="34">
        <f t="shared" si="18"/>
        <v>5.9873916398178979</v>
      </c>
      <c r="K418" s="34">
        <f t="shared" si="19"/>
        <v>1.149282605785479</v>
      </c>
      <c r="L418" s="34">
        <f t="shared" si="20"/>
        <v>0.27805224333519651</v>
      </c>
      <c r="M418" s="28">
        <f>($D418*Input!B$4 + 'Cálculo Emissões'!$E418*Input!B$6 + 'Cálculo Emissões'!$F418*Input!B$5) * (1/1000)</f>
        <v>2.8158212541052982E-2</v>
      </c>
      <c r="N418" s="28">
        <f>($D418*Input!C$4 + 'Cálculo Emissões'!$E418*Input!C$6 + 'Cálculo Emissões'!$F418*Input!C$5) * (1/1000)</f>
        <v>2.8158212541052982E-2</v>
      </c>
      <c r="O418" s="28">
        <f>($D418*Input!D$4 + 'Cálculo Emissões'!$E418*Input!D$6 + 'Cálculo Emissões'!$F418*Input!D$5) * (1/1000)</f>
        <v>2.8158212541052982E-2</v>
      </c>
      <c r="P418" s="28">
        <f>($D418*Input!E$4 + 'Cálculo Emissões'!$E418*Input!E$6 + 'Cálculo Emissões'!$F418*Input!E$5) * (1/1000)</f>
        <v>1.1497677143820539</v>
      </c>
      <c r="Q418" s="28">
        <f>($D418*Input!F$4 + 'Cálculo Emissões'!$E418*Input!F$6 + 'Cálculo Emissões'!$F418*Input!F$5) * (1/1000)</f>
        <v>1.1035862923886239</v>
      </c>
      <c r="R418" s="28">
        <f>($D418*Input!G$4 + 'Cálculo Emissões'!$E418*Input!G$6 + 'Cálculo Emissões'!$F418*Input!G$5) * (1/1000)</f>
        <v>3.6498248537221764E-2</v>
      </c>
      <c r="S418" s="28">
        <f>($D418*Input!H$4 + 'Cálculo Emissões'!$E418*Input!H$6 + 'Cálculo Emissões'!$F418*Input!H$5) * (1/1000)</f>
        <v>0.41454716654839663</v>
      </c>
      <c r="T418" s="28">
        <f>($D418*Input!I$4) * (1/1000)</f>
        <v>3.2486429979965772E-2</v>
      </c>
      <c r="U418" s="1">
        <f>($D418*Input!J$4 + 'Cálculo Emissões'!$E418*Input!J$6 + 'Cálculo Emissões'!$F418*Input!J$5) * (1/1000)</f>
        <v>1.9138929527786463E-2</v>
      </c>
      <c r="V418" s="1">
        <f>($D418*Input!K$4 + 'Cálculo Emissões'!$E418*Input!K$6 + 'Cálculo Emissões'!$F418*Input!K$5) * (1/1000)</f>
        <v>1.4534587862273327E-2</v>
      </c>
      <c r="W418" s="1">
        <f>($D418*Input!L$4 + 'Cálculo Emissões'!$E418*Input!L$6 + 'Cálculo Emissões'!$F418*Input!L$5) * (1/1000)</f>
        <v>7.7884482257229611E-3</v>
      </c>
      <c r="X418" s="1">
        <f>($D418*Input!M$4 + 'Cálculo Emissões'!$E418*Input!M$6 + 'Cálculo Emissões'!$F418*Input!M$5) * (1/1000)</f>
        <v>1.6787886843014705E-2</v>
      </c>
      <c r="Y418" s="1">
        <f>($D418*Input!N$4 + 'Cálculo Emissões'!$E418*Input!N$6 + 'Cálculo Emissões'!$F418*Input!N$5) * (1/1000)</f>
        <v>8.3939434215073525E-3</v>
      </c>
      <c r="Z418" s="1">
        <f>($D418*Input!O$4 + 'Cálculo Emissões'!$E418*Input!O$6 + 'Cálculo Emissões'!$F418*Input!O$5) * (1/1000)</f>
        <v>4.5510962849681803E-3</v>
      </c>
    </row>
    <row r="419" spans="1:26" ht="15" customHeight="1" x14ac:dyDescent="0.25">
      <c r="A419" s="1" t="str">
        <f>'Dados Vias'!B420</f>
        <v>Vila Velha</v>
      </c>
      <c r="B419" s="1" t="str">
        <f>'Dados Vias'!C420</f>
        <v>Av. Sérgio Cardoso (1)</v>
      </c>
      <c r="C419" s="29">
        <f>Input!$R$17</f>
        <v>0.95383561643835613</v>
      </c>
      <c r="D419" s="5">
        <f>'Dados Vias'!S420</f>
        <v>577.89306223215431</v>
      </c>
      <c r="E419" s="5">
        <f>'Dados Vias'!T420</f>
        <v>123.59562602653013</v>
      </c>
      <c r="F419" s="5">
        <f>'Dados Vias'!U420</f>
        <v>40.085067900496249</v>
      </c>
      <c r="G419" s="12">
        <f>($D419*Input!$E$12 + $E419*Input!$E$14 + $F419*Input!$E$13) / ($D419+$E419+$F419)</f>
        <v>2.009234234234234</v>
      </c>
      <c r="H419" s="14" t="str">
        <f>'Dados Vias'!W420</f>
        <v>Highway</v>
      </c>
      <c r="I419" s="29">
        <f>VLOOKUP($H419,Input!$A$12:$B$15,2,FALSE)</f>
        <v>0.61049702380952386</v>
      </c>
      <c r="J419" s="34">
        <f t="shared" si="18"/>
        <v>2.9709382245741338</v>
      </c>
      <c r="K419" s="34">
        <f t="shared" si="19"/>
        <v>0.57027297189967896</v>
      </c>
      <c r="L419" s="34">
        <f t="shared" si="20"/>
        <v>0.13796926739508361</v>
      </c>
      <c r="M419" s="28">
        <f>($D419*Input!B$4 + 'Cálculo Emissões'!$E419*Input!B$6 + 'Cálculo Emissões'!$F419*Input!B$5) * (1/1000)</f>
        <v>1.00546796428312E-2</v>
      </c>
      <c r="N419" s="28">
        <f>($D419*Input!C$4 + 'Cálculo Emissões'!$E419*Input!C$6 + 'Cálculo Emissões'!$F419*Input!C$5) * (1/1000)</f>
        <v>1.00546796428312E-2</v>
      </c>
      <c r="O419" s="28">
        <f>($D419*Input!D$4 + 'Cálculo Emissões'!$E419*Input!D$6 + 'Cálculo Emissões'!$F419*Input!D$5) * (1/1000)</f>
        <v>1.00546796428312E-2</v>
      </c>
      <c r="P419" s="28">
        <f>($D419*Input!E$4 + 'Cálculo Emissões'!$E419*Input!E$6 + 'Cálculo Emissões'!$F419*Input!E$5) * (1/1000)</f>
        <v>0.67446004894082023</v>
      </c>
      <c r="Q419" s="28">
        <f>($D419*Input!F$4 + 'Cálculo Emissões'!$E419*Input!F$6 + 'Cálculo Emissões'!$F419*Input!F$5) * (1/1000)</f>
        <v>1.036282094839311</v>
      </c>
      <c r="R419" s="28">
        <f>($D419*Input!G$4 + 'Cálculo Emissões'!$E419*Input!G$6 + 'Cálculo Emissões'!$F419*Input!G$5) * (1/1000)</f>
        <v>1.5723104702885213E-2</v>
      </c>
      <c r="S419" s="28">
        <f>($D419*Input!H$4 + 'Cálculo Emissões'!$E419*Input!H$6 + 'Cálculo Emissões'!$F419*Input!H$5) * (1/1000)</f>
        <v>0.48364839616733579</v>
      </c>
      <c r="T419" s="28">
        <f>($D419*Input!I$4) * (1/1000)</f>
        <v>4.2515264770853815E-2</v>
      </c>
      <c r="U419" s="1">
        <f>($D419*Input!J$4 + 'Cálculo Emissões'!$E419*Input!J$6 + 'Cálculo Emissões'!$F419*Input!J$5) * (1/1000)</f>
        <v>1.4254628080660647E-2</v>
      </c>
      <c r="V419" s="1">
        <f>($D419*Input!K$4 + 'Cálculo Emissões'!$E419*Input!K$6 + 'Cálculo Emissões'!$F419*Input!K$5) * (1/1000)</f>
        <v>1.0823620780869412E-2</v>
      </c>
      <c r="W419" s="1">
        <f>($D419*Input!L$4 + 'Cálculo Emissões'!$E419*Input!L$6 + 'Cálculo Emissões'!$F419*Input!L$5) * (1/1000)</f>
        <v>5.7997937682408036E-3</v>
      </c>
      <c r="X419" s="1">
        <f>($D419*Input!M$4 + 'Cálculo Emissões'!$E419*Input!M$6 + 'Cálculo Emissões'!$F419*Input!M$5) * (1/1000)</f>
        <v>1.1955157052761402E-2</v>
      </c>
      <c r="Y419" s="1">
        <f>($D419*Input!N$4 + 'Cálculo Emissões'!$E419*Input!N$6 + 'Cálculo Emissões'!$F419*Input!N$5) * (1/1000)</f>
        <v>5.9775785263807011E-3</v>
      </c>
      <c r="Z419" s="1">
        <f>($D419*Input!O$4 + 'Cálculo Emissões'!$E419*Input!O$6 + 'Cálculo Emissões'!$F419*Input!O$5) * (1/1000)</f>
        <v>3.2540887726153871E-3</v>
      </c>
    </row>
    <row r="420" spans="1:26" ht="15" customHeight="1" x14ac:dyDescent="0.25">
      <c r="A420" s="1" t="str">
        <f>'Dados Vias'!B421</f>
        <v>Vila Velha</v>
      </c>
      <c r="B420" s="1" t="str">
        <f>'Dados Vias'!C421</f>
        <v>Rod. do Sol (7)</v>
      </c>
      <c r="C420" s="29">
        <f>Input!$R$17</f>
        <v>0.95383561643835613</v>
      </c>
      <c r="D420" s="5">
        <f>'Dados Vias'!S421</f>
        <v>1348.3168517083132</v>
      </c>
      <c r="E420" s="5">
        <f>'Dados Vias'!T421</f>
        <v>132.13994553947171</v>
      </c>
      <c r="F420" s="5">
        <f>'Dados Vias'!U421</f>
        <v>90.540333054823222</v>
      </c>
      <c r="G420" s="12">
        <f>($D420*Input!$E$12 + $E420*Input!$E$14 + $F420*Input!$E$13) / ($D420+$E420+$F420)</f>
        <v>2.1632398753894084</v>
      </c>
      <c r="H420" s="14" t="str">
        <f>'Dados Vias'!W421</f>
        <v>Highway</v>
      </c>
      <c r="I420" s="48">
        <f>'Medições Silt'!J$7</f>
        <v>0.21351785714285693</v>
      </c>
      <c r="J420" s="34">
        <f t="shared" si="18"/>
        <v>2.6088153821947562</v>
      </c>
      <c r="K420" s="34">
        <f t="shared" si="19"/>
        <v>0.50076332413645475</v>
      </c>
      <c r="L420" s="34">
        <f t="shared" si="20"/>
        <v>0.12115241712978744</v>
      </c>
      <c r="M420" s="28">
        <f>($D420*Input!B$4 + 'Cálculo Emissões'!$E420*Input!B$6 + 'Cálculo Emissões'!$F420*Input!B$5) * (1/1000)</f>
        <v>2.2252732955186268E-2</v>
      </c>
      <c r="N420" s="28">
        <f>($D420*Input!C$4 + 'Cálculo Emissões'!$E420*Input!C$6 + 'Cálculo Emissões'!$F420*Input!C$5) * (1/1000)</f>
        <v>2.2252732955186268E-2</v>
      </c>
      <c r="O420" s="28">
        <f>($D420*Input!D$4 + 'Cálculo Emissões'!$E420*Input!D$6 + 'Cálculo Emissões'!$F420*Input!D$5) * (1/1000)</f>
        <v>2.2252732955186268E-2</v>
      </c>
      <c r="P420" s="28">
        <f>($D420*Input!E$4 + 'Cálculo Emissões'!$E420*Input!E$6 + 'Cálculo Emissões'!$F420*Input!E$5) * (1/1000)</f>
        <v>1.5418244345455647</v>
      </c>
      <c r="Q420" s="28">
        <f>($D420*Input!F$4 + 'Cálculo Emissões'!$E420*Input!F$6 + 'Cálculo Emissões'!$F420*Input!F$5) * (1/1000)</f>
        <v>1.8139118401752776</v>
      </c>
      <c r="R420" s="28">
        <f>($D420*Input!G$4 + 'Cálculo Emissões'!$E420*Input!G$6 + 'Cálculo Emissões'!$F420*Input!G$5) * (1/1000)</f>
        <v>3.5667500873641372E-2</v>
      </c>
      <c r="S420" s="28">
        <f>($D420*Input!H$4 + 'Cálculo Emissões'!$E420*Input!H$6 + 'Cálculo Emissões'!$F420*Input!H$5) * (1/1000)</f>
        <v>1.0765450605422857</v>
      </c>
      <c r="T420" s="28">
        <f>($D420*Input!I$4) * (1/1000)</f>
        <v>9.919490592941993E-2</v>
      </c>
      <c r="U420" s="1">
        <f>($D420*Input!J$4 + 'Cálculo Emissões'!$E420*Input!J$6 + 'Cálculo Emissões'!$F420*Input!J$5) * (1/1000)</f>
        <v>3.1759773777294345E-2</v>
      </c>
      <c r="V420" s="1">
        <f>($D420*Input!K$4 + 'Cálculo Emissões'!$E420*Input!K$6 + 'Cálculo Emissões'!$F420*Input!K$5) * (1/1000)</f>
        <v>2.4100171394374252E-2</v>
      </c>
      <c r="W420" s="1">
        <f>($D420*Input!L$4 + 'Cálculo Emissões'!$E420*Input!L$6 + 'Cálculo Emissões'!$F420*Input!L$5) * (1/1000)</f>
        <v>1.291853395340885E-2</v>
      </c>
      <c r="X420" s="1">
        <f>($D420*Input!M$4 + 'Cálculo Emissões'!$E420*Input!M$6 + 'Cálculo Emissões'!$F420*Input!M$5) * (1/1000)</f>
        <v>2.6766420755867885E-2</v>
      </c>
      <c r="Y420" s="1">
        <f>($D420*Input!N$4 + 'Cálculo Emissões'!$E420*Input!N$6 + 'Cálculo Emissões'!$F420*Input!N$5) * (1/1000)</f>
        <v>1.3383210377933942E-2</v>
      </c>
      <c r="Z420" s="1">
        <f>($D420*Input!O$4 + 'Cálculo Emissões'!$E420*Input!O$6 + 'Cálculo Emissões'!$F420*Input!O$5) * (1/1000)</f>
        <v>7.2911953448620889E-3</v>
      </c>
    </row>
    <row r="421" spans="1:26" ht="15" customHeight="1" x14ac:dyDescent="0.25">
      <c r="A421" s="1" t="str">
        <f>'Dados Vias'!B422</f>
        <v>Vila Velha</v>
      </c>
      <c r="B421" s="1" t="str">
        <f>'Dados Vias'!C422</f>
        <v>Av. José Julio de Souza (5)</v>
      </c>
      <c r="C421" s="29">
        <f>Input!$R$17</f>
        <v>0.95383561643835613</v>
      </c>
      <c r="D421" s="5">
        <f>'Dados Vias'!S422</f>
        <v>1033.138611236388</v>
      </c>
      <c r="E421" s="5">
        <f>'Dados Vias'!T422</f>
        <v>193.71348960682278</v>
      </c>
      <c r="F421" s="5">
        <f>'Dados Vias'!U422</f>
        <v>69.95209346913046</v>
      </c>
      <c r="G421" s="12">
        <f>($D421*Input!$E$12 + $E421*Input!$E$14 + $F421*Input!$E$13) / ($D421+$E421+$F421)</f>
        <v>2.0292531120331954</v>
      </c>
      <c r="H421" s="14" t="str">
        <f>'Dados Vias'!W422</f>
        <v>Highway</v>
      </c>
      <c r="I421" s="29">
        <f>VLOOKUP($H421,Input!$A$12:$B$15,2,FALSE)</f>
        <v>0.61049702380952386</v>
      </c>
      <c r="J421" s="34">
        <f t="shared" si="18"/>
        <v>5.2481403461571041</v>
      </c>
      <c r="K421" s="34">
        <f t="shared" si="19"/>
        <v>1.007382976661735</v>
      </c>
      <c r="L421" s="34">
        <f t="shared" si="20"/>
        <v>0.24372168790203266</v>
      </c>
      <c r="M421" s="28">
        <f>($D421*Input!B$4 + 'Cálculo Emissões'!$E421*Input!B$6 + 'Cálculo Emissões'!$F421*Input!B$5) * (1/1000)</f>
        <v>1.7556863278617246E-2</v>
      </c>
      <c r="N421" s="28">
        <f>($D421*Input!C$4 + 'Cálculo Emissões'!$E421*Input!C$6 + 'Cálculo Emissões'!$F421*Input!C$5) * (1/1000)</f>
        <v>1.7556863278617246E-2</v>
      </c>
      <c r="O421" s="28">
        <f>($D421*Input!D$4 + 'Cálculo Emissões'!$E421*Input!D$6 + 'Cálculo Emissões'!$F421*Input!D$5) * (1/1000)</f>
        <v>1.7556863278617246E-2</v>
      </c>
      <c r="P421" s="28">
        <f>($D421*Input!E$4 + 'Cálculo Emissões'!$E421*Input!E$6 + 'Cálculo Emissões'!$F421*Input!E$5) * (1/1000)</f>
        <v>1.1937640802008378</v>
      </c>
      <c r="Q421" s="28">
        <f>($D421*Input!F$4 + 'Cálculo Emissões'!$E421*Input!F$6 + 'Cálculo Emissões'!$F421*Input!F$5) * (1/1000)</f>
        <v>1.7460736113894415</v>
      </c>
      <c r="R421" s="28">
        <f>($D421*Input!G$4 + 'Cálculo Emissões'!$E421*Input!G$6 + 'Cálculo Emissões'!$F421*Input!G$5) * (1/1000)</f>
        <v>2.7681567693333069E-2</v>
      </c>
      <c r="S421" s="28">
        <f>($D421*Input!H$4 + 'Cálculo Emissões'!$E421*Input!H$6 + 'Cálculo Emissões'!$F421*Input!H$5) * (1/1000)</f>
        <v>0.8553075234342461</v>
      </c>
      <c r="T421" s="28">
        <f>($D421*Input!I$4) * (1/1000)</f>
        <v>7.6007421566971128E-2</v>
      </c>
      <c r="U421" s="1">
        <f>($D421*Input!J$4 + 'Cálculo Emissões'!$E421*Input!J$6 + 'Cálculo Emissões'!$F421*Input!J$5) * (1/1000)</f>
        <v>2.5142115607357622E-2</v>
      </c>
      <c r="V421" s="1">
        <f>($D421*Input!K$4 + 'Cálculo Emissões'!$E421*Input!K$6 + 'Cálculo Emissões'!$F421*Input!K$5) * (1/1000)</f>
        <v>1.9087926821377835E-2</v>
      </c>
      <c r="W421" s="1">
        <f>($D421*Input!L$4 + 'Cálculo Emissões'!$E421*Input!L$6 + 'Cálculo Emissões'!$F421*Input!L$5) * (1/1000)</f>
        <v>1.0228966634597044E-2</v>
      </c>
      <c r="X421" s="1">
        <f>($D421*Input!M$4 + 'Cálculo Emissões'!$E421*Input!M$6 + 'Cálculo Emissões'!$F421*Input!M$5) * (1/1000)</f>
        <v>2.1100944688485373E-2</v>
      </c>
      <c r="Y421" s="1">
        <f>($D421*Input!N$4 + 'Cálculo Emissões'!$E421*Input!N$6 + 'Cálculo Emissões'!$F421*Input!N$5) * (1/1000)</f>
        <v>1.0550472344242686E-2</v>
      </c>
      <c r="Z421" s="1">
        <f>($D421*Input!O$4 + 'Cálculo Emissões'!$E421*Input!O$6 + 'Cálculo Emissões'!$F421*Input!O$5) * (1/1000)</f>
        <v>5.7446426894530063E-3</v>
      </c>
    </row>
    <row r="422" spans="1:26" ht="15" customHeight="1" x14ac:dyDescent="0.25">
      <c r="A422" s="1" t="str">
        <f>'Dados Vias'!B423</f>
        <v>Vila Velha</v>
      </c>
      <c r="B422" s="1" t="str">
        <f>'Dados Vias'!C423</f>
        <v>Av. José Julio de Souza (4)</v>
      </c>
      <c r="C422" s="29">
        <f>Input!$R$17</f>
        <v>0.95383561643835613</v>
      </c>
      <c r="D422" s="5">
        <f>'Dados Vias'!S423</f>
        <v>995.94073024381112</v>
      </c>
      <c r="E422" s="5">
        <f>'Dados Vias'!T423</f>
        <v>115.47138901377522</v>
      </c>
      <c r="F422" s="5">
        <f>'Dados Vias'!U423</f>
        <v>68.561137226929034</v>
      </c>
      <c r="G422" s="12">
        <f>($D422*Input!$E$12 + $E422*Input!$E$14 + $F422*Input!$E$13) / ($D422+$E422+$F422)</f>
        <v>2.1527522935779815</v>
      </c>
      <c r="H422" s="14" t="str">
        <f>'Dados Vias'!W423</f>
        <v>Highway</v>
      </c>
      <c r="I422" s="29">
        <f>VLOOKUP($H422,Input!$A$12:$B$15,2,FALSE)</f>
        <v>0.61049702380952386</v>
      </c>
      <c r="J422" s="34">
        <f t="shared" ref="J422:J485" si="21">3.23*($I422^0.91)*($G422^1.02)*($C422) * (1/1000) * SUM($D422:$F422)</f>
        <v>5.0719410248208066</v>
      </c>
      <c r="K422" s="34">
        <f t="shared" ref="K422:K485" si="22">0.62*($I422^0.91)*($G422^1.02)*($C422) * (1/1000) * SUM($D422:$F422)</f>
        <v>0.97356143510492255</v>
      </c>
      <c r="L422" s="34">
        <f t="shared" ref="L422:L485" si="23">0.15*($I422^0.91)*($G422^1.02)*($C422) * (1/1000) * SUM($D422:$F422)</f>
        <v>0.2355390568802232</v>
      </c>
      <c r="M422" s="28">
        <f>($D422*Input!B$4 + 'Cálculo Emissões'!$E422*Input!B$6 + 'Cálculo Emissões'!$F422*Input!B$5) * (1/1000)</f>
        <v>1.6809727637841138E-2</v>
      </c>
      <c r="N422" s="28">
        <f>($D422*Input!C$4 + 'Cálculo Emissões'!$E422*Input!C$6 + 'Cálculo Emissões'!$F422*Input!C$5) * (1/1000)</f>
        <v>1.6809727637841138E-2</v>
      </c>
      <c r="O422" s="28">
        <f>($D422*Input!D$4 + 'Cálculo Emissões'!$E422*Input!D$6 + 'Cálculo Emissões'!$F422*Input!D$5) * (1/1000)</f>
        <v>1.6809727637841138E-2</v>
      </c>
      <c r="P422" s="28">
        <f>($D422*Input!E$4 + 'Cálculo Emissões'!$E422*Input!E$6 + 'Cálculo Emissões'!$F422*Input!E$5) * (1/1000)</f>
        <v>1.1498043436705843</v>
      </c>
      <c r="Q422" s="28">
        <f>($D422*Input!F$4 + 'Cálculo Emissões'!$E422*Input!F$6 + 'Cálculo Emissões'!$F422*Input!F$5) * (1/1000)</f>
        <v>1.4103072773006973</v>
      </c>
      <c r="R422" s="28">
        <f>($D422*Input!G$4 + 'Cálculo Emissões'!$E422*Input!G$6 + 'Cálculo Emissões'!$F422*Input!G$5) * (1/1000)</f>
        <v>2.6744478739151492E-2</v>
      </c>
      <c r="S422" s="28">
        <f>($D422*Input!H$4 + 'Cálculo Emissões'!$E422*Input!H$6 + 'Cálculo Emissões'!$F422*Input!H$5) * (1/1000)</f>
        <v>0.80146071469201474</v>
      </c>
      <c r="T422" s="28">
        <f>($D422*Input!I$4) * (1/1000)</f>
        <v>7.3270794563342567E-2</v>
      </c>
      <c r="U422" s="1">
        <f>($D422*Input!J$4 + 'Cálculo Emissões'!$E422*Input!J$6 + 'Cálculo Emissões'!$F422*Input!J$5) * (1/1000)</f>
        <v>2.3721627466442033E-2</v>
      </c>
      <c r="V422" s="1">
        <f>($D422*Input!K$4 + 'Cálculo Emissões'!$E422*Input!K$6 + 'Cálculo Emissões'!$F422*Input!K$5) * (1/1000)</f>
        <v>1.8002444179694054E-2</v>
      </c>
      <c r="W422" s="1">
        <f>($D422*Input!L$4 + 'Cálculo Emissões'!$E422*Input!L$6 + 'Cálculo Emissões'!$F422*Input!L$5) * (1/1000)</f>
        <v>9.6493990996978467E-3</v>
      </c>
      <c r="X422" s="1">
        <f>($D422*Input!M$4 + 'Cálculo Emissões'!$E422*Input!M$6 + 'Cálculo Emissões'!$F422*Input!M$5) * (1/1000)</f>
        <v>1.9985204978792914E-2</v>
      </c>
      <c r="Y422" s="1">
        <f>($D422*Input!N$4 + 'Cálculo Emissões'!$E422*Input!N$6 + 'Cálculo Emissões'!$F422*Input!N$5) * (1/1000)</f>
        <v>9.9926024893964571E-3</v>
      </c>
      <c r="Z422" s="1">
        <f>($D422*Input!O$4 + 'Cálculo Emissões'!$E422*Input!O$6 + 'Cálculo Emissões'!$F422*Input!O$5) * (1/1000)</f>
        <v>5.4431057689016083E-3</v>
      </c>
    </row>
    <row r="423" spans="1:26" ht="15" customHeight="1" x14ac:dyDescent="0.25">
      <c r="A423" s="1" t="str">
        <f>'Dados Vias'!B424</f>
        <v>Vila Velha</v>
      </c>
      <c r="B423" s="1" t="str">
        <f>'Dados Vias'!C424</f>
        <v>Rua Itagarça (1)</v>
      </c>
      <c r="C423" s="29">
        <f>Input!$R$17</f>
        <v>0.95383561643835613</v>
      </c>
      <c r="D423" s="5">
        <f>'Dados Vias'!S424</f>
        <v>65.728465540092699</v>
      </c>
      <c r="E423" s="5">
        <f>'Dados Vias'!T424</f>
        <v>5.4373913098860136</v>
      </c>
      <c r="F423" s="5">
        <f>'Dados Vias'!U424</f>
        <v>2.7186956549430068</v>
      </c>
      <c r="G423" s="12">
        <f>($D423*Input!$E$12 + $E423*Input!$E$14 + $F423*Input!$E$13) / ($D423+$E423+$F423)</f>
        <v>1.8805194805194807</v>
      </c>
      <c r="H423" s="14" t="str">
        <f>'Dados Vias'!W424</f>
        <v>Highway</v>
      </c>
      <c r="I423" s="29">
        <f>VLOOKUP($H423,Input!$A$12:$B$15,2,FALSE)</f>
        <v>0.61049702380952386</v>
      </c>
      <c r="J423" s="34">
        <f t="shared" si="21"/>
        <v>0.27667194907621773</v>
      </c>
      <c r="K423" s="34">
        <f t="shared" si="22"/>
        <v>5.3107309110605259E-2</v>
      </c>
      <c r="L423" s="34">
        <f t="shared" si="23"/>
        <v>1.2848542526759335E-2</v>
      </c>
      <c r="M423" s="28">
        <f>($D423*Input!B$4 + 'Cálculo Emissões'!$E423*Input!B$6 + 'Cálculo Emissões'!$F423*Input!B$5) * (1/1000)</f>
        <v>7.8393360790154107E-4</v>
      </c>
      <c r="N423" s="28">
        <f>($D423*Input!C$4 + 'Cálculo Emissões'!$E423*Input!C$6 + 'Cálculo Emissões'!$F423*Input!C$5) * (1/1000)</f>
        <v>7.8393360790154107E-4</v>
      </c>
      <c r="O423" s="28">
        <f>($D423*Input!D$4 + 'Cálculo Emissões'!$E423*Input!D$6 + 'Cálculo Emissões'!$F423*Input!D$5) * (1/1000)</f>
        <v>7.8393360790154107E-4</v>
      </c>
      <c r="P423" s="28">
        <f>($D423*Input!E$4 + 'Cálculo Emissões'!$E423*Input!E$6 + 'Cálculo Emissões'!$F423*Input!E$5) * (1/1000)</f>
        <v>6.5849963618431193E-2</v>
      </c>
      <c r="Q423" s="28">
        <f>($D423*Input!F$4 + 'Cálculo Emissões'!$E423*Input!F$6 + 'Cálculo Emissões'!$F423*Input!F$5) * (1/1000)</f>
        <v>8.2803531421867846E-2</v>
      </c>
      <c r="R423" s="28">
        <f>($D423*Input!G$4 + 'Cálculo Emissões'!$E423*Input!G$6 + 'Cálculo Emissões'!$F423*Input!G$5) * (1/1000)</f>
        <v>1.3797384874849081E-3</v>
      </c>
      <c r="S423" s="28">
        <f>($D423*Input!H$4 + 'Cálculo Emissões'!$E423*Input!H$6 + 'Cálculo Emissões'!$F423*Input!H$5) * (1/1000)</f>
        <v>5.1731438628142869E-2</v>
      </c>
      <c r="T423" s="28">
        <f>($D423*Input!I$4) * (1/1000)</f>
        <v>4.835605924433775E-3</v>
      </c>
      <c r="U423" s="1">
        <f>($D423*Input!J$4 + 'Cálculo Emissões'!$E423*Input!J$6 + 'Cálculo Emissões'!$F423*Input!J$5) * (1/1000)</f>
        <v>1.4252669949316257E-3</v>
      </c>
      <c r="V423" s="1">
        <f>($D423*Input!K$4 + 'Cálculo Emissões'!$E423*Input!K$6 + 'Cálculo Emissões'!$F423*Input!K$5) * (1/1000)</f>
        <v>1.0814116489048918E-3</v>
      </c>
      <c r="W423" s="1">
        <f>($D423*Input!L$4 + 'Cálculo Emissões'!$E423*Input!L$6 + 'Cálculo Emissões'!$F423*Input!L$5) * (1/1000)</f>
        <v>5.7969802914145305E-4</v>
      </c>
      <c r="X423" s="1">
        <f>($D423*Input!M$4 + 'Cálculo Emissões'!$E423*Input!M$6 + 'Cálculo Emissões'!$F423*Input!M$5) * (1/1000)</f>
        <v>1.1911749064651837E-3</v>
      </c>
      <c r="Y423" s="1">
        <f>($D423*Input!N$4 + 'Cálculo Emissões'!$E423*Input!N$6 + 'Cálculo Emissões'!$F423*Input!N$5) * (1/1000)</f>
        <v>5.9558745323259183E-4</v>
      </c>
      <c r="Z423" s="1">
        <f>($D423*Input!O$4 + 'Cálculo Emissões'!$E423*Input!O$6 + 'Cálculo Emissões'!$F423*Input!O$5) * (1/1000)</f>
        <v>3.2477955007213468E-4</v>
      </c>
    </row>
    <row r="424" spans="1:26" ht="15" customHeight="1" x14ac:dyDescent="0.25">
      <c r="A424" s="1" t="str">
        <f>'Dados Vias'!B425</f>
        <v>Vila Velha</v>
      </c>
      <c r="B424" s="1" t="str">
        <f>'Dados Vias'!C425</f>
        <v>Rod. do Sol (6)</v>
      </c>
      <c r="C424" s="29">
        <f>Input!$R$17</f>
        <v>0.95383561643835613</v>
      </c>
      <c r="D424" s="5">
        <f>'Dados Vias'!S425</f>
        <v>230.44022008737522</v>
      </c>
      <c r="E424" s="5">
        <f>'Dados Vias'!T425</f>
        <v>29.814368097557985</v>
      </c>
      <c r="F424" s="5">
        <f>'Dados Vias'!U425</f>
        <v>21.739643404469362</v>
      </c>
      <c r="G424" s="12">
        <f>($D424*Input!$E$12 + $E424*Input!$E$14 + $F424*Input!$E$13) / ($D424+$E424+$F424)</f>
        <v>2.4125550660792956</v>
      </c>
      <c r="H424" s="14" t="str">
        <f>'Dados Vias'!W425</f>
        <v>Highway</v>
      </c>
      <c r="I424" s="48">
        <f>'Medições Silt'!J$7</f>
        <v>0.21351785714285693</v>
      </c>
      <c r="J424" s="34">
        <f t="shared" si="21"/>
        <v>0.52339333207038885</v>
      </c>
      <c r="K424" s="34">
        <f t="shared" si="22"/>
        <v>0.10046559315283005</v>
      </c>
      <c r="L424" s="34">
        <f t="shared" si="23"/>
        <v>2.4306191891813721E-2</v>
      </c>
      <c r="M424" s="28">
        <f>($D424*Input!B$4 + 'Cálculo Emissões'!$E424*Input!B$6 + 'Cálculo Emissões'!$F424*Input!B$5) * (1/1000)</f>
        <v>4.9306954816892221E-3</v>
      </c>
      <c r="N424" s="28">
        <f>($D424*Input!C$4 + 'Cálculo Emissões'!$E424*Input!C$6 + 'Cálculo Emissões'!$F424*Input!C$5) * (1/1000)</f>
        <v>4.9306954816892221E-3</v>
      </c>
      <c r="O424" s="28">
        <f>($D424*Input!D$4 + 'Cálculo Emissões'!$E424*Input!D$6 + 'Cálculo Emissões'!$F424*Input!D$5) * (1/1000)</f>
        <v>4.9306954816892221E-3</v>
      </c>
      <c r="P424" s="28">
        <f>($D424*Input!E$4 + 'Cálculo Emissões'!$E424*Input!E$6 + 'Cálculo Emissões'!$F424*Input!E$5) * (1/1000)</f>
        <v>0.29828313043611993</v>
      </c>
      <c r="Q424" s="28">
        <f>($D424*Input!F$4 + 'Cálculo Emissões'!$E424*Input!F$6 + 'Cálculo Emissões'!$F424*Input!F$5) * (1/1000)</f>
        <v>0.34432630672073056</v>
      </c>
      <c r="R424" s="28">
        <f>($D424*Input!G$4 + 'Cálculo Emissões'!$E424*Input!G$6 + 'Cálculo Emissões'!$F424*Input!G$5) * (1/1000)</f>
        <v>7.4316886837542968E-3</v>
      </c>
      <c r="S424" s="28">
        <f>($D424*Input!H$4 + 'Cálculo Emissões'!$E424*Input!H$6 + 'Cálculo Emissões'!$F424*Input!H$5) * (1/1000)</f>
        <v>0.18791057166472752</v>
      </c>
      <c r="T424" s="28">
        <f>($D424*Input!I$4) * (1/1000)</f>
        <v>1.6953356271532445E-2</v>
      </c>
      <c r="U424" s="1">
        <f>($D424*Input!J$4 + 'Cálculo Emissões'!$E424*Input!J$6 + 'Cálculo Emissões'!$F424*Input!J$5) * (1/1000)</f>
        <v>5.9118160253128606E-3</v>
      </c>
      <c r="V424" s="1">
        <f>($D424*Input!K$4 + 'Cálculo Emissões'!$E424*Input!K$6 + 'Cálculo Emissões'!$F424*Input!K$5) * (1/1000)</f>
        <v>4.4868441525568042E-3</v>
      </c>
      <c r="W424" s="1">
        <f>($D424*Input!L$4 + 'Cálculo Emissões'!$E424*Input!L$6 + 'Cálculo Emissões'!$F424*Input!L$5) * (1/1000)</f>
        <v>2.4049102632434454E-3</v>
      </c>
      <c r="X424" s="1">
        <f>($D424*Input!M$4 + 'Cálculo Emissões'!$E424*Input!M$6 + 'Cálculo Emissões'!$F424*Input!M$5) * (1/1000)</f>
        <v>5.0158376043724518E-3</v>
      </c>
      <c r="Y424" s="1">
        <f>($D424*Input!N$4 + 'Cálculo Emissões'!$E424*Input!N$6 + 'Cálculo Emissões'!$F424*Input!N$5) * (1/1000)</f>
        <v>2.5079188021862259E-3</v>
      </c>
      <c r="Z424" s="1">
        <f>($D424*Input!O$4 + 'Cálculo Emissões'!$E424*Input!O$6 + 'Cálculo Emissões'!$F424*Input!O$5) * (1/1000)</f>
        <v>1.3650790967732977E-3</v>
      </c>
    </row>
    <row r="425" spans="1:26" ht="15" customHeight="1" x14ac:dyDescent="0.25">
      <c r="A425" s="1" t="str">
        <f>'Dados Vias'!B426</f>
        <v>Vila Velha</v>
      </c>
      <c r="B425" s="1" t="str">
        <f>'Dados Vias'!C426</f>
        <v>Rua Itaiabaia (2)</v>
      </c>
      <c r="C425" s="29">
        <f>Input!$R$17</f>
        <v>0.95383561643835613</v>
      </c>
      <c r="D425" s="5">
        <f>'Dados Vias'!S426</f>
        <v>67.646045263366844</v>
      </c>
      <c r="E425" s="5">
        <f>'Dados Vias'!T426</f>
        <v>14.092926096534761</v>
      </c>
      <c r="F425" s="5">
        <f>'Dados Vias'!U426</f>
        <v>6.2008874824752951</v>
      </c>
      <c r="G425" s="12">
        <f>($D425*Input!$E$12 + $E425*Input!$E$14 + $F425*Input!$E$13) / ($D425+$E425+$F425)</f>
        <v>2.2509615384615387</v>
      </c>
      <c r="H425" s="14" t="str">
        <f>'Dados Vias'!W426</f>
        <v>Collector</v>
      </c>
      <c r="I425" s="29">
        <f>VLOOKUP($H425,Input!$A$12:$B$15,2,FALSE)</f>
        <v>1.9366892857142866</v>
      </c>
      <c r="J425" s="34">
        <f t="shared" si="21"/>
        <v>1.1311021082843351</v>
      </c>
      <c r="K425" s="34">
        <f t="shared" si="22"/>
        <v>0.21711557496479497</v>
      </c>
      <c r="L425" s="34">
        <f t="shared" si="23"/>
        <v>5.2527961685031037E-2</v>
      </c>
      <c r="M425" s="28">
        <f>($D425*Input!B$4 + 'Cálculo Emissões'!$E425*Input!B$6 + 'Cálculo Emissões'!$F425*Input!B$5) * (1/1000)</f>
        <v>1.4391871418694838E-3</v>
      </c>
      <c r="N425" s="28">
        <f>($D425*Input!C$4 + 'Cálculo Emissões'!$E425*Input!C$6 + 'Cálculo Emissões'!$F425*Input!C$5) * (1/1000)</f>
        <v>1.4391871418694838E-3</v>
      </c>
      <c r="O425" s="28">
        <f>($D425*Input!D$4 + 'Cálculo Emissões'!$E425*Input!D$6 + 'Cálculo Emissões'!$F425*Input!D$5) * (1/1000)</f>
        <v>1.4391871418694838E-3</v>
      </c>
      <c r="P425" s="28">
        <f>($D425*Input!E$4 + 'Cálculo Emissões'!$E425*Input!E$6 + 'Cálculo Emissões'!$F425*Input!E$5) * (1/1000)</f>
        <v>8.7111377654718922E-2</v>
      </c>
      <c r="Q425" s="28">
        <f>($D425*Input!F$4 + 'Cálculo Emissões'!$E425*Input!F$6 + 'Cálculo Emissões'!$F425*Input!F$5) * (1/1000)</f>
        <v>0.12142889067978208</v>
      </c>
      <c r="R425" s="28">
        <f>($D425*Input!G$4 + 'Cálculo Emissões'!$E425*Input!G$6 + 'Cálculo Emissões'!$F425*Input!G$5) * (1/1000)</f>
        <v>2.156862106346817E-3</v>
      </c>
      <c r="S425" s="28">
        <f>($D425*Input!H$4 + 'Cálculo Emissões'!$E425*Input!H$6 + 'Cálculo Emissões'!$F425*Input!H$5) * (1/1000)</f>
        <v>5.686507928488984E-2</v>
      </c>
      <c r="T425" s="28">
        <f>($D425*Input!I$4) * (1/1000)</f>
        <v>4.9766811769023185E-3</v>
      </c>
      <c r="U425" s="1">
        <f>($D425*Input!J$4 + 'Cálculo Emissões'!$E425*Input!J$6 + 'Cálculo Emissões'!$F425*Input!J$5) * (1/1000)</f>
        <v>1.7675218495448401E-3</v>
      </c>
      <c r="V425" s="1">
        <f>($D425*Input!K$4 + 'Cálculo Emissões'!$E425*Input!K$6 + 'Cálculo Emissões'!$F425*Input!K$5) * (1/1000)</f>
        <v>1.3420192434538555E-3</v>
      </c>
      <c r="W425" s="1">
        <f>($D425*Input!L$4 + 'Cálculo Emissões'!$E425*Input!L$6 + 'Cálculo Emissões'!$F425*Input!L$5) * (1/1000)</f>
        <v>7.1914764998833795E-4</v>
      </c>
      <c r="X425" s="1">
        <f>($D425*Input!M$4 + 'Cálculo Emissões'!$E425*Input!M$6 + 'Cálculo Emissões'!$F425*Input!M$5) * (1/1000)</f>
        <v>1.4929706414942407E-3</v>
      </c>
      <c r="Y425" s="1">
        <f>($D425*Input!N$4 + 'Cálculo Emissões'!$E425*Input!N$6 + 'Cálculo Emissões'!$F425*Input!N$5) * (1/1000)</f>
        <v>7.4648532074712034E-4</v>
      </c>
      <c r="Z425" s="1">
        <f>($D425*Input!O$4 + 'Cálculo Emissões'!$E425*Input!O$6 + 'Cálculo Emissões'!$F425*Input!O$5) * (1/1000)</f>
        <v>4.061674961162693E-4</v>
      </c>
    </row>
    <row r="426" spans="1:26" ht="15" customHeight="1" x14ac:dyDescent="0.25">
      <c r="A426" s="1" t="str">
        <f>'Dados Vias'!B427</f>
        <v>Vila Velha</v>
      </c>
      <c r="B426" s="1" t="str">
        <f>'Dados Vias'!C427</f>
        <v>Rua Quatro</v>
      </c>
      <c r="C426" s="29">
        <f>Input!$R$17</f>
        <v>0.95383561643835613</v>
      </c>
      <c r="D426" s="5">
        <f>'Dados Vias'!S427</f>
        <v>105.37548897765743</v>
      </c>
      <c r="E426" s="5">
        <f>'Dados Vias'!T427</f>
        <v>18.23806539997917</v>
      </c>
      <c r="F426" s="5">
        <f>'Dados Vias'!U427</f>
        <v>8.7812907481381188</v>
      </c>
      <c r="G426" s="12">
        <f>($D426*Input!$E$12 + $E426*Input!$E$14 + $F426*Input!$E$13) / ($D426+$E426+$F426)</f>
        <v>2.2196428571428566</v>
      </c>
      <c r="H426" s="14" t="str">
        <f>'Dados Vias'!W427</f>
        <v>Highway</v>
      </c>
      <c r="I426" s="29">
        <f>VLOOKUP($H426,Input!$A$12:$B$15,2,FALSE)</f>
        <v>0.61049702380952386</v>
      </c>
      <c r="J426" s="34">
        <f t="shared" si="21"/>
        <v>0.58712142457957683</v>
      </c>
      <c r="K426" s="34">
        <f t="shared" si="22"/>
        <v>0.11269823010505808</v>
      </c>
      <c r="L426" s="34">
        <f t="shared" si="23"/>
        <v>2.7265700831868897E-2</v>
      </c>
      <c r="M426" s="28">
        <f>($D426*Input!B$4 + 'Cálculo Emissões'!$E426*Input!B$6 + 'Cálculo Emissões'!$F426*Input!B$5) * (1/1000)</f>
        <v>2.072031104297236E-3</v>
      </c>
      <c r="N426" s="28">
        <f>($D426*Input!C$4 + 'Cálculo Emissões'!$E426*Input!C$6 + 'Cálculo Emissões'!$F426*Input!C$5) * (1/1000)</f>
        <v>2.072031104297236E-3</v>
      </c>
      <c r="O426" s="28">
        <f>($D426*Input!D$4 + 'Cálculo Emissões'!$E426*Input!D$6 + 'Cálculo Emissões'!$F426*Input!D$5) * (1/1000)</f>
        <v>2.072031104297236E-3</v>
      </c>
      <c r="P426" s="28">
        <f>($D426*Input!E$4 + 'Cálculo Emissões'!$E426*Input!E$6 + 'Cálculo Emissões'!$F426*Input!E$5) * (1/1000)</f>
        <v>0.13055488932455825</v>
      </c>
      <c r="Q426" s="28">
        <f>($D426*Input!F$4 + 'Cálculo Emissões'!$E426*Input!F$6 + 'Cálculo Emissões'!$F426*Input!F$5) * (1/1000)</f>
        <v>0.17395654509538924</v>
      </c>
      <c r="R426" s="28">
        <f>($D426*Input!G$4 + 'Cálculo Emissões'!$E426*Input!G$6 + 'Cálculo Emissões'!$F426*Input!G$5) * (1/1000)</f>
        <v>3.1659004955044631E-3</v>
      </c>
      <c r="S426" s="28">
        <f>($D426*Input!H$4 + 'Cálculo Emissões'!$E426*Input!H$6 + 'Cálculo Emissões'!$F426*Input!H$5) * (1/1000)</f>
        <v>8.7147741821821278E-2</v>
      </c>
      <c r="T426" s="28">
        <f>($D426*Input!I$4) * (1/1000)</f>
        <v>7.7524149484313005E-3</v>
      </c>
      <c r="U426" s="1">
        <f>($D426*Input!J$4 + 'Cálculo Emissões'!$E426*Input!J$6 + 'Cálculo Emissões'!$F426*Input!J$5) * (1/1000)</f>
        <v>2.6631265039646973E-3</v>
      </c>
      <c r="V426" s="1">
        <f>($D426*Input!K$4 + 'Cálculo Emissões'!$E426*Input!K$6 + 'Cálculo Emissões'!$F426*Input!K$5) * (1/1000)</f>
        <v>2.0216741699768748E-3</v>
      </c>
      <c r="W426" s="1">
        <f>($D426*Input!L$4 + 'Cálculo Emissões'!$E426*Input!L$6 + 'Cálculo Emissões'!$F426*Input!L$5) * (1/1000)</f>
        <v>1.0834529316107568E-3</v>
      </c>
      <c r="X426" s="1">
        <f>($D426*Input!M$4 + 'Cálculo Emissões'!$E426*Input!M$6 + 'Cálculo Emissões'!$F426*Input!M$5) * (1/1000)</f>
        <v>2.247624954509953E-3</v>
      </c>
      <c r="Y426" s="1">
        <f>($D426*Input!N$4 + 'Cálculo Emissões'!$E426*Input!N$6 + 'Cálculo Emissões'!$F426*Input!N$5) * (1/1000)</f>
        <v>1.1238124772549765E-3</v>
      </c>
      <c r="Z426" s="1">
        <f>($D426*Input!O$4 + 'Cálculo Emissões'!$E426*Input!O$6 + 'Cálculo Emissões'!$F426*Input!O$5) * (1/1000)</f>
        <v>6.1171315779337771E-4</v>
      </c>
    </row>
    <row r="427" spans="1:26" ht="15" customHeight="1" x14ac:dyDescent="0.25">
      <c r="A427" s="1" t="str">
        <f>'Dados Vias'!B428</f>
        <v>Vila Velha</v>
      </c>
      <c r="B427" s="1" t="str">
        <f>'Dados Vias'!C428</f>
        <v>Av. Sta. Leopoldina (1)</v>
      </c>
      <c r="C427" s="29">
        <f>Input!$R$17</f>
        <v>0.95383561643835613</v>
      </c>
      <c r="D427" s="5">
        <f>'Dados Vias'!S428</f>
        <v>951.18899787996872</v>
      </c>
      <c r="E427" s="5">
        <f>'Dados Vias'!T428</f>
        <v>87.532729866254797</v>
      </c>
      <c r="F427" s="5">
        <f>'Dados Vias'!U428</f>
        <v>46.684122595335886</v>
      </c>
      <c r="G427" s="12">
        <f>($D427*Input!$E$12 + $E427*Input!$E$14 + $F427*Input!$E$13) / ($D427+$E427+$F427)</f>
        <v>1.95994623655914</v>
      </c>
      <c r="H427" s="14" t="str">
        <f>'Dados Vias'!W428</f>
        <v>Highway</v>
      </c>
      <c r="I427" s="48">
        <f>'Medições Silt'!J$4</f>
        <v>2.5336785714285712</v>
      </c>
      <c r="J427" s="34">
        <f t="shared" si="21"/>
        <v>15.480006501461915</v>
      </c>
      <c r="K427" s="34">
        <f t="shared" si="22"/>
        <v>2.9713944368131231</v>
      </c>
      <c r="L427" s="34">
        <f t="shared" si="23"/>
        <v>0.71888575084188455</v>
      </c>
      <c r="M427" s="28">
        <f>($D427*Input!B$4 + 'Cálculo Emissões'!$E427*Input!B$6 + 'Cálculo Emissões'!$F427*Input!B$5) * (1/1000)</f>
        <v>1.2667290150190453E-2</v>
      </c>
      <c r="N427" s="28">
        <f>($D427*Input!C$4 + 'Cálculo Emissões'!$E427*Input!C$6 + 'Cálculo Emissões'!$F427*Input!C$5) * (1/1000)</f>
        <v>1.2667290150190453E-2</v>
      </c>
      <c r="O427" s="28">
        <f>($D427*Input!D$4 + 'Cálculo Emissões'!$E427*Input!D$6 + 'Cálculo Emissões'!$F427*Input!D$5) * (1/1000)</f>
        <v>1.2667290150190453E-2</v>
      </c>
      <c r="P427" s="28">
        <f>($D427*Input!E$4 + 'Cálculo Emissões'!$E427*Input!E$6 + 'Cálculo Emissões'!$F427*Input!E$5) * (1/1000)</f>
        <v>0.99372159866517129</v>
      </c>
      <c r="Q427" s="28">
        <f>($D427*Input!F$4 + 'Cálculo Emissões'!$E427*Input!F$6 + 'Cálculo Emissões'!$F427*Input!F$5) * (1/1000)</f>
        <v>1.2399298999465105</v>
      </c>
      <c r="R427" s="28">
        <f>($D427*Input!G$4 + 'Cálculo Emissões'!$E427*Input!G$6 + 'Cálculo Emissões'!$F427*Input!G$5) * (1/1000)</f>
        <v>2.1532789370857688E-2</v>
      </c>
      <c r="S427" s="28">
        <f>($D427*Input!H$4 + 'Cálculo Emissões'!$E427*Input!H$6 + 'Cálculo Emissões'!$F427*Input!H$5) * (1/1000)</f>
        <v>0.75334489763783241</v>
      </c>
      <c r="T427" s="28">
        <f>($D427*Input!I$4) * (1/1000)</f>
        <v>6.997843499935319E-2</v>
      </c>
      <c r="U427" s="1">
        <f>($D427*Input!J$4 + 'Cálculo Emissões'!$E427*Input!J$6 + 'Cálculo Emissões'!$F427*Input!J$5) * (1/1000)</f>
        <v>2.1195627395748207E-2</v>
      </c>
      <c r="V427" s="1">
        <f>($D427*Input!K$4 + 'Cálculo Emissões'!$E427*Input!K$6 + 'Cálculo Emissões'!$F427*Input!K$5) * (1/1000)</f>
        <v>1.6083060181140609E-2</v>
      </c>
      <c r="W427" s="1">
        <f>($D427*Input!L$4 + 'Cálculo Emissões'!$E427*Input!L$6 + 'Cálculo Emissões'!$F427*Input!L$5) * (1/1000)</f>
        <v>8.621183835860538E-3</v>
      </c>
      <c r="X427" s="1">
        <f>($D427*Input!M$4 + 'Cálculo Emissões'!$E427*Input!M$6 + 'Cálculo Emissões'!$F427*Input!M$5) * (1/1000)</f>
        <v>1.7757233296773381E-2</v>
      </c>
      <c r="Y427" s="1">
        <f>($D427*Input!N$4 + 'Cálculo Emissões'!$E427*Input!N$6 + 'Cálculo Emissões'!$F427*Input!N$5) * (1/1000)</f>
        <v>8.8786166483866905E-3</v>
      </c>
      <c r="Z427" s="1">
        <f>($D427*Input!O$4 + 'Cálculo Emissões'!$E427*Input!O$6 + 'Cálculo Emissões'!$F427*Input!O$5) * (1/1000)</f>
        <v>4.8399981794493754E-3</v>
      </c>
    </row>
    <row r="428" spans="1:26" ht="15" customHeight="1" x14ac:dyDescent="0.25">
      <c r="A428" s="1" t="str">
        <f>'Dados Vias'!B429</f>
        <v>Vila Velha</v>
      </c>
      <c r="B428" s="1" t="str">
        <f>'Dados Vias'!C429</f>
        <v>Av. Sta. Leopoldina (2)</v>
      </c>
      <c r="C428" s="29">
        <f>Input!$R$17</f>
        <v>0.95383561643835613</v>
      </c>
      <c r="D428" s="5">
        <f>'Dados Vias'!S429</f>
        <v>581.22358983464142</v>
      </c>
      <c r="E428" s="5">
        <f>'Dados Vias'!T429</f>
        <v>100.71744516990177</v>
      </c>
      <c r="F428" s="5">
        <f>'Dados Vias'!U429</f>
        <v>18.884520969356579</v>
      </c>
      <c r="G428" s="12">
        <f>($D428*Input!$E$12 + $E428*Input!$E$14 + $F428*Input!$E$13) / ($D428+$E428+$F428)</f>
        <v>1.6529940119760478</v>
      </c>
      <c r="H428" s="14" t="str">
        <f>'Dados Vias'!W429</f>
        <v>Highway</v>
      </c>
      <c r="I428" s="48">
        <f>'Medições Silt'!J$4</f>
        <v>2.5336785714285712</v>
      </c>
      <c r="J428" s="34">
        <f t="shared" si="21"/>
        <v>8.4011081449786396</v>
      </c>
      <c r="K428" s="34">
        <f t="shared" si="22"/>
        <v>1.6125966098720608</v>
      </c>
      <c r="L428" s="34">
        <f t="shared" si="23"/>
        <v>0.39014434109807933</v>
      </c>
      <c r="M428" s="28">
        <f>($D428*Input!B$4 + 'Cálculo Emissões'!$E428*Input!B$6 + 'Cálculo Emissões'!$F428*Input!B$5) * (1/1000)</f>
        <v>6.2609309104440141E-3</v>
      </c>
      <c r="N428" s="28">
        <f>($D428*Input!C$4 + 'Cálculo Emissões'!$E428*Input!C$6 + 'Cálculo Emissões'!$F428*Input!C$5) * (1/1000)</f>
        <v>6.2609309104440141E-3</v>
      </c>
      <c r="O428" s="28">
        <f>($D428*Input!D$4 + 'Cálculo Emissões'!$E428*Input!D$6 + 'Cálculo Emissões'!$F428*Input!D$5) * (1/1000)</f>
        <v>6.2609309104440141E-3</v>
      </c>
      <c r="P428" s="28">
        <f>($D428*Input!E$4 + 'Cálculo Emissões'!$E428*Input!E$6 + 'Cálculo Emissões'!$F428*Input!E$5) * (1/1000)</f>
        <v>0.55952451755287935</v>
      </c>
      <c r="Q428" s="28">
        <f>($D428*Input!F$4 + 'Cálculo Emissões'!$E428*Input!F$6 + 'Cálculo Emissões'!$F428*Input!F$5) * (1/1000)</f>
        <v>0.92927953191699675</v>
      </c>
      <c r="R428" s="28">
        <f>($D428*Input!G$4 + 'Cálculo Emissões'!$E428*Input!G$6 + 'Cálculo Emissões'!$F428*Input!G$5) * (1/1000)</f>
        <v>1.1247419713426314E-2</v>
      </c>
      <c r="S428" s="28">
        <f>($D428*Input!H$4 + 'Cálculo Emissões'!$E428*Input!H$6 + 'Cálculo Emissões'!$F428*Input!H$5) * (1/1000)</f>
        <v>0.47340509549491461</v>
      </c>
      <c r="T428" s="28">
        <f>($D428*Input!I$4) * (1/1000)</f>
        <v>4.2760289797282476E-2</v>
      </c>
      <c r="U428" s="1">
        <f>($D428*Input!J$4 + 'Cálculo Emissões'!$E428*Input!J$6 + 'Cálculo Emissões'!$F428*Input!J$5) * (1/1000)</f>
        <v>1.2691481275444633E-2</v>
      </c>
      <c r="V428" s="1">
        <f>($D428*Input!K$4 + 'Cálculo Emissões'!$E428*Input!K$6 + 'Cálculo Emissões'!$F428*Input!K$5) * (1/1000)</f>
        <v>9.6348853662070102E-3</v>
      </c>
      <c r="W428" s="1">
        <f>($D428*Input!L$4 + 'Cálculo Emissões'!$E428*Input!L$6 + 'Cálculo Emissões'!$F428*Input!L$5) * (1/1000)</f>
        <v>5.1632102387528921E-3</v>
      </c>
      <c r="X428" s="1">
        <f>($D428*Input!M$4 + 'Cálculo Emissões'!$E428*Input!M$6 + 'Cálculo Emissões'!$F428*Input!M$5) * (1/1000)</f>
        <v>1.0521735586512513E-2</v>
      </c>
      <c r="Y428" s="1">
        <f>($D428*Input!N$4 + 'Cálculo Emissões'!$E428*Input!N$6 + 'Cálculo Emissões'!$F428*Input!N$5) * (1/1000)</f>
        <v>5.2608677932562565E-3</v>
      </c>
      <c r="Z428" s="1">
        <f>($D428*Input!O$4 + 'Cálculo Emissões'!$E428*Input!O$6 + 'Cálculo Emissões'!$F428*Input!O$5) * (1/1000)</f>
        <v>2.867808829195908E-3</v>
      </c>
    </row>
    <row r="429" spans="1:26" ht="15" customHeight="1" x14ac:dyDescent="0.25">
      <c r="A429" s="1" t="str">
        <f>'Dados Vias'!B430</f>
        <v>Vila Velha</v>
      </c>
      <c r="B429" s="1" t="str">
        <f>'Dados Vias'!C430</f>
        <v>Rua Itaiabaia (1)</v>
      </c>
      <c r="C429" s="29">
        <f>Input!$R$17</f>
        <v>0.95383561643835613</v>
      </c>
      <c r="D429" s="5">
        <f>'Dados Vias'!S430</f>
        <v>46.188555605510082</v>
      </c>
      <c r="E429" s="5">
        <f>'Dados Vias'!T430</f>
        <v>5.4127213600207131</v>
      </c>
      <c r="F429" s="5">
        <f>'Dados Vias'!U430</f>
        <v>2.1650885440082854</v>
      </c>
      <c r="G429" s="12">
        <f>($D429*Input!$E$12 + $E429*Input!$E$14 + $F429*Input!$E$13) / ($D429+$E429+$F429)</f>
        <v>1.8959731543624165</v>
      </c>
      <c r="H429" s="14" t="str">
        <f>'Dados Vias'!W430</f>
        <v>Collector</v>
      </c>
      <c r="I429" s="29">
        <f>VLOOKUP($H429,Input!$A$12:$B$15,2,FALSE)</f>
        <v>1.9366892857142866</v>
      </c>
      <c r="J429" s="34">
        <f t="shared" si="21"/>
        <v>0.58049718670681383</v>
      </c>
      <c r="K429" s="34">
        <f t="shared" si="22"/>
        <v>0.11142670456910977</v>
      </c>
      <c r="L429" s="34">
        <f t="shared" si="23"/>
        <v>2.6958073686074946E-2</v>
      </c>
      <c r="M429" s="28">
        <f>($D429*Input!B$4 + 'Cálculo Emissões'!$E429*Input!B$6 + 'Cálculo Emissões'!$F429*Input!B$5) * (1/1000)</f>
        <v>6.0238908550557034E-4</v>
      </c>
      <c r="N429" s="28">
        <f>($D429*Input!C$4 + 'Cálculo Emissões'!$E429*Input!C$6 + 'Cálculo Emissões'!$F429*Input!C$5) * (1/1000)</f>
        <v>6.0238908550557034E-4</v>
      </c>
      <c r="O429" s="28">
        <f>($D429*Input!D$4 + 'Cálculo Emissões'!$E429*Input!D$6 + 'Cálculo Emissões'!$F429*Input!D$5) * (1/1000)</f>
        <v>6.0238908550557034E-4</v>
      </c>
      <c r="P429" s="28">
        <f>($D429*Input!E$4 + 'Cálculo Emissões'!$E429*Input!E$6 + 'Cálculo Emissões'!$F429*Input!E$5) * (1/1000)</f>
        <v>4.7816364086376954E-2</v>
      </c>
      <c r="Q429" s="28">
        <f>($D429*Input!F$4 + 'Cálculo Emissões'!$E429*Input!F$6 + 'Cálculo Emissões'!$F429*Input!F$5) * (1/1000)</f>
        <v>6.45732920373258E-2</v>
      </c>
      <c r="R429" s="28">
        <f>($D429*Input!G$4 + 'Cálculo Emissões'!$E429*Input!G$6 + 'Cálculo Emissões'!$F429*Input!G$5) * (1/1000)</f>
        <v>1.0270837061411063E-3</v>
      </c>
      <c r="S429" s="28">
        <f>($D429*Input!H$4 + 'Cálculo Emissões'!$E429*Input!H$6 + 'Cálculo Emissões'!$F429*Input!H$5) * (1/1000)</f>
        <v>3.6936756130220447E-2</v>
      </c>
      <c r="T429" s="28">
        <f>($D429*Input!I$4) * (1/1000)</f>
        <v>3.3980658348216845E-3</v>
      </c>
      <c r="U429" s="1">
        <f>($D429*Input!J$4 + 'Cálculo Emissões'!$E429*Input!J$6 + 'Cálculo Emissões'!$F429*Input!J$5) * (1/1000)</f>
        <v>1.031992473062979E-3</v>
      </c>
      <c r="V429" s="1">
        <f>($D429*Input!K$4 + 'Cálculo Emissões'!$E429*Input!K$6 + 'Cálculo Emissões'!$F429*Input!K$5) * (1/1000)</f>
        <v>7.8318434259615514E-4</v>
      </c>
      <c r="W429" s="1">
        <f>($D429*Input!L$4 + 'Cálculo Emissões'!$E429*Input!L$6 + 'Cálculo Emissões'!$F429*Input!L$5) * (1/1000)</f>
        <v>4.1978308563236412E-4</v>
      </c>
      <c r="X429" s="1">
        <f>($D429*Input!M$4 + 'Cálculo Emissões'!$E429*Input!M$6 + 'Cálculo Emissões'!$F429*Input!M$5) * (1/1000)</f>
        <v>8.6277673581601434E-4</v>
      </c>
      <c r="Y429" s="1">
        <f>($D429*Input!N$4 + 'Cálculo Emissões'!$E429*Input!N$6 + 'Cálculo Emissões'!$F429*Input!N$5) * (1/1000)</f>
        <v>4.3138836790800717E-4</v>
      </c>
      <c r="Z429" s="1">
        <f>($D429*Input!O$4 + 'Cálculo Emissões'!$E429*Input!O$6 + 'Cálculo Emissões'!$F429*Input!O$5) * (1/1000)</f>
        <v>2.3513866690839355E-4</v>
      </c>
    </row>
    <row r="430" spans="1:26" ht="15" customHeight="1" x14ac:dyDescent="0.25">
      <c r="A430" s="1" t="str">
        <f>'Dados Vias'!B431</f>
        <v>Vila Velha</v>
      </c>
      <c r="B430" s="1" t="str">
        <f>'Dados Vias'!C431</f>
        <v>Rod. do Sol (5)</v>
      </c>
      <c r="C430" s="29">
        <f>Input!$R$17</f>
        <v>0.95383561643835613</v>
      </c>
      <c r="D430" s="5">
        <f>'Dados Vias'!S431</f>
        <v>1673.2886812368033</v>
      </c>
      <c r="E430" s="5">
        <f>'Dados Vias'!T431</f>
        <v>204.05959527278085</v>
      </c>
      <c r="F430" s="5">
        <f>'Dados Vias'!U431</f>
        <v>177.82336159485192</v>
      </c>
      <c r="G430" s="12">
        <f>($D430*Input!$E$12 + $E430*Input!$E$14 + $F430*Input!$E$13) / ($D430+$E430+$F430)</f>
        <v>2.5545390070921985</v>
      </c>
      <c r="H430" s="14" t="str">
        <f>'Dados Vias'!W431</f>
        <v>Highway</v>
      </c>
      <c r="I430" s="48">
        <f>'Medições Silt'!J$7</f>
        <v>0.21351785714285693</v>
      </c>
      <c r="J430" s="34">
        <f t="shared" si="21"/>
        <v>4.0435988908238647</v>
      </c>
      <c r="K430" s="34">
        <f t="shared" si="22"/>
        <v>0.77617068492594299</v>
      </c>
      <c r="L430" s="34">
        <f t="shared" si="23"/>
        <v>0.18778323022401849</v>
      </c>
      <c r="M430" s="28">
        <f>($D430*Input!B$4 + 'Cálculo Emissões'!$E430*Input!B$6 + 'Cálculo Emissões'!$F430*Input!B$5) * (1/1000)</f>
        <v>3.9240660436005381E-2</v>
      </c>
      <c r="N430" s="28">
        <f>($D430*Input!C$4 + 'Cálculo Emissões'!$E430*Input!C$6 + 'Cálculo Emissões'!$F430*Input!C$5) * (1/1000)</f>
        <v>3.9240660436005381E-2</v>
      </c>
      <c r="O430" s="28">
        <f>($D430*Input!D$4 + 'Cálculo Emissões'!$E430*Input!D$6 + 'Cálculo Emissões'!$F430*Input!D$5) * (1/1000)</f>
        <v>3.9240660436005381E-2</v>
      </c>
      <c r="P430" s="28">
        <f>($D430*Input!E$4 + 'Cálculo Emissões'!$E430*Input!E$6 + 'Cálculo Emissões'!$F430*Input!E$5) * (1/1000)</f>
        <v>2.2731799728448685</v>
      </c>
      <c r="Q430" s="28">
        <f>($D430*Input!F$4 + 'Cálculo Emissões'!$E430*Input!F$6 + 'Cálculo Emissões'!$F430*Input!F$5) * (1/1000)</f>
        <v>2.4731746473666103</v>
      </c>
      <c r="R430" s="28">
        <f>($D430*Input!G$4 + 'Cálculo Emissões'!$E430*Input!G$6 + 'Cálculo Emissões'!$F430*Input!G$5) * (1/1000)</f>
        <v>5.8131786549525333E-2</v>
      </c>
      <c r="S430" s="28">
        <f>($D430*Input!H$4 + 'Cálculo Emissões'!$E430*Input!H$6 + 'Cálculo Emissões'!$F430*Input!H$5) * (1/1000)</f>
        <v>1.3653448265946906</v>
      </c>
      <c r="T430" s="28">
        <f>($D430*Input!I$4) * (1/1000)</f>
        <v>0.12310289908321589</v>
      </c>
      <c r="U430" s="1">
        <f>($D430*Input!J$4 + 'Cálculo Emissões'!$E430*Input!J$6 + 'Cálculo Emissões'!$F430*Input!J$5) * (1/1000)</f>
        <v>4.4174491530491196E-2</v>
      </c>
      <c r="V430" s="1">
        <f>($D430*Input!K$4 + 'Cálculo Emissões'!$E430*Input!K$6 + 'Cálculo Emissões'!$F430*Input!K$5) * (1/1000)</f>
        <v>3.3525532536256744E-2</v>
      </c>
      <c r="W430" s="1">
        <f>($D430*Input!L$4 + 'Cálculo Emissões'!$E430*Input!L$6 + 'Cálculo Emissões'!$F430*Input!L$5) * (1/1000)</f>
        <v>1.7969906006952589E-2</v>
      </c>
      <c r="X430" s="1">
        <f>($D430*Input!M$4 + 'Cálculo Emissões'!$E430*Input!M$6 + 'Cálculo Emissões'!$F430*Input!M$5) * (1/1000)</f>
        <v>3.7614488183273835E-2</v>
      </c>
      <c r="Y430" s="1">
        <f>($D430*Input!N$4 + 'Cálculo Emissões'!$E430*Input!N$6 + 'Cálculo Emissões'!$F430*Input!N$5) * (1/1000)</f>
        <v>1.8807244091636918E-2</v>
      </c>
      <c r="Z430" s="1">
        <f>($D430*Input!O$4 + 'Cálculo Emissões'!$E430*Input!O$6 + 'Cálculo Emissões'!$F430*Input!O$5) * (1/1000)</f>
        <v>1.0234490724773245E-2</v>
      </c>
    </row>
    <row r="431" spans="1:26" ht="15" customHeight="1" x14ac:dyDescent="0.25">
      <c r="A431" s="1" t="str">
        <f>'Dados Vias'!B432</f>
        <v>Vila Velha</v>
      </c>
      <c r="B431" s="1" t="str">
        <f>'Dados Vias'!C432</f>
        <v>Av. José Júlio de Souza (3)</v>
      </c>
      <c r="C431" s="29">
        <f>Input!$R$17</f>
        <v>0.95383561643835613</v>
      </c>
      <c r="D431" s="5">
        <f>'Dados Vias'!S432</f>
        <v>826.81638512042105</v>
      </c>
      <c r="E431" s="5">
        <f>'Dados Vias'!T432</f>
        <v>65.942411083223774</v>
      </c>
      <c r="F431" s="5">
        <f>'Dados Vias'!U432</f>
        <v>32.125790014903892</v>
      </c>
      <c r="G431" s="12">
        <f>($D431*Input!$E$12 + $E431*Input!$E$14 + $F431*Input!$E$13) / ($D431+$E431+$F431)</f>
        <v>1.8541133455210239</v>
      </c>
      <c r="H431" s="14" t="str">
        <f>'Dados Vias'!W432</f>
        <v>Highway</v>
      </c>
      <c r="I431" s="29">
        <f>VLOOKUP($H431,Input!$A$12:$B$15,2,FALSE)</f>
        <v>0.61049702380952386</v>
      </c>
      <c r="J431" s="34">
        <f t="shared" si="21"/>
        <v>3.4137729755529116</v>
      </c>
      <c r="K431" s="34">
        <f t="shared" si="22"/>
        <v>0.65527530800086842</v>
      </c>
      <c r="L431" s="34">
        <f t="shared" si="23"/>
        <v>0.15853434870988753</v>
      </c>
      <c r="M431" s="28">
        <f>($D431*Input!B$4 + 'Cálculo Emissões'!$E431*Input!B$6 + 'Cálculo Emissões'!$F431*Input!B$5) * (1/1000)</f>
        <v>9.4879167100191866E-3</v>
      </c>
      <c r="N431" s="28">
        <f>($D431*Input!C$4 + 'Cálculo Emissões'!$E431*Input!C$6 + 'Cálculo Emissões'!$F431*Input!C$5) * (1/1000)</f>
        <v>9.4879167100191866E-3</v>
      </c>
      <c r="O431" s="28">
        <f>($D431*Input!D$4 + 'Cálculo Emissões'!$E431*Input!D$6 + 'Cálculo Emissões'!$F431*Input!D$5) * (1/1000)</f>
        <v>9.4879167100191866E-3</v>
      </c>
      <c r="P431" s="28">
        <f>($D431*Input!E$4 + 'Cálculo Emissões'!$E431*Input!E$6 + 'Cálculo Emissões'!$F431*Input!E$5) * (1/1000)</f>
        <v>0.81683175461001389</v>
      </c>
      <c r="Q431" s="28">
        <f>($D431*Input!F$4 + 'Cálculo Emissões'!$E431*Input!F$6 + 'Cálculo Emissões'!$F431*Input!F$5) * (1/1000)</f>
        <v>1.0300102998120391</v>
      </c>
      <c r="R431" s="28">
        <f>($D431*Input!G$4 + 'Cálculo Emissões'!$E431*Input!G$6 + 'Cálculo Emissões'!$F431*Input!G$5) * (1/1000)</f>
        <v>1.6913902356571902E-2</v>
      </c>
      <c r="S431" s="28">
        <f>($D431*Input!H$4 + 'Cálculo Emissões'!$E431*Input!H$6 + 'Cálculo Emissões'!$F431*Input!H$5) * (1/1000)</f>
        <v>0.64942640147929409</v>
      </c>
      <c r="T431" s="28">
        <f>($D431*Input!I$4) * (1/1000)</f>
        <v>6.0828412430660665E-2</v>
      </c>
      <c r="U431" s="1">
        <f>($D431*Input!J$4 + 'Cálculo Emissões'!$E431*Input!J$6 + 'Cálculo Emissões'!$F431*Input!J$5) * (1/1000)</f>
        <v>1.7768205395102848E-2</v>
      </c>
      <c r="V431" s="1">
        <f>($D431*Input!K$4 + 'Cálculo Emissões'!$E431*Input!K$6 + 'Cálculo Emissões'!$F431*Input!K$5) * (1/1000)</f>
        <v>1.3481220829488671E-2</v>
      </c>
      <c r="W431" s="1">
        <f>($D431*Input!L$4 + 'Cálculo Emissões'!$E431*Input!L$6 + 'Cálculo Emissões'!$F431*Input!L$5) * (1/1000)</f>
        <v>7.2267687408818938E-3</v>
      </c>
      <c r="X431" s="1">
        <f>($D431*Input!M$4 + 'Cálculo Emissões'!$E431*Input!M$6 + 'Cálculo Emissões'!$F431*Input!M$5) * (1/1000)</f>
        <v>1.4837729007143852E-2</v>
      </c>
      <c r="Y431" s="1">
        <f>($D431*Input!N$4 + 'Cálculo Emissões'!$E431*Input!N$6 + 'Cálculo Emissões'!$F431*Input!N$5) * (1/1000)</f>
        <v>7.4188645035719262E-3</v>
      </c>
      <c r="Z431" s="1">
        <f>($D431*Input!O$4 + 'Cálculo Emissões'!$E431*Input!O$6 + 'Cálculo Emissões'!$F431*Input!O$5) * (1/1000)</f>
        <v>4.046027422354383E-3</v>
      </c>
    </row>
    <row r="432" spans="1:26" ht="15" customHeight="1" x14ac:dyDescent="0.25">
      <c r="A432" s="1" t="str">
        <f>'Dados Vias'!B433</f>
        <v>Vila Velha</v>
      </c>
      <c r="B432" s="1" t="str">
        <f>'Dados Vias'!C433</f>
        <v>Av. Sta. Leopoldina (3)</v>
      </c>
      <c r="C432" s="29">
        <f>Input!$R$17</f>
        <v>0.95383561643835613</v>
      </c>
      <c r="D432" s="5">
        <f>'Dados Vias'!S433</f>
        <v>381.61765280627708</v>
      </c>
      <c r="E432" s="5">
        <f>'Dados Vias'!T433</f>
        <v>53.426471392878788</v>
      </c>
      <c r="F432" s="5">
        <f>'Dados Vias'!U433</f>
        <v>11.448529584188313</v>
      </c>
      <c r="G432" s="12">
        <f>($D432*Input!$E$12 + $E432*Input!$E$14 + $F432*Input!$E$13) / ($D432+$E432+$F432)</f>
        <v>1.6645299145299146</v>
      </c>
      <c r="H432" s="14" t="str">
        <f>'Dados Vias'!W433</f>
        <v>Highway</v>
      </c>
      <c r="I432" s="48">
        <f>'Medições Silt'!J$4</f>
        <v>2.5336785714285712</v>
      </c>
      <c r="J432" s="34">
        <f t="shared" si="21"/>
        <v>5.3904086876358699</v>
      </c>
      <c r="K432" s="34">
        <f t="shared" si="22"/>
        <v>1.0346914508774734</v>
      </c>
      <c r="L432" s="34">
        <f t="shared" si="23"/>
        <v>0.25032857682519521</v>
      </c>
      <c r="M432" s="28">
        <f>($D432*Input!B$4 + 'Cálculo Emissões'!$E432*Input!B$6 + 'Cálculo Emissões'!$F432*Input!B$5) * (1/1000)</f>
        <v>3.8888711600837257E-3</v>
      </c>
      <c r="N432" s="28">
        <f>($D432*Input!C$4 + 'Cálculo Emissões'!$E432*Input!C$6 + 'Cálculo Emissões'!$F432*Input!C$5) * (1/1000)</f>
        <v>3.8888711600837257E-3</v>
      </c>
      <c r="O432" s="28">
        <f>($D432*Input!D$4 + 'Cálculo Emissões'!$E432*Input!D$6 + 'Cálculo Emissões'!$F432*Input!D$5) * (1/1000)</f>
        <v>3.8888711600837257E-3</v>
      </c>
      <c r="P432" s="28">
        <f>($D432*Input!E$4 + 'Cálculo Emissões'!$E432*Input!E$6 + 'Cálculo Emissões'!$F432*Input!E$5) * (1/1000)</f>
        <v>0.3609378389103346</v>
      </c>
      <c r="Q432" s="28">
        <f>($D432*Input!F$4 + 'Cálculo Emissões'!$E432*Input!F$6 + 'Cálculo Emissões'!$F432*Input!F$5) * (1/1000)</f>
        <v>0.56030749285634862</v>
      </c>
      <c r="R432" s="28">
        <f>($D432*Input!G$4 + 'Cálculo Emissões'!$E432*Input!G$6 + 'Cálculo Emissões'!$F432*Input!G$5) * (1/1000)</f>
        <v>7.1532056505882336E-3</v>
      </c>
      <c r="S432" s="28">
        <f>($D432*Input!H$4 + 'Cálculo Emissões'!$E432*Input!H$6 + 'Cálculo Emissões'!$F432*Input!H$5) * (1/1000)</f>
        <v>0.30643280448020044</v>
      </c>
      <c r="T432" s="28">
        <f>($D432*Input!I$4) * (1/1000)</f>
        <v>2.8075394239242154E-2</v>
      </c>
      <c r="U432" s="1">
        <f>($D432*Input!J$4 + 'Cálculo Emissões'!$E432*Input!J$6 + 'Cálculo Emissões'!$F432*Input!J$5) * (1/1000)</f>
        <v>8.1632051155774085E-3</v>
      </c>
      <c r="V432" s="1">
        <f>($D432*Input!K$4 + 'Cálculo Emissões'!$E432*Input!K$6 + 'Cálculo Emissões'!$F432*Input!K$5) * (1/1000)</f>
        <v>6.1959468484559556E-3</v>
      </c>
      <c r="W432" s="1">
        <f>($D432*Input!L$4 + 'Cálculo Emissões'!$E432*Input!L$6 + 'Cálculo Emissões'!$F432*Input!L$5) * (1/1000)</f>
        <v>3.3206933777281868E-3</v>
      </c>
      <c r="X432" s="1">
        <f>($D432*Input!M$4 + 'Cálculo Emissões'!$E432*Input!M$6 + 'Cálculo Emissões'!$F432*Input!M$5) * (1/1000)</f>
        <v>6.7717517224098337E-3</v>
      </c>
      <c r="Y432" s="1">
        <f>($D432*Input!N$4 + 'Cálculo Emissões'!$E432*Input!N$6 + 'Cálculo Emissões'!$F432*Input!N$5) * (1/1000)</f>
        <v>3.3858758612049168E-3</v>
      </c>
      <c r="Z432" s="1">
        <f>($D432*Input!O$4 + 'Cálculo Emissões'!$E432*Input!O$6 + 'Cálculo Emissões'!$F432*Input!O$5) * (1/1000)</f>
        <v>1.8463206907712486E-3</v>
      </c>
    </row>
    <row r="433" spans="1:26" ht="15" customHeight="1" x14ac:dyDescent="0.25">
      <c r="A433" s="1" t="str">
        <f>'Dados Vias'!B434</f>
        <v>Vila Velha</v>
      </c>
      <c r="B433" s="1" t="str">
        <f>'Dados Vias'!C434</f>
        <v>Av. Luciano das Neves (5)</v>
      </c>
      <c r="C433" s="29">
        <f>Input!$R$17</f>
        <v>0.95383561643835613</v>
      </c>
      <c r="D433" s="5">
        <f>'Dados Vias'!S434</f>
        <v>1034.643716614735</v>
      </c>
      <c r="E433" s="5">
        <f>'Dados Vias'!T434</f>
        <v>151.35617688468832</v>
      </c>
      <c r="F433" s="5">
        <f>'Dados Vias'!U434</f>
        <v>81.325706982817621</v>
      </c>
      <c r="G433" s="12">
        <f>($D433*Input!$E$12 + $E433*Input!$E$14 + $F433*Input!$E$13) / ($D433+$E433+$F433)</f>
        <v>2.2119429590017829</v>
      </c>
      <c r="H433" s="14" t="str">
        <f>'Dados Vias'!W434</f>
        <v>Highway</v>
      </c>
      <c r="I433" s="48">
        <f>'Medições Silt'!J$5</f>
        <v>0.17564285714285766</v>
      </c>
      <c r="J433" s="34">
        <f t="shared" si="21"/>
        <v>1.8023843829734254</v>
      </c>
      <c r="K433" s="34">
        <f t="shared" si="22"/>
        <v>0.34596851933236034</v>
      </c>
      <c r="L433" s="34">
        <f t="shared" si="23"/>
        <v>8.3702061128796829E-2</v>
      </c>
      <c r="M433" s="28">
        <f>($D433*Input!B$4 + 'Cálculo Emissões'!$E433*Input!B$6 + 'Cálculo Emissões'!$F433*Input!B$5) * (1/1000)</f>
        <v>1.9367034739143044E-2</v>
      </c>
      <c r="N433" s="28">
        <f>($D433*Input!C$4 + 'Cálculo Emissões'!$E433*Input!C$6 + 'Cálculo Emissões'!$F433*Input!C$5) * (1/1000)</f>
        <v>1.9367034739143044E-2</v>
      </c>
      <c r="O433" s="28">
        <f>($D433*Input!D$4 + 'Cálculo Emissões'!$E433*Input!D$6 + 'Cálculo Emissões'!$F433*Input!D$5) * (1/1000)</f>
        <v>1.9367034739143044E-2</v>
      </c>
      <c r="P433" s="28">
        <f>($D433*Input!E$4 + 'Cálculo Emissões'!$E433*Input!E$6 + 'Cálculo Emissões'!$F433*Input!E$5) * (1/1000)</f>
        <v>1.2525074086718113</v>
      </c>
      <c r="Q433" s="28">
        <f>($D433*Input!F$4 + 'Cálculo Emissões'!$E433*Input!F$6 + 'Cálculo Emissões'!$F433*Input!F$5) * (1/1000)</f>
        <v>1.5963446141422803</v>
      </c>
      <c r="R433" s="28">
        <f>($D433*Input!G$4 + 'Cálculo Emissões'!$E433*Input!G$6 + 'Cálculo Emissões'!$F433*Input!G$5) * (1/1000)</f>
        <v>2.9986322515863379E-2</v>
      </c>
      <c r="S433" s="28">
        <f>($D433*Input!H$4 + 'Cálculo Emissões'!$E433*Input!H$6 + 'Cálculo Emissões'!$F433*Input!H$5) * (1/1000)</f>
        <v>0.84538617355967804</v>
      </c>
      <c r="T433" s="28">
        <f>($D433*Input!I$4) * (1/1000)</f>
        <v>7.6118151315864982E-2</v>
      </c>
      <c r="U433" s="1">
        <f>($D433*Input!J$4 + 'Cálculo Emissões'!$E433*Input!J$6 + 'Cálculo Emissões'!$F433*Input!J$5) * (1/1000)</f>
        <v>2.5587183649805546E-2</v>
      </c>
      <c r="V433" s="1">
        <f>($D433*Input!K$4 + 'Cálculo Emissões'!$E433*Input!K$6 + 'Cálculo Emissões'!$F433*Input!K$5) * (1/1000)</f>
        <v>1.9421446202324614E-2</v>
      </c>
      <c r="W433" s="1">
        <f>($D433*Input!L$4 + 'Cálculo Emissões'!$E433*Input!L$6 + 'Cálculo Emissões'!$F433*Input!L$5) * (1/1000)</f>
        <v>1.040909390318385E-2</v>
      </c>
      <c r="X433" s="1">
        <f>($D433*Input!M$4 + 'Cálculo Emissões'!$E433*Input!M$6 + 'Cálculo Emissões'!$F433*Input!M$5) * (1/1000)</f>
        <v>2.1591535211758408E-2</v>
      </c>
      <c r="Y433" s="1">
        <f>($D433*Input!N$4 + 'Cálculo Emissões'!$E433*Input!N$6 + 'Cálculo Emissões'!$F433*Input!N$5) * (1/1000)</f>
        <v>1.0795767605879204E-2</v>
      </c>
      <c r="Z433" s="1">
        <f>($D433*Input!O$4 + 'Cálculo Emissões'!$E433*Input!O$6 + 'Cálculo Emissões'!$F433*Input!O$5) * (1/1000)</f>
        <v>5.877960282796941E-3</v>
      </c>
    </row>
    <row r="434" spans="1:26" ht="15" customHeight="1" x14ac:dyDescent="0.25">
      <c r="A434" s="1" t="str">
        <f>'Dados Vias'!B435</f>
        <v>Vila Velha</v>
      </c>
      <c r="B434" s="1" t="str">
        <f>'Dados Vias'!C435</f>
        <v>Av. Luciano das Neves (4)</v>
      </c>
      <c r="C434" s="29">
        <f>Input!$R$17</f>
        <v>0.95383561643835613</v>
      </c>
      <c r="D434" s="5">
        <f>'Dados Vias'!S435</f>
        <v>299.15943611723372</v>
      </c>
      <c r="E434" s="5">
        <f>'Dados Vias'!T435</f>
        <v>31.077064710808529</v>
      </c>
      <c r="F434" s="5">
        <f>'Dados Vias'!U435</f>
        <v>14.001754430144503</v>
      </c>
      <c r="G434" s="12">
        <f>($D434*Input!$E$12 + $E434*Input!$E$14 + $F434*Input!$E$13) / ($D434+$E434+$F434)</f>
        <v>1.9147321428571429</v>
      </c>
      <c r="H434" s="14" t="str">
        <f>'Dados Vias'!W435</f>
        <v>Freeway</v>
      </c>
      <c r="I434" s="48">
        <f>'Medições Silt'!J$5</f>
        <v>0.17564285714285766</v>
      </c>
      <c r="J434" s="34">
        <f t="shared" si="21"/>
        <v>0.42257045243642888</v>
      </c>
      <c r="K434" s="34">
        <f t="shared" si="22"/>
        <v>8.1112594585320719E-2</v>
      </c>
      <c r="L434" s="34">
        <f t="shared" si="23"/>
        <v>1.9624014819029204E-2</v>
      </c>
      <c r="M434" s="28">
        <f>($D434*Input!B$4 + 'Cálculo Emissões'!$E434*Input!B$6 + 'Cálculo Emissões'!$F434*Input!B$5) * (1/1000)</f>
        <v>3.8804512550141635E-3</v>
      </c>
      <c r="N434" s="28">
        <f>($D434*Input!C$4 + 'Cálculo Emissões'!$E434*Input!C$6 + 'Cálculo Emissões'!$F434*Input!C$5) * (1/1000)</f>
        <v>3.8804512550141635E-3</v>
      </c>
      <c r="O434" s="28">
        <f>($D434*Input!D$4 + 'Cálculo Emissões'!$E434*Input!D$6 + 'Cálculo Emissões'!$F434*Input!D$5) * (1/1000)</f>
        <v>3.8804512550141635E-3</v>
      </c>
      <c r="P434" s="28">
        <f>($D434*Input!E$4 + 'Cálculo Emissões'!$E434*Input!E$6 + 'Cálculo Emissões'!$F434*Input!E$5) * (1/1000)</f>
        <v>0.30918966695123962</v>
      </c>
      <c r="Q434" s="28">
        <f>($D434*Input!F$4 + 'Cálculo Emissões'!$E434*Input!F$6 + 'Cálculo Emissões'!$F434*Input!F$5) * (1/1000)</f>
        <v>0.40290534715434351</v>
      </c>
      <c r="R434" s="28">
        <f>($D434*Input!G$4 + 'Cálculo Emissões'!$E434*Input!G$6 + 'Cálculo Emissões'!$F434*Input!G$5) * (1/1000)</f>
        <v>6.6379272793750718E-3</v>
      </c>
      <c r="S434" s="28">
        <f>($D434*Input!H$4 + 'Cálculo Emissões'!$E434*Input!H$6 + 'Cálculo Emissões'!$F434*Input!H$5) * (1/1000)</f>
        <v>0.23792785084034293</v>
      </c>
      <c r="T434" s="28">
        <f>($D434*Input!I$4) * (1/1000)</f>
        <v>2.2008990012955088E-2</v>
      </c>
      <c r="U434" s="1">
        <f>($D434*Input!J$4 + 'Cálculo Emissões'!$E434*Input!J$6 + 'Cálculo Emissões'!$F434*Input!J$5) * (1/1000)</f>
        <v>6.6496462399695437E-3</v>
      </c>
      <c r="V434" s="1">
        <f>($D434*Input!K$4 + 'Cálculo Emissões'!$E434*Input!K$6 + 'Cálculo Emissões'!$F434*Input!K$5) * (1/1000)</f>
        <v>5.0460478895239212E-3</v>
      </c>
      <c r="W434" s="1">
        <f>($D434*Input!L$4 + 'Cálculo Emissões'!$E434*Input!L$6 + 'Cálculo Emissões'!$F434*Input!L$5) * (1/1000)</f>
        <v>2.7047784460642369E-3</v>
      </c>
      <c r="X434" s="1">
        <f>($D434*Input!M$4 + 'Cálculo Emissões'!$E434*Input!M$6 + 'Cálculo Emissões'!$F434*Input!M$5) * (1/1000)</f>
        <v>5.562893898226973E-3</v>
      </c>
      <c r="Y434" s="1">
        <f>($D434*Input!N$4 + 'Cálculo Emissões'!$E434*Input!N$6 + 'Cálculo Emissões'!$F434*Input!N$5) * (1/1000)</f>
        <v>2.7814469491134865E-3</v>
      </c>
      <c r="Z434" s="1">
        <f>($D434*Input!O$4 + 'Cálculo Emissões'!$E434*Input!O$6 + 'Cálculo Emissões'!$F434*Input!O$5) * (1/1000)</f>
        <v>1.5162387225522377E-3</v>
      </c>
    </row>
    <row r="435" spans="1:26" ht="15" customHeight="1" x14ac:dyDescent="0.25">
      <c r="A435" s="1" t="str">
        <f>'Dados Vias'!B436</f>
        <v>Vila Velha</v>
      </c>
      <c r="B435" s="1" t="str">
        <f>'Dados Vias'!C436</f>
        <v>Rua Luís José</v>
      </c>
      <c r="C435" s="29">
        <f>Input!$R$17</f>
        <v>0.95383561643835613</v>
      </c>
      <c r="D435" s="5">
        <f>'Dados Vias'!S436</f>
        <v>396.16714047961642</v>
      </c>
      <c r="E435" s="5">
        <f>'Dados Vias'!T436</f>
        <v>27.440148258328414</v>
      </c>
      <c r="F435" s="5">
        <f>'Dados Vias'!U436</f>
        <v>22.295120459891834</v>
      </c>
      <c r="G435" s="12">
        <f>($D435*Input!$E$12 + $E435*Input!$E$14 + $F435*Input!$E$13) / ($D435+$E435+$F435)</f>
        <v>2.083076923076923</v>
      </c>
      <c r="H435" s="14" t="str">
        <f>'Dados Vias'!W436</f>
        <v>Highway</v>
      </c>
      <c r="I435" s="29">
        <f>VLOOKUP($H435,Input!$A$12:$B$15,2,FALSE)</f>
        <v>0.61049702380952386</v>
      </c>
      <c r="J435" s="34">
        <f t="shared" si="21"/>
        <v>1.8533921599373147</v>
      </c>
      <c r="K435" s="34">
        <f t="shared" si="22"/>
        <v>0.35575948580840094</v>
      </c>
      <c r="L435" s="34">
        <f t="shared" si="23"/>
        <v>8.6070843340742179E-2</v>
      </c>
      <c r="M435" s="28">
        <f>($D435*Input!B$4 + 'Cálculo Emissões'!$E435*Input!B$6 + 'Cálculo Emissões'!$F435*Input!B$5) * (1/1000)</f>
        <v>5.7350747444285966E-3</v>
      </c>
      <c r="N435" s="28">
        <f>($D435*Input!C$4 + 'Cálculo Emissões'!$E435*Input!C$6 + 'Cálculo Emissões'!$F435*Input!C$5) * (1/1000)</f>
        <v>5.7350747444285966E-3</v>
      </c>
      <c r="O435" s="28">
        <f>($D435*Input!D$4 + 'Cálculo Emissões'!$E435*Input!D$6 + 'Cálculo Emissões'!$F435*Input!D$5) * (1/1000)</f>
        <v>5.7350747444285966E-3</v>
      </c>
      <c r="P435" s="28">
        <f>($D435*Input!E$4 + 'Cálculo Emissões'!$E435*Input!E$6 + 'Cálculo Emissões'!$F435*Input!E$5) * (1/1000)</f>
        <v>0.428478275955259</v>
      </c>
      <c r="Q435" s="28">
        <f>($D435*Input!F$4 + 'Cálculo Emissões'!$E435*Input!F$6 + 'Cálculo Emissões'!$F435*Input!F$5) * (1/1000)</f>
        <v>0.48471144336164107</v>
      </c>
      <c r="R435" s="28">
        <f>($D435*Input!G$4 + 'Cálculo Emissões'!$E435*Input!G$6 + 'Cálculo Emissões'!$F435*Input!G$5) * (1/1000)</f>
        <v>9.545564423264874E-3</v>
      </c>
      <c r="S435" s="28">
        <f>($D435*Input!H$4 + 'Cálculo Emissões'!$E435*Input!H$6 + 'Cálculo Emissões'!$F435*Input!H$5) * (1/1000)</f>
        <v>0.3115199889506734</v>
      </c>
      <c r="T435" s="28">
        <f>($D435*Input!I$4) * (1/1000)</f>
        <v>2.9145791793978325E-2</v>
      </c>
      <c r="U435" s="1">
        <f>($D435*Input!J$4 + 'Cálculo Emissões'!$E435*Input!J$6 + 'Cálculo Emissões'!$F435*Input!J$5) * (1/1000)</f>
        <v>8.9459161474783229E-3</v>
      </c>
      <c r="V435" s="1">
        <f>($D435*Input!K$4 + 'Cálculo Emissões'!$E435*Input!K$6 + 'Cálculo Emissões'!$F435*Input!K$5) * (1/1000)</f>
        <v>6.7872000923374061E-3</v>
      </c>
      <c r="W435" s="1">
        <f>($D435*Input!L$4 + 'Cálculo Emissões'!$E435*Input!L$6 + 'Cálculo Emissões'!$F435*Input!L$5) * (1/1000)</f>
        <v>3.6385068913343593E-3</v>
      </c>
      <c r="X435" s="1">
        <f>($D435*Input!M$4 + 'Cálculo Emissões'!$E435*Input!M$6 + 'Cálculo Emissões'!$F435*Input!M$5) * (1/1000)</f>
        <v>7.5227715355492258E-3</v>
      </c>
      <c r="Y435" s="1">
        <f>($D435*Input!N$4 + 'Cálculo Emissões'!$E435*Input!N$6 + 'Cálculo Emissões'!$F435*Input!N$5) * (1/1000)</f>
        <v>3.7613857677746129E-3</v>
      </c>
      <c r="Z435" s="1">
        <f>($D435*Input!O$4 + 'Cálculo Emissões'!$E435*Input!O$6 + 'Cálculo Emissões'!$F435*Input!O$5) * (1/1000)</f>
        <v>2.0502819704077816E-3</v>
      </c>
    </row>
    <row r="436" spans="1:26" ht="15" customHeight="1" x14ac:dyDescent="0.25">
      <c r="A436" s="1" t="str">
        <f>'Dados Vias'!B437</f>
        <v>Vila Velha</v>
      </c>
      <c r="B436" s="1" t="str">
        <f>'Dados Vias'!C437</f>
        <v>Rod. Do Sol (3)</v>
      </c>
      <c r="C436" s="29">
        <f>Input!$R$17</f>
        <v>0.95383561643835613</v>
      </c>
      <c r="D436" s="5">
        <f>'Dados Vias'!S437</f>
        <v>640.49910801725559</v>
      </c>
      <c r="E436" s="5">
        <f>'Dados Vias'!T437</f>
        <v>77.988233359614014</v>
      </c>
      <c r="F436" s="5">
        <f>'Dados Vias'!U437</f>
        <v>38.16445462278984</v>
      </c>
      <c r="G436" s="12">
        <f>($D436*Input!$E$12 + $E436*Input!$E$14 + $F436*Input!$E$13) / ($D436+$E436+$F436)</f>
        <v>2.0373903508771929</v>
      </c>
      <c r="H436" s="14" t="str">
        <f>'Dados Vias'!W437</f>
        <v>Highway</v>
      </c>
      <c r="I436" s="48">
        <f>'Medições Silt'!J$7</f>
        <v>0.21351785714285693</v>
      </c>
      <c r="J436" s="34">
        <f t="shared" si="21"/>
        <v>1.181987758156378</v>
      </c>
      <c r="K436" s="34">
        <f t="shared" si="22"/>
        <v>0.2268830990888403</v>
      </c>
      <c r="L436" s="34">
        <f t="shared" si="23"/>
        <v>5.4891072360203304E-2</v>
      </c>
      <c r="M436" s="28">
        <f>($D436*Input!B$4 + 'Cálculo Emissões'!$E436*Input!B$6 + 'Cálculo Emissões'!$F436*Input!B$5) * (1/1000)</f>
        <v>9.7900535007978632E-3</v>
      </c>
      <c r="N436" s="28">
        <f>($D436*Input!C$4 + 'Cálculo Emissões'!$E436*Input!C$6 + 'Cálculo Emissões'!$F436*Input!C$5) * (1/1000)</f>
        <v>9.7900535007978632E-3</v>
      </c>
      <c r="O436" s="28">
        <f>($D436*Input!D$4 + 'Cálculo Emissões'!$E436*Input!D$6 + 'Cálculo Emissões'!$F436*Input!D$5) * (1/1000)</f>
        <v>9.7900535007978632E-3</v>
      </c>
      <c r="P436" s="28">
        <f>($D436*Input!E$4 + 'Cálculo Emissões'!$E436*Input!E$6 + 'Cálculo Emissões'!$F436*Input!E$5) * (1/1000)</f>
        <v>0.70760686697034214</v>
      </c>
      <c r="Q436" s="28">
        <f>($D436*Input!F$4 + 'Cálculo Emissões'!$E436*Input!F$6 + 'Cálculo Emissões'!$F436*Input!F$5) * (1/1000)</f>
        <v>0.91516145275255223</v>
      </c>
      <c r="R436" s="28">
        <f>($D436*Input!G$4 + 'Cálculo Emissões'!$E436*Input!G$6 + 'Cálculo Emissões'!$F436*Input!G$5) * (1/1000)</f>
        <v>1.5962162398663056E-2</v>
      </c>
      <c r="S436" s="28">
        <f>($D436*Input!H$4 + 'Cálculo Emissões'!$E436*Input!H$6 + 'Cálculo Emissões'!$F436*Input!H$5) * (1/1000)</f>
        <v>0.51517928036594896</v>
      </c>
      <c r="T436" s="28">
        <f>($D436*Input!I$4) * (1/1000)</f>
        <v>4.7121156045147217E-2</v>
      </c>
      <c r="U436" s="1">
        <f>($D436*Input!J$4 + 'Cálculo Emissões'!$E436*Input!J$6 + 'Cálculo Emissões'!$F436*Input!J$5) * (1/1000)</f>
        <v>1.4885621079709182E-2</v>
      </c>
      <c r="V436" s="1">
        <f>($D436*Input!K$4 + 'Cálculo Emissões'!$E436*Input!K$6 + 'Cálculo Emissões'!$F436*Input!K$5) * (1/1000)</f>
        <v>1.1297109128929828E-2</v>
      </c>
      <c r="W436" s="1">
        <f>($D436*Input!L$4 + 'Cálculo Emissões'!$E436*Input!L$6 + 'Cálculo Emissões'!$F436*Input!L$5) * (1/1000)</f>
        <v>6.055158776652152E-3</v>
      </c>
      <c r="X436" s="1">
        <f>($D436*Input!M$4 + 'Cálculo Emissões'!$E436*Input!M$6 + 'Cálculo Emissões'!$F436*Input!M$5) * (1/1000)</f>
        <v>1.2498657934579835E-2</v>
      </c>
      <c r="Y436" s="1">
        <f>($D436*Input!N$4 + 'Cálculo Emissões'!$E436*Input!N$6 + 'Cálculo Emissões'!$F436*Input!N$5) * (1/1000)</f>
        <v>6.2493289672899176E-3</v>
      </c>
      <c r="Z436" s="1">
        <f>($D436*Input!O$4 + 'Cálculo Emissões'!$E436*Input!O$6 + 'Cálculo Emissões'!$F436*Input!O$5) * (1/1000)</f>
        <v>3.4048873178502692E-3</v>
      </c>
    </row>
    <row r="437" spans="1:26" ht="15" customHeight="1" x14ac:dyDescent="0.25">
      <c r="A437" s="1" t="str">
        <f>'Dados Vias'!B438</f>
        <v>Vila Velha</v>
      </c>
      <c r="B437" s="1" t="str">
        <f>'Dados Vias'!C438</f>
        <v>Av. Resplendor (2)</v>
      </c>
      <c r="C437" s="29">
        <f>Input!$R$17</f>
        <v>0.95383561643835613</v>
      </c>
      <c r="D437" s="5">
        <f>'Dados Vias'!S438</f>
        <v>68.303194694354374</v>
      </c>
      <c r="E437" s="5">
        <f>'Dados Vias'!T438</f>
        <v>9.4461865002830514</v>
      </c>
      <c r="F437" s="5">
        <f>'Dados Vias'!U438</f>
        <v>4.359778384746023</v>
      </c>
      <c r="G437" s="12">
        <f>($D437*Input!$E$12 + $E437*Input!$E$14 + $F437*Input!$E$13) / ($D437+$E437+$F437)</f>
        <v>2.0601769911504424</v>
      </c>
      <c r="H437" s="14" t="str">
        <f>'Dados Vias'!W438</f>
        <v>Collector</v>
      </c>
      <c r="I437" s="29">
        <f>VLOOKUP($H437,Input!$A$12:$B$15,2,FALSE)</f>
        <v>1.9366892857142866</v>
      </c>
      <c r="J437" s="34">
        <f t="shared" si="21"/>
        <v>0.96488341585820425</v>
      </c>
      <c r="K437" s="34">
        <f t="shared" si="22"/>
        <v>0.18520981976225598</v>
      </c>
      <c r="L437" s="34">
        <f t="shared" si="23"/>
        <v>4.4808827361836112E-2</v>
      </c>
      <c r="M437" s="28">
        <f>($D437*Input!B$4 + 'Cálculo Emissões'!$E437*Input!B$6 + 'Cálculo Emissões'!$F437*Input!B$5) * (1/1000)</f>
        <v>1.0996681178058218E-3</v>
      </c>
      <c r="N437" s="28">
        <f>($D437*Input!C$4 + 'Cálculo Emissões'!$E437*Input!C$6 + 'Cálculo Emissões'!$F437*Input!C$5) * (1/1000)</f>
        <v>1.0996681178058218E-3</v>
      </c>
      <c r="O437" s="28">
        <f>($D437*Input!D$4 + 'Cálculo Emissões'!$E437*Input!D$6 + 'Cálculo Emissões'!$F437*Input!D$5) * (1/1000)</f>
        <v>1.0996681178058218E-3</v>
      </c>
      <c r="P437" s="28">
        <f>($D437*Input!E$4 + 'Cálculo Emissões'!$E437*Input!E$6 + 'Cálculo Emissões'!$F437*Input!E$5) * (1/1000)</f>
        <v>7.7147696153082354E-2</v>
      </c>
      <c r="Q437" s="28">
        <f>($D437*Input!F$4 + 'Cálculo Emissões'!$E437*Input!F$6 + 'Cálculo Emissões'!$F437*Input!F$5) * (1/1000)</f>
        <v>0.10223794703126564</v>
      </c>
      <c r="R437" s="28">
        <f>($D437*Input!G$4 + 'Cálculo Emissões'!$E437*Input!G$6 + 'Cálculo Emissões'!$F437*Input!G$5) * (1/1000)</f>
        <v>1.7660006698710245E-3</v>
      </c>
      <c r="S437" s="28">
        <f>($D437*Input!H$4 + 'Cálculo Emissões'!$E437*Input!H$6 + 'Cálculo Emissões'!$F437*Input!H$5) * (1/1000)</f>
        <v>5.5380571903996305E-2</v>
      </c>
      <c r="T437" s="28">
        <f>($D437*Input!I$4) * (1/1000)</f>
        <v>5.0250272877632712E-3</v>
      </c>
      <c r="U437" s="1">
        <f>($D437*Input!J$4 + 'Cálculo Emissões'!$E437*Input!J$6 + 'Cálculo Emissões'!$F437*Input!J$5) * (1/1000)</f>
        <v>1.616392845831023E-3</v>
      </c>
      <c r="V437" s="1">
        <f>($D437*Input!K$4 + 'Cálculo Emissões'!$E437*Input!K$6 + 'Cálculo Emissões'!$F437*Input!K$5) * (1/1000)</f>
        <v>1.226840115518518E-3</v>
      </c>
      <c r="W437" s="1">
        <f>($D437*Input!L$4 + 'Cálculo Emissões'!$E437*Input!L$6 + 'Cálculo Emissões'!$F437*Input!L$5) * (1/1000)</f>
        <v>6.5754392861706607E-4</v>
      </c>
      <c r="X437" s="1">
        <f>($D437*Input!M$4 + 'Cálculo Emissões'!$E437*Input!M$6 + 'Cálculo Emissões'!$F437*Input!M$5) * (1/1000)</f>
        <v>1.3580478370411771E-3</v>
      </c>
      <c r="Y437" s="1">
        <f>($D437*Input!N$4 + 'Cálculo Emissões'!$E437*Input!N$6 + 'Cálculo Emissões'!$F437*Input!N$5) * (1/1000)</f>
        <v>6.7902391852058853E-4</v>
      </c>
      <c r="Z437" s="1">
        <f>($D437*Input!O$4 + 'Cálculo Emissões'!$E437*Input!O$6 + 'Cálculo Emissões'!$F437*Input!O$5) * (1/1000)</f>
        <v>3.6987453169687567E-4</v>
      </c>
    </row>
    <row r="438" spans="1:26" ht="15" customHeight="1" x14ac:dyDescent="0.25">
      <c r="A438" s="1" t="str">
        <f>'Dados Vias'!B439</f>
        <v>Vila Velha</v>
      </c>
      <c r="B438" s="1" t="str">
        <f>'Dados Vias'!C439</f>
        <v>Rua Dr. Jair de Andrade (3)</v>
      </c>
      <c r="C438" s="29">
        <f>Input!$R$17</f>
        <v>0.95383561643835613</v>
      </c>
      <c r="D438" s="5">
        <f>'Dados Vias'!S439</f>
        <v>136.10393304003733</v>
      </c>
      <c r="E438" s="5">
        <f>'Dados Vias'!T439</f>
        <v>5.6709972100015555</v>
      </c>
      <c r="F438" s="5">
        <f>'Dados Vias'!U439</f>
        <v>9.0735955360024914</v>
      </c>
      <c r="G438" s="12">
        <f>($D438*Input!$E$12 + $E438*Input!$E$14 + $F438*Input!$E$13) / ($D438+$E438+$F438)</f>
        <v>2.2571428571428576</v>
      </c>
      <c r="H438" s="14" t="str">
        <f>'Dados Vias'!W439</f>
        <v>Collector</v>
      </c>
      <c r="I438" s="29">
        <f>VLOOKUP($H438,Input!$A$12:$B$15,2,FALSE)</f>
        <v>1.9366892857142866</v>
      </c>
      <c r="J438" s="34">
        <f t="shared" si="21"/>
        <v>1.9456822186532194</v>
      </c>
      <c r="K438" s="34">
        <f t="shared" si="22"/>
        <v>0.37347460543807931</v>
      </c>
      <c r="L438" s="34">
        <f t="shared" si="23"/>
        <v>9.0356759380180465E-2</v>
      </c>
      <c r="M438" s="28">
        <f>($D438*Input!B$4 + 'Cálculo Emissões'!$E438*Input!B$6 + 'Cálculo Emissões'!$F438*Input!B$5) * (1/1000)</f>
        <v>2.20115719723538E-3</v>
      </c>
      <c r="N438" s="28">
        <f>($D438*Input!C$4 + 'Cálculo Emissões'!$E438*Input!C$6 + 'Cálculo Emissões'!$F438*Input!C$5) * (1/1000)</f>
        <v>2.20115719723538E-3</v>
      </c>
      <c r="O438" s="28">
        <f>($D438*Input!D$4 + 'Cálculo Emissões'!$E438*Input!D$6 + 'Cálculo Emissões'!$F438*Input!D$5) * (1/1000)</f>
        <v>2.20115719723538E-3</v>
      </c>
      <c r="P438" s="28">
        <f>($D438*Input!E$4 + 'Cálculo Emissões'!$E438*Input!E$6 + 'Cálculo Emissões'!$F438*Input!E$5) * (1/1000)</f>
        <v>0.15451468723471301</v>
      </c>
      <c r="Q438" s="28">
        <f>($D438*Input!F$4 + 'Cálculo Emissões'!$E438*Input!F$6 + 'Cálculo Emissões'!$F438*Input!F$5) * (1/1000)</f>
        <v>0.1535470868332009</v>
      </c>
      <c r="R438" s="28">
        <f>($D438*Input!G$4 + 'Cálculo Emissões'!$E438*Input!G$6 + 'Cálculo Emissões'!$F438*Input!G$5) * (1/1000)</f>
        <v>3.5674444548008935E-3</v>
      </c>
      <c r="S438" s="28">
        <f>($D438*Input!H$4 + 'Cálculo Emissões'!$E438*Input!H$6 + 'Cálculo Emissões'!$F438*Input!H$5) * (1/1000)</f>
        <v>0.10614381862351273</v>
      </c>
      <c r="T438" s="28">
        <f>($D438*Input!I$4) * (1/1000)</f>
        <v>1.0013089146979867E-2</v>
      </c>
      <c r="U438" s="1">
        <f>($D438*Input!J$4 + 'Cálculo Emissões'!$E438*Input!J$6 + 'Cálculo Emissões'!$F438*Input!J$5) * (1/1000)</f>
        <v>3.1378485341075012E-3</v>
      </c>
      <c r="V438" s="1">
        <f>($D438*Input!K$4 + 'Cálculo Emissões'!$E438*Input!K$6 + 'Cálculo Emissões'!$F438*Input!K$5) * (1/1000)</f>
        <v>2.3803031963796676E-3</v>
      </c>
      <c r="W438" s="1">
        <f>($D438*Input!L$4 + 'Cálculo Emissões'!$E438*Input!L$6 + 'Cálculo Emissões'!$F438*Input!L$5) * (1/1000)</f>
        <v>1.2761602178327264E-3</v>
      </c>
      <c r="X438" s="1">
        <f>($D438*Input!M$4 + 'Cálculo Emissões'!$E438*Input!M$6 + 'Cálculo Emissões'!$F438*Input!M$5) * (1/1000)</f>
        <v>2.6517099418482165E-3</v>
      </c>
      <c r="Y438" s="1">
        <f>($D438*Input!N$4 + 'Cálculo Emissões'!$E438*Input!N$6 + 'Cálculo Emissões'!$F438*Input!N$5) * (1/1000)</f>
        <v>1.3258549709241083E-3</v>
      </c>
      <c r="Z438" s="1">
        <f>($D438*Input!O$4 + 'Cálculo Emissões'!$E438*Input!O$6 + 'Cálculo Emissões'!$F438*Input!O$5) * (1/1000)</f>
        <v>7.2260222036111751E-4</v>
      </c>
    </row>
    <row r="439" spans="1:26" ht="15" customHeight="1" x14ac:dyDescent="0.25">
      <c r="A439" s="1" t="str">
        <f>'Dados Vias'!B440</f>
        <v>Vila Velha</v>
      </c>
      <c r="B439" s="1" t="str">
        <f>'Dados Vias'!C440</f>
        <v>Av. José Júlio de Souza (2)</v>
      </c>
      <c r="C439" s="29">
        <f>Input!$R$17</f>
        <v>0.95383561643835613</v>
      </c>
      <c r="D439" s="5">
        <f>'Dados Vias'!S440</f>
        <v>513.76116928470719</v>
      </c>
      <c r="E439" s="5">
        <f>'Dados Vias'!T440</f>
        <v>33.095044647174383</v>
      </c>
      <c r="F439" s="5">
        <f>'Dados Vias'!U440</f>
        <v>23.639317605124564</v>
      </c>
      <c r="G439" s="12">
        <f>($D439*Input!$E$12 + $E439*Input!$E$14 + $F439*Input!$E$13) / ($D439+$E439+$F439)</f>
        <v>1.9658839779005526</v>
      </c>
      <c r="H439" s="14" t="str">
        <f>'Dados Vias'!W440</f>
        <v>Highway</v>
      </c>
      <c r="I439" s="29">
        <f>VLOOKUP($H439,Input!$A$12:$B$15,2,FALSE)</f>
        <v>0.61049702380952386</v>
      </c>
      <c r="J439" s="34">
        <f t="shared" si="21"/>
        <v>2.2352668470430936</v>
      </c>
      <c r="K439" s="34">
        <f t="shared" si="22"/>
        <v>0.4290605093395411</v>
      </c>
      <c r="L439" s="34">
        <f t="shared" si="23"/>
        <v>0.10380496193698578</v>
      </c>
      <c r="M439" s="28">
        <f>($D439*Input!B$4 + 'Cálculo Emissões'!$E439*Input!B$6 + 'Cálculo Emissões'!$F439*Input!B$5) * (1/1000)</f>
        <v>6.5041515571050094E-3</v>
      </c>
      <c r="N439" s="28">
        <f>($D439*Input!C$4 + 'Cálculo Emissões'!$E439*Input!C$6 + 'Cálculo Emissões'!$F439*Input!C$5) * (1/1000)</f>
        <v>6.5041515571050094E-3</v>
      </c>
      <c r="O439" s="28">
        <f>($D439*Input!D$4 + 'Cálculo Emissões'!$E439*Input!D$6 + 'Cálculo Emissões'!$F439*Input!D$5) * (1/1000)</f>
        <v>6.5041515571050094E-3</v>
      </c>
      <c r="P439" s="28">
        <f>($D439*Input!E$4 + 'Cálculo Emissões'!$E439*Input!E$6 + 'Cálculo Emissões'!$F439*Input!E$5) * (1/1000)</f>
        <v>0.52675516226472063</v>
      </c>
      <c r="Q439" s="28">
        <f>($D439*Input!F$4 + 'Cálculo Emissões'!$E439*Input!F$6 + 'Cálculo Emissões'!$F439*Input!F$5) * (1/1000)</f>
        <v>0.61353576286122125</v>
      </c>
      <c r="R439" s="28">
        <f>($D439*Input!G$4 + 'Cálculo Emissões'!$E439*Input!G$6 + 'Cálculo Emissões'!$F439*Input!G$5) * (1/1000)</f>
        <v>1.1263601894850967E-2</v>
      </c>
      <c r="S439" s="28">
        <f>($D439*Input!H$4 + 'Cálculo Emissões'!$E439*Input!H$6 + 'Cálculo Emissões'!$F439*Input!H$5) * (1/1000)</f>
        <v>0.4018669672653255</v>
      </c>
      <c r="T439" s="28">
        <f>($D439*Input!I$4) * (1/1000)</f>
        <v>3.7797117786383824E-2</v>
      </c>
      <c r="U439" s="1">
        <f>($D439*Input!J$4 + 'Cálculo Emissões'!$E439*Input!J$6 + 'Cálculo Emissões'!$F439*Input!J$5) * (1/1000)</f>
        <v>1.1223981365830731E-2</v>
      </c>
      <c r="V439" s="1">
        <f>($D439*Input!K$4 + 'Cálculo Emissões'!$E439*Input!K$6 + 'Cálculo Emissões'!$F439*Input!K$5) * (1/1000)</f>
        <v>8.5151938439619271E-3</v>
      </c>
      <c r="W439" s="1">
        <f>($D439*Input!L$4 + 'Cálculo Emissões'!$E439*Input!L$6 + 'Cálculo Emissões'!$F439*Input!L$5) * (1/1000)</f>
        <v>4.5649240192414476E-3</v>
      </c>
      <c r="X439" s="1">
        <f>($D439*Input!M$4 + 'Cálculo Emissões'!$E439*Input!M$6 + 'Cálculo Emissões'!$F439*Input!M$5) * (1/1000)</f>
        <v>9.4059641750325936E-3</v>
      </c>
      <c r="Y439" s="1">
        <f>($D439*Input!N$4 + 'Cálculo Emissões'!$E439*Input!N$6 + 'Cálculo Emissões'!$F439*Input!N$5) * (1/1000)</f>
        <v>4.7029820875162968E-3</v>
      </c>
      <c r="Z439" s="1">
        <f>($D439*Input!O$4 + 'Cálculo Emissões'!$E439*Input!O$6 + 'Cálculo Emissões'!$F439*Input!O$5) * (1/1000)</f>
        <v>2.5645030071743125E-3</v>
      </c>
    </row>
    <row r="440" spans="1:26" ht="15" customHeight="1" x14ac:dyDescent="0.25">
      <c r="A440" s="1" t="str">
        <f>'Dados Vias'!B441</f>
        <v>Vila Velha</v>
      </c>
      <c r="B440" s="1" t="str">
        <f>'Dados Vias'!C441</f>
        <v>Av. Ministro Salgado Filho (1)</v>
      </c>
      <c r="C440" s="29">
        <f>Input!$R$17</f>
        <v>0.95383561643835613</v>
      </c>
      <c r="D440" s="5">
        <f>'Dados Vias'!S441</f>
        <v>740.80870740318755</v>
      </c>
      <c r="E440" s="5">
        <f>'Dados Vias'!T441</f>
        <v>170.95585555458177</v>
      </c>
      <c r="F440" s="5">
        <f>'Dados Vias'!U441</f>
        <v>26.81660479287557</v>
      </c>
      <c r="G440" s="12">
        <f>($D440*Input!$E$12 + $E440*Input!$E$14 + $F440*Input!$E$13) / ($D440+$E440+$F440)</f>
        <v>1.6280357142857145</v>
      </c>
      <c r="H440" s="14" t="str">
        <f>'Dados Vias'!W441</f>
        <v>Highway</v>
      </c>
      <c r="I440" s="29">
        <f>VLOOKUP($H440,Input!$A$12:$B$15,2,FALSE)</f>
        <v>0.61049702380952386</v>
      </c>
      <c r="J440" s="34">
        <f t="shared" si="21"/>
        <v>3.0340108618960309</v>
      </c>
      <c r="K440" s="34">
        <f t="shared" si="22"/>
        <v>0.58237979392431538</v>
      </c>
      <c r="L440" s="34">
        <f t="shared" si="23"/>
        <v>0.14089833723975376</v>
      </c>
      <c r="M440" s="28">
        <f>($D440*Input!B$4 + 'Cálculo Emissões'!$E440*Input!B$6 + 'Cálculo Emissões'!$F440*Input!B$5) * (1/1000)</f>
        <v>8.6469934972745223E-3</v>
      </c>
      <c r="N440" s="28">
        <f>($D440*Input!C$4 + 'Cálculo Emissões'!$E440*Input!C$6 + 'Cálculo Emissões'!$F440*Input!C$5) * (1/1000)</f>
        <v>8.6469934972745223E-3</v>
      </c>
      <c r="O440" s="28">
        <f>($D440*Input!D$4 + 'Cálculo Emissões'!$E440*Input!D$6 + 'Cálculo Emissões'!$F440*Input!D$5) * (1/1000)</f>
        <v>8.6469934972745223E-3</v>
      </c>
      <c r="P440" s="28">
        <f>($D440*Input!E$4 + 'Cálculo Emissões'!$E440*Input!E$6 + 'Cálculo Emissões'!$F440*Input!E$5) * (1/1000)</f>
        <v>0.73232697945913172</v>
      </c>
      <c r="Q440" s="28">
        <f>($D440*Input!F$4 + 'Cálculo Emissões'!$E440*Input!F$6 + 'Cálculo Emissões'!$F440*Input!F$5) * (1/1000)</f>
        <v>1.3510479567467282</v>
      </c>
      <c r="R440" s="28">
        <f>($D440*Input!G$4 + 'Cálculo Emissões'!$E440*Input!G$6 + 'Cálculo Emissões'!$F440*Input!G$5) * (1/1000)</f>
        <v>1.5019466307722537E-2</v>
      </c>
      <c r="S440" s="28">
        <f>($D440*Input!H$4 + 'Cálculo Emissões'!$E440*Input!H$6 + 'Cálculo Emissões'!$F440*Input!H$5) * (1/1000)</f>
        <v>0.61800810920694094</v>
      </c>
      <c r="T440" s="28">
        <f>($D440*Input!I$4) * (1/1000)</f>
        <v>5.4500876370008874E-2</v>
      </c>
      <c r="U440" s="1">
        <f>($D440*Input!J$4 + 'Cálculo Emissões'!$E440*Input!J$6 + 'Cálculo Emissões'!$F440*Input!J$5) * (1/1000)</f>
        <v>1.6715393132851905E-2</v>
      </c>
      <c r="V440" s="1">
        <f>($D440*Input!K$4 + 'Cálculo Emissões'!$E440*Input!K$6 + 'Cálculo Emissões'!$F440*Input!K$5) * (1/1000)</f>
        <v>1.2693864507414322E-2</v>
      </c>
      <c r="W440" s="1">
        <f>($D440*Input!L$4 + 'Cálculo Emissões'!$E440*Input!L$6 + 'Cálculo Emissões'!$F440*Input!L$5) * (1/1000)</f>
        <v>6.8012461884868428E-3</v>
      </c>
      <c r="X440" s="1">
        <f>($D440*Input!M$4 + 'Cálculo Emissões'!$E440*Input!M$6 + 'Cálculo Emissões'!$F440*Input!M$5) * (1/1000)</f>
        <v>1.3840589312371287E-2</v>
      </c>
      <c r="Y440" s="1">
        <f>($D440*Input!N$4 + 'Cálculo Emissões'!$E440*Input!N$6 + 'Cálculo Emissões'!$F440*Input!N$5) * (1/1000)</f>
        <v>6.9202946561856436E-3</v>
      </c>
      <c r="Z440" s="1">
        <f>($D440*Input!O$4 + 'Cálculo Emissões'!$E440*Input!O$6 + 'Cálculo Emissões'!$F440*Input!O$5) * (1/1000)</f>
        <v>3.7704290334029545E-3</v>
      </c>
    </row>
    <row r="441" spans="1:26" ht="15" customHeight="1" x14ac:dyDescent="0.25">
      <c r="A441" s="1" t="str">
        <f>'Dados Vias'!B442</f>
        <v>Vila Velha</v>
      </c>
      <c r="B441" s="1" t="str">
        <f>'Dados Vias'!C442</f>
        <v>Av. Ministro Salgado Filho (2)</v>
      </c>
      <c r="C441" s="29">
        <f>Input!$R$17</f>
        <v>0.95383561643835613</v>
      </c>
      <c r="D441" s="5">
        <f>'Dados Vias'!S442</f>
        <v>392.08505535415941</v>
      </c>
      <c r="E441" s="5">
        <f>'Dados Vias'!T442</f>
        <v>52.806068061166251</v>
      </c>
      <c r="F441" s="5">
        <f>'Dados Vias'!U442</f>
        <v>30.363489135170592</v>
      </c>
      <c r="G441" s="12">
        <f>($D441*Input!$E$12 + $E441*Input!$E$14 + $F441*Input!$E$13) / ($D441+$E441+$F441)</f>
        <v>2.2183333333333333</v>
      </c>
      <c r="H441" s="14" t="str">
        <f>'Dados Vias'!W442</f>
        <v>Highway</v>
      </c>
      <c r="I441" s="29">
        <f>VLOOKUP($H441,Input!$A$12:$B$15,2,FALSE)</f>
        <v>0.61049702380952386</v>
      </c>
      <c r="J441" s="34">
        <f t="shared" si="21"/>
        <v>2.106307482917757</v>
      </c>
      <c r="K441" s="34">
        <f t="shared" si="22"/>
        <v>0.40430669950743331</v>
      </c>
      <c r="L441" s="34">
        <f t="shared" si="23"/>
        <v>9.7816136977604842E-2</v>
      </c>
      <c r="M441" s="28">
        <f>($D441*Input!B$4 + 'Cálculo Emissões'!$E441*Input!B$6 + 'Cálculo Emissões'!$F441*Input!B$5) * (1/1000)</f>
        <v>7.2396727683810228E-3</v>
      </c>
      <c r="N441" s="28">
        <f>($D441*Input!C$4 + 'Cálculo Emissões'!$E441*Input!C$6 + 'Cálculo Emissões'!$F441*Input!C$5) * (1/1000)</f>
        <v>7.2396727683810228E-3</v>
      </c>
      <c r="O441" s="28">
        <f>($D441*Input!D$4 + 'Cálculo Emissões'!$E441*Input!D$6 + 'Cálculo Emissões'!$F441*Input!D$5) * (1/1000)</f>
        <v>7.2396727683810228E-3</v>
      </c>
      <c r="P441" s="28">
        <f>($D441*Input!E$4 + 'Cálculo Emissões'!$E441*Input!E$6 + 'Cálculo Emissões'!$F441*Input!E$5) * (1/1000)</f>
        <v>0.4717170700064453</v>
      </c>
      <c r="Q441" s="28">
        <f>($D441*Input!F$4 + 'Cálculo Emissões'!$E441*Input!F$6 + 'Cálculo Emissões'!$F441*Input!F$5) * (1/1000)</f>
        <v>0.58696947238005037</v>
      </c>
      <c r="R441" s="28">
        <f>($D441*Input!G$4 + 'Cálculo Emissões'!$E441*Input!G$6 + 'Cálculo Emissões'!$F441*Input!G$5) * (1/1000)</f>
        <v>1.1256387809497191E-2</v>
      </c>
      <c r="S441" s="28">
        <f>($D441*Input!H$4 + 'Cálculo Emissões'!$E441*Input!H$6 + 'Cálculo Emissões'!$F441*Input!H$5) * (1/1000)</f>
        <v>0.31876188598924893</v>
      </c>
      <c r="T441" s="28">
        <f>($D441*Input!I$4) * (1/1000)</f>
        <v>2.8845475106915819E-2</v>
      </c>
      <c r="U441" s="1">
        <f>($D441*Input!J$4 + 'Cálculo Emissões'!$E441*Input!J$6 + 'Cálculo Emissões'!$F441*Input!J$5) * (1/1000)</f>
        <v>9.6278536271574202E-3</v>
      </c>
      <c r="V441" s="1">
        <f>($D441*Input!K$4 + 'Cálculo Emissões'!$E441*Input!K$6 + 'Cálculo Emissões'!$F441*Input!K$5) * (1/1000)</f>
        <v>7.3073783664726315E-3</v>
      </c>
      <c r="W441" s="1">
        <f>($D441*Input!L$4 + 'Cálculo Emissões'!$E441*Input!L$6 + 'Cálculo Emissões'!$F441*Input!L$5) * (1/1000)</f>
        <v>3.9165867833649906E-3</v>
      </c>
      <c r="X441" s="1">
        <f>($D441*Input!M$4 + 'Cálculo Emissões'!$E441*Input!M$6 + 'Cálculo Emissões'!$F441*Input!M$5) * (1/1000)</f>
        <v>8.1260297313489761E-3</v>
      </c>
      <c r="Y441" s="1">
        <f>($D441*Input!N$4 + 'Cálculo Emissões'!$E441*Input!N$6 + 'Cálculo Emissões'!$F441*Input!N$5) * (1/1000)</f>
        <v>4.063014865674488E-3</v>
      </c>
      <c r="Z441" s="1">
        <f>($D441*Input!O$4 + 'Cálculo Emissões'!$E441*Input!O$6 + 'Cálculo Emissões'!$F441*Input!O$5) * (1/1000)</f>
        <v>2.2124046818511964E-3</v>
      </c>
    </row>
    <row r="442" spans="1:26" ht="15" customHeight="1" x14ac:dyDescent="0.25">
      <c r="A442" s="1" t="str">
        <f>'Dados Vias'!B443</f>
        <v>Vila Velha</v>
      </c>
      <c r="B442" s="1" t="str">
        <f>'Dados Vias'!C443</f>
        <v>Av. Rui Braga Ribeiro (3)</v>
      </c>
      <c r="C442" s="29">
        <f>Input!$R$17</f>
        <v>0.95383561643835613</v>
      </c>
      <c r="D442" s="5">
        <f>'Dados Vias'!S443</f>
        <v>336.24911023607939</v>
      </c>
      <c r="E442" s="5">
        <f>'Dados Vias'!T443</f>
        <v>115.81913797020512</v>
      </c>
      <c r="F442" s="5">
        <f>'Dados Vias'!U443</f>
        <v>24.28465796149462</v>
      </c>
      <c r="G442" s="12">
        <f>($D442*Input!$E$12 + $E442*Input!$E$14 + $F442*Input!$E$13) / ($D442+$E442+$F442)</f>
        <v>1.8699999999999999</v>
      </c>
      <c r="H442" s="14" t="str">
        <f>'Dados Vias'!W443</f>
        <v>Highway</v>
      </c>
      <c r="I442" s="29">
        <f>VLOOKUP($H442,Input!$A$12:$B$15,2,FALSE)</f>
        <v>0.61049702380952386</v>
      </c>
      <c r="J442" s="34">
        <f t="shared" si="21"/>
        <v>1.7735986383319977</v>
      </c>
      <c r="K442" s="34">
        <f t="shared" si="22"/>
        <v>0.34044308228044529</v>
      </c>
      <c r="L442" s="34">
        <f t="shared" si="23"/>
        <v>8.2365261842043236E-2</v>
      </c>
      <c r="M442" s="28">
        <f>($D442*Input!B$4 + 'Cálculo Emissões'!$E442*Input!B$6 + 'Cálculo Emissões'!$F442*Input!B$5) * (1/1000)</f>
        <v>6.2107815759484914E-3</v>
      </c>
      <c r="N442" s="28">
        <f>($D442*Input!C$4 + 'Cálculo Emissões'!$E442*Input!C$6 + 'Cálculo Emissões'!$F442*Input!C$5) * (1/1000)</f>
        <v>6.2107815759484914E-3</v>
      </c>
      <c r="O442" s="28">
        <f>($D442*Input!D$4 + 'Cálculo Emissões'!$E442*Input!D$6 + 'Cálculo Emissões'!$F442*Input!D$5) * (1/1000)</f>
        <v>6.2107815759484914E-3</v>
      </c>
      <c r="P442" s="28">
        <f>($D442*Input!E$4 + 'Cálculo Emissões'!$E442*Input!E$6 + 'Cálculo Emissões'!$F442*Input!E$5) * (1/1000)</f>
        <v>0.40203780368208708</v>
      </c>
      <c r="Q442" s="28">
        <f>($D442*Input!F$4 + 'Cálculo Emissões'!$E442*Input!F$6 + 'Cálculo Emissões'!$F442*Input!F$5) * (1/1000)</f>
        <v>0.77280425801253616</v>
      </c>
      <c r="R442" s="28">
        <f>($D442*Input!G$4 + 'Cálculo Emissões'!$E442*Input!G$6 + 'Cálculo Emissões'!$F442*Input!G$5) * (1/1000)</f>
        <v>9.460072018314232E-3</v>
      </c>
      <c r="S442" s="28">
        <f>($D442*Input!H$4 + 'Cálculo Emissões'!$E442*Input!H$6 + 'Cálculo Emissões'!$F442*Input!H$5) * (1/1000)</f>
        <v>0.29602365199367664</v>
      </c>
      <c r="T442" s="28">
        <f>($D442*Input!I$4) * (1/1000)</f>
        <v>2.4737656298265045E-2</v>
      </c>
      <c r="U442" s="1">
        <f>($D442*Input!J$4 + 'Cálculo Emissões'!$E442*Input!J$6 + 'Cálculo Emissões'!$F442*Input!J$5) * (1/1000)</f>
        <v>8.7235110105352703E-3</v>
      </c>
      <c r="V442" s="1">
        <f>($D442*Input!K$4 + 'Cálculo Emissões'!$E442*Input!K$6 + 'Cálculo Emissões'!$F442*Input!K$5) * (1/1000)</f>
        <v>6.6280827186867494E-3</v>
      </c>
      <c r="W442" s="1">
        <f>($D442*Input!L$4 + 'Cálculo Emissões'!$E442*Input!L$6 + 'Cálculo Emissões'!$F442*Input!L$5) * (1/1000)</f>
        <v>3.5503534848419795E-3</v>
      </c>
      <c r="X442" s="1">
        <f>($D442*Input!M$4 + 'Cálculo Emissões'!$E442*Input!M$6 + 'Cálculo Emissões'!$F442*Input!M$5) * (1/1000)</f>
        <v>7.2805968490156844E-3</v>
      </c>
      <c r="Y442" s="1">
        <f>($D442*Input!N$4 + 'Cálculo Emissões'!$E442*Input!N$6 + 'Cálculo Emissões'!$F442*Input!N$5) * (1/1000)</f>
        <v>3.6402984245078422E-3</v>
      </c>
      <c r="Z442" s="1">
        <f>($D442*Input!O$4 + 'Cálculo Emissões'!$E442*Input!O$6 + 'Cálculo Emissões'!$F442*Input!O$5) * (1/1000)</f>
        <v>1.9801200777019023E-3</v>
      </c>
    </row>
    <row r="443" spans="1:26" ht="15" customHeight="1" x14ac:dyDescent="0.25">
      <c r="A443" s="1" t="str">
        <f>'Dados Vias'!B444</f>
        <v>Vila Velha</v>
      </c>
      <c r="B443" s="1" t="str">
        <f>'Dados Vias'!C444</f>
        <v>Av. Rui Braga Ribeiro (2)</v>
      </c>
      <c r="C443" s="29">
        <f>Input!$R$17</f>
        <v>0.95383561643835613</v>
      </c>
      <c r="D443" s="5">
        <f>'Dados Vias'!S444</f>
        <v>289.81445991743243</v>
      </c>
      <c r="E443" s="5">
        <f>'Dados Vias'!T444</f>
        <v>75.497884516305945</v>
      </c>
      <c r="F443" s="5">
        <f>'Dados Vias'!U444</f>
        <v>26.789571925140816</v>
      </c>
      <c r="G443" s="12">
        <f>($D443*Input!$E$12 + $E443*Input!$E$14 + $F443*Input!$E$13) / ($D443+$E443+$F443)</f>
        <v>2.1795031055900624</v>
      </c>
      <c r="H443" s="14" t="str">
        <f>'Dados Vias'!W444</f>
        <v>Collector</v>
      </c>
      <c r="I443" s="29">
        <f>VLOOKUP($H443,Input!$A$12:$B$15,2,FALSE)</f>
        <v>1.9366892857142866</v>
      </c>
      <c r="J443" s="34">
        <f t="shared" si="21"/>
        <v>4.880049404509367</v>
      </c>
      <c r="K443" s="34">
        <f t="shared" si="22"/>
        <v>0.93672774947238635</v>
      </c>
      <c r="L443" s="34">
        <f t="shared" si="23"/>
        <v>0.22662768132396441</v>
      </c>
      <c r="M443" s="28">
        <f>($D443*Input!B$4 + 'Cálculo Emissões'!$E443*Input!B$6 + 'Cálculo Emissões'!$F443*Input!B$5) * (1/1000)</f>
        <v>6.2711647153441529E-3</v>
      </c>
      <c r="N443" s="28">
        <f>($D443*Input!C$4 + 'Cálculo Emissões'!$E443*Input!C$6 + 'Cálculo Emissões'!$F443*Input!C$5) * (1/1000)</f>
        <v>6.2711647153441529E-3</v>
      </c>
      <c r="O443" s="28">
        <f>($D443*Input!D$4 + 'Cálculo Emissões'!$E443*Input!D$6 + 'Cálculo Emissões'!$F443*Input!D$5) * (1/1000)</f>
        <v>6.2711647153441529E-3</v>
      </c>
      <c r="P443" s="28">
        <f>($D443*Input!E$4 + 'Cálculo Emissões'!$E443*Input!E$6 + 'Cálculo Emissões'!$F443*Input!E$5) * (1/1000)</f>
        <v>0.37593034683734405</v>
      </c>
      <c r="Q443" s="28">
        <f>($D443*Input!F$4 + 'Cálculo Emissões'!$E443*Input!F$6 + 'Cálculo Emissões'!$F443*Input!F$5) * (1/1000)</f>
        <v>0.57861277057796889</v>
      </c>
      <c r="R443" s="28">
        <f>($D443*Input!G$4 + 'Cálculo Emissões'!$E443*Input!G$6 + 'Cálculo Emissões'!$F443*Input!G$5) * (1/1000)</f>
        <v>9.3252272294001865E-3</v>
      </c>
      <c r="S443" s="28">
        <f>($D443*Input!H$4 + 'Cálculo Emissões'!$E443*Input!H$6 + 'Cálculo Emissões'!$F443*Input!H$5) * (1/1000)</f>
        <v>0.24863091427768991</v>
      </c>
      <c r="T443" s="28">
        <f>($D443*Input!I$4) * (1/1000)</f>
        <v>2.1321485414998394E-2</v>
      </c>
      <c r="U443" s="1">
        <f>($D443*Input!J$4 + 'Cálculo Emissões'!$E443*Input!J$6 + 'Cálculo Emissões'!$F443*Input!J$5) * (1/1000)</f>
        <v>7.7131488241908731E-3</v>
      </c>
      <c r="V443" s="1">
        <f>($D443*Input!K$4 + 'Cálculo Emissões'!$E443*Input!K$6 + 'Cálculo Emissões'!$F443*Input!K$5) * (1/1000)</f>
        <v>5.8578104209649493E-3</v>
      </c>
      <c r="W443" s="1">
        <f>($D443*Input!L$4 + 'Cálculo Emissões'!$E443*Input!L$6 + 'Cálculo Emissões'!$F443*Input!L$5) * (1/1000)</f>
        <v>3.1385797728697715E-3</v>
      </c>
      <c r="X443" s="1">
        <f>($D443*Input!M$4 + 'Cálculo Emissões'!$E443*Input!M$6 + 'Cálculo Emissões'!$F443*Input!M$5) * (1/1000)</f>
        <v>6.5011952663366407E-3</v>
      </c>
      <c r="Y443" s="1">
        <f>($D443*Input!N$4 + 'Cálculo Emissões'!$E443*Input!N$6 + 'Cálculo Emissões'!$F443*Input!N$5) * (1/1000)</f>
        <v>3.2505976331683203E-3</v>
      </c>
      <c r="Z443" s="1">
        <f>($D443*Input!O$4 + 'Cálculo Emissões'!$E443*Input!O$6 + 'Cálculo Emissões'!$F443*Input!O$5) * (1/1000)</f>
        <v>1.7681521871325376E-3</v>
      </c>
    </row>
    <row r="444" spans="1:26" ht="15" customHeight="1" x14ac:dyDescent="0.25">
      <c r="A444" s="1" t="str">
        <f>'Dados Vias'!B445</f>
        <v>Vila Velha</v>
      </c>
      <c r="B444" s="1" t="str">
        <f>'Dados Vias'!C445</f>
        <v>Av. João Mendes (1)</v>
      </c>
      <c r="C444" s="29">
        <f>Input!$R$17</f>
        <v>0.95383561643835613</v>
      </c>
      <c r="D444" s="5">
        <f>'Dados Vias'!S445</f>
        <v>108.73548229924873</v>
      </c>
      <c r="E444" s="5">
        <f>'Dados Vias'!T445</f>
        <v>21.256560449477195</v>
      </c>
      <c r="F444" s="5">
        <f>'Dados Vias'!U445</f>
        <v>13.898520293888936</v>
      </c>
      <c r="G444" s="12">
        <f>($D444*Input!$E$12 + $E444*Input!$E$14 + $F444*Input!$E$13) / ($D444+$E444+$F444)</f>
        <v>2.636931818181818</v>
      </c>
      <c r="H444" s="14" t="str">
        <f>'Dados Vias'!W445</f>
        <v>Highway</v>
      </c>
      <c r="I444" s="29">
        <f>VLOOKUP($H444,Input!$A$12:$B$15,2,FALSE)</f>
        <v>0.61049702380952386</v>
      </c>
      <c r="J444" s="34">
        <f t="shared" si="21"/>
        <v>0.76067874180349015</v>
      </c>
      <c r="K444" s="34">
        <f t="shared" si="22"/>
        <v>0.14601263774556156</v>
      </c>
      <c r="L444" s="34">
        <f t="shared" si="23"/>
        <v>3.5325638164248767E-2</v>
      </c>
      <c r="M444" s="28">
        <f>($D444*Input!B$4 + 'Cálculo Emissões'!$E444*Input!B$6 + 'Cálculo Emissões'!$F444*Input!B$5) * (1/1000)</f>
        <v>2.9947994451783337E-3</v>
      </c>
      <c r="N444" s="28">
        <f>($D444*Input!C$4 + 'Cálculo Emissões'!$E444*Input!C$6 + 'Cálculo Emissões'!$F444*Input!C$5) * (1/1000)</f>
        <v>2.9947994451783337E-3</v>
      </c>
      <c r="O444" s="28">
        <f>($D444*Input!D$4 + 'Cálculo Emissões'!$E444*Input!D$6 + 'Cálculo Emissões'!$F444*Input!D$5) * (1/1000)</f>
        <v>2.9947994451783337E-3</v>
      </c>
      <c r="P444" s="28">
        <f>($D444*Input!E$4 + 'Cálculo Emissões'!$E444*Input!E$6 + 'Cálculo Emissões'!$F444*Input!E$5) * (1/1000)</f>
        <v>0.16124875964493057</v>
      </c>
      <c r="Q444" s="28">
        <f>($D444*Input!F$4 + 'Cálculo Emissões'!$E444*Input!F$6 + 'Cálculo Emissões'!$F444*Input!F$5) * (1/1000)</f>
        <v>0.19389786012120921</v>
      </c>
      <c r="R444" s="28">
        <f>($D444*Input!G$4 + 'Cálculo Emissões'!$E444*Input!G$6 + 'Cálculo Emissões'!$F444*Input!G$5) * (1/1000)</f>
        <v>4.2902935089456189E-3</v>
      </c>
      <c r="S444" s="28">
        <f>($D444*Input!H$4 + 'Cálculo Emissões'!$E444*Input!H$6 + 'Cálculo Emissões'!$F444*Input!H$5) * (1/1000)</f>
        <v>9.1922322884144592E-2</v>
      </c>
      <c r="T444" s="28">
        <f>($D444*Input!I$4) * (1/1000)</f>
        <v>7.9996077510996379E-3</v>
      </c>
      <c r="U444" s="1">
        <f>($D444*Input!J$4 + 'Cálculo Emissões'!$E444*Input!J$6 + 'Cálculo Emissões'!$F444*Input!J$5) * (1/1000)</f>
        <v>3.0954297403458968E-3</v>
      </c>
      <c r="V444" s="1">
        <f>($D444*Input!K$4 + 'Cálculo Emissões'!$E444*Input!K$6 + 'Cálculo Emissões'!$F444*Input!K$5) * (1/1000)</f>
        <v>2.3500405904130612E-3</v>
      </c>
      <c r="W444" s="1">
        <f>($D444*Input!L$4 + 'Cálculo Emissões'!$E444*Input!L$6 + 'Cálculo Emissões'!$F444*Input!L$5) * (1/1000)</f>
        <v>1.259407098112167E-3</v>
      </c>
      <c r="X444" s="1">
        <f>($D444*Input!M$4 + 'Cálculo Emissões'!$E444*Input!M$6 + 'Cálculo Emissões'!$F444*Input!M$5) * (1/1000)</f>
        <v>2.6410500140522761E-3</v>
      </c>
      <c r="Y444" s="1">
        <f>($D444*Input!N$4 + 'Cálculo Emissões'!$E444*Input!N$6 + 'Cálculo Emissões'!$F444*Input!N$5) * (1/1000)</f>
        <v>1.320525007026138E-3</v>
      </c>
      <c r="Z444" s="1">
        <f>($D444*Input!O$4 + 'Cálculo Emissões'!$E444*Input!O$6 + 'Cálculo Emissões'!$F444*Input!O$5) * (1/1000)</f>
        <v>7.1801664675982888E-4</v>
      </c>
    </row>
    <row r="445" spans="1:26" ht="15" customHeight="1" x14ac:dyDescent="0.25">
      <c r="A445" s="1" t="str">
        <f>'Dados Vias'!B446</f>
        <v>Vila Velha</v>
      </c>
      <c r="B445" s="1" t="str">
        <f>'Dados Vias'!C446</f>
        <v>Av. Rui Braga Ribeiro (1)</v>
      </c>
      <c r="C445" s="29">
        <f>Input!$R$17</f>
        <v>0.95383561643835613</v>
      </c>
      <c r="D445" s="5">
        <f>'Dados Vias'!S446</f>
        <v>106.37961856522266</v>
      </c>
      <c r="E445" s="5">
        <f>'Dados Vias'!T446</f>
        <v>21.092510577587255</v>
      </c>
      <c r="F445" s="5">
        <f>'Dados Vias'!U446</f>
        <v>20.17544490030085</v>
      </c>
      <c r="G445" s="12">
        <f>($D445*Input!$E$12 + $E445*Input!$E$14 + $F445*Input!$E$13) / ($D445+$E445+$F445)</f>
        <v>3.2118012422360249</v>
      </c>
      <c r="H445" s="14" t="str">
        <f>'Dados Vias'!W446</f>
        <v>Highway</v>
      </c>
      <c r="I445" s="29">
        <f>VLOOKUP($H445,Input!$A$12:$B$15,2,FALSE)</f>
        <v>0.61049702380952386</v>
      </c>
      <c r="J445" s="34">
        <f t="shared" si="21"/>
        <v>0.9544606746194445</v>
      </c>
      <c r="K445" s="34">
        <f t="shared" si="22"/>
        <v>0.18320916974119367</v>
      </c>
      <c r="L445" s="34">
        <f t="shared" si="23"/>
        <v>4.4324799130933956E-2</v>
      </c>
      <c r="M445" s="28">
        <f>($D445*Input!B$4 + 'Cálculo Emissões'!$E445*Input!B$6 + 'Cálculo Emissões'!$F445*Input!B$5) * (1/1000)</f>
        <v>4.0817026836999963E-3</v>
      </c>
      <c r="N445" s="28">
        <f>($D445*Input!C$4 + 'Cálculo Emissões'!$E445*Input!C$6 + 'Cálculo Emissões'!$F445*Input!C$5) * (1/1000)</f>
        <v>4.0817026836999963E-3</v>
      </c>
      <c r="O445" s="28">
        <f>($D445*Input!D$4 + 'Cálculo Emissões'!$E445*Input!D$6 + 'Cálculo Emissões'!$F445*Input!D$5) * (1/1000)</f>
        <v>4.0817026836999963E-3</v>
      </c>
      <c r="P445" s="28">
        <f>($D445*Input!E$4 + 'Cálculo Emissões'!$E445*Input!E$6 + 'Cálculo Emissões'!$F445*Input!E$5) * (1/1000)</f>
        <v>0.19353321484557648</v>
      </c>
      <c r="Q445" s="28">
        <f>($D445*Input!F$4 + 'Cálculo Emissões'!$E445*Input!F$6 + 'Cálculo Emissões'!$F445*Input!F$5) * (1/1000)</f>
        <v>0.1976675550178458</v>
      </c>
      <c r="R445" s="28">
        <f>($D445*Input!G$4 + 'Cálculo Emissões'!$E445*Input!G$6 + 'Cálculo Emissões'!$F445*Input!G$5) * (1/1000)</f>
        <v>5.5815831937092225E-3</v>
      </c>
      <c r="S445" s="28">
        <f>($D445*Input!H$4 + 'Cálculo Emissões'!$E445*Input!H$6 + 'Cálculo Emissões'!$F445*Input!H$5) * (1/1000)</f>
        <v>9.165693952824297E-2</v>
      </c>
      <c r="T445" s="28">
        <f>($D445*Input!I$4) * (1/1000)</f>
        <v>7.8262881925825409E-3</v>
      </c>
      <c r="U445" s="1">
        <f>($D445*Input!J$4 + 'Cálculo Emissões'!$E445*Input!J$6 + 'Cálculo Emissões'!$F445*Input!J$5) * (1/1000)</f>
        <v>3.4757235974479956E-3</v>
      </c>
      <c r="V445" s="1">
        <f>($D445*Input!K$4 + 'Cálculo Emissões'!$E445*Input!K$6 + 'Cálculo Emissões'!$F445*Input!K$5) * (1/1000)</f>
        <v>2.6386897208532938E-3</v>
      </c>
      <c r="W445" s="1">
        <f>($D445*Input!L$4 + 'Cálculo Emissões'!$E445*Input!L$6 + 'Cálculo Emissões'!$F445*Input!L$5) * (1/1000)</f>
        <v>1.414158230246258E-3</v>
      </c>
      <c r="X445" s="1">
        <f>($D445*Input!M$4 + 'Cálculo Emissões'!$E445*Input!M$6 + 'Cálculo Emissões'!$F445*Input!M$5) * (1/1000)</f>
        <v>3.0032755805553756E-3</v>
      </c>
      <c r="Y445" s="1">
        <f>($D445*Input!N$4 + 'Cálculo Emissões'!$E445*Input!N$6 + 'Cálculo Emissões'!$F445*Input!N$5) * (1/1000)</f>
        <v>1.5016377902776878E-3</v>
      </c>
      <c r="Z445" s="1">
        <f>($D445*Input!O$4 + 'Cálculo Emissões'!$E445*Input!O$6 + 'Cálculo Emissões'!$F445*Input!O$5) * (1/1000)</f>
        <v>8.1566757884454029E-4</v>
      </c>
    </row>
    <row r="446" spans="1:26" ht="15" customHeight="1" x14ac:dyDescent="0.25">
      <c r="A446" s="1" t="str">
        <f>'Dados Vias'!B447</f>
        <v>Vila Velha</v>
      </c>
      <c r="B446" s="1" t="str">
        <f>'Dados Vias'!C447</f>
        <v>Rua Cravo</v>
      </c>
      <c r="C446" s="29">
        <f>Input!$R$17</f>
        <v>0.95383561643835613</v>
      </c>
      <c r="D446" s="5">
        <f>'Dados Vias'!S447</f>
        <v>232.09749191768816</v>
      </c>
      <c r="E446" s="5">
        <f>'Dados Vias'!T447</f>
        <v>46.97211145953213</v>
      </c>
      <c r="F446" s="5">
        <f>'Dados Vias'!U447</f>
        <v>8.2891961399174345</v>
      </c>
      <c r="G446" s="12">
        <f>($D446*Input!$E$12 + $E446*Input!$E$14 + $F446*Input!$E$13) / ($D446+$E446+$F446)</f>
        <v>1.6552884615384618</v>
      </c>
      <c r="H446" s="14" t="str">
        <f>'Dados Vias'!W447</f>
        <v>Highway</v>
      </c>
      <c r="I446" s="29">
        <f>VLOOKUP($H446,Input!$A$12:$B$15,2,FALSE)</f>
        <v>0.61049702380952386</v>
      </c>
      <c r="J446" s="34">
        <f t="shared" si="21"/>
        <v>0.94476490235600996</v>
      </c>
      <c r="K446" s="34">
        <f t="shared" si="22"/>
        <v>0.18134806175254675</v>
      </c>
      <c r="L446" s="34">
        <f t="shared" si="23"/>
        <v>4.3874531069164537E-2</v>
      </c>
      <c r="M446" s="28">
        <f>($D446*Input!B$4 + 'Cálculo Emissões'!$E446*Input!B$6 + 'Cálculo Emissões'!$F446*Input!B$5) * (1/1000)</f>
        <v>2.6605814136196086E-3</v>
      </c>
      <c r="N446" s="28">
        <f>($D446*Input!C$4 + 'Cálculo Emissões'!$E446*Input!C$6 + 'Cálculo Emissões'!$F446*Input!C$5) * (1/1000)</f>
        <v>2.6605814136196086E-3</v>
      </c>
      <c r="O446" s="28">
        <f>($D446*Input!D$4 + 'Cálculo Emissões'!$E446*Input!D$6 + 'Cálculo Emissões'!$F446*Input!D$5) * (1/1000)</f>
        <v>2.6605814136196086E-3</v>
      </c>
      <c r="P446" s="28">
        <f>($D446*Input!E$4 + 'Cálculo Emissões'!$E446*Input!E$6 + 'Cálculo Emissões'!$F446*Input!E$5) * (1/1000)</f>
        <v>0.22817159297796913</v>
      </c>
      <c r="Q446" s="28">
        <f>($D446*Input!F$4 + 'Cálculo Emissões'!$E446*Input!F$6 + 'Cálculo Emissões'!$F446*Input!F$5) * (1/1000)</f>
        <v>0.39783190832286802</v>
      </c>
      <c r="R446" s="28">
        <f>($D446*Input!G$4 + 'Cálculo Emissões'!$E446*Input!G$6 + 'Cálculo Emissões'!$F446*Input!G$5) * (1/1000)</f>
        <v>4.6655572086542457E-3</v>
      </c>
      <c r="S446" s="28">
        <f>($D446*Input!H$4 + 'Cálculo Emissões'!$E446*Input!H$6 + 'Cálculo Emissões'!$F446*Input!H$5) * (1/1000)</f>
        <v>0.19143884173840495</v>
      </c>
      <c r="T446" s="28">
        <f>($D446*Input!I$4) * (1/1000)</f>
        <v>1.7075280819978965E-2</v>
      </c>
      <c r="U446" s="1">
        <f>($D446*Input!J$4 + 'Cálculo Emissões'!$E446*Input!J$6 + 'Cálculo Emissões'!$F446*Input!J$5) * (1/1000)</f>
        <v>5.1746827908837499E-3</v>
      </c>
      <c r="V446" s="1">
        <f>($D446*Input!K$4 + 'Cálculo Emissões'!$E446*Input!K$6 + 'Cálculo Emissões'!$F446*Input!K$5) * (1/1000)</f>
        <v>3.9290794299146692E-3</v>
      </c>
      <c r="W446" s="1">
        <f>($D446*Input!L$4 + 'Cálculo Emissões'!$E446*Input!L$6 + 'Cálculo Emissões'!$F446*Input!L$5) * (1/1000)</f>
        <v>2.1053511878174531E-3</v>
      </c>
      <c r="X446" s="1">
        <f>($D446*Input!M$4 + 'Cálculo Emissões'!$E446*Input!M$6 + 'Cálculo Emissões'!$F446*Input!M$5) * (1/1000)</f>
        <v>4.2896186708182285E-3</v>
      </c>
      <c r="Y446" s="1">
        <f>($D446*Input!N$4 + 'Cálculo Emissões'!$E446*Input!N$6 + 'Cálculo Emissões'!$F446*Input!N$5) * (1/1000)</f>
        <v>2.1448093354091142E-3</v>
      </c>
      <c r="Z446" s="1">
        <f>($D446*Input!O$4 + 'Cálculo Emissões'!$E446*Input!O$6 + 'Cálculo Emissões'!$F446*Input!O$5) * (1/1000)</f>
        <v>1.1688156753288839E-3</v>
      </c>
    </row>
    <row r="447" spans="1:26" ht="15" customHeight="1" x14ac:dyDescent="0.25">
      <c r="A447" s="1" t="str">
        <f>'Dados Vias'!B448</f>
        <v>Vila Velha</v>
      </c>
      <c r="B447" s="1" t="str">
        <f>'Dados Vias'!C448</f>
        <v>Rua 19</v>
      </c>
      <c r="C447" s="29">
        <f>Input!$R$17</f>
        <v>0.95383561643835613</v>
      </c>
      <c r="D447" s="5">
        <f>'Dados Vias'!S448</f>
        <v>119.29909776476596</v>
      </c>
      <c r="E447" s="5">
        <f>'Dados Vias'!T448</f>
        <v>31.538841937811693</v>
      </c>
      <c r="F447" s="5">
        <f>'Dados Vias'!U448</f>
        <v>21.940063956738566</v>
      </c>
      <c r="G447" s="12">
        <f>($D447*Input!$E$12 + $E447*Input!$E$14 + $F447*Input!$E$13) / ($D447+$E447+$F447)</f>
        <v>3.0249999999999999</v>
      </c>
      <c r="H447" s="14" t="str">
        <f>'Dados Vias'!W448</f>
        <v>Collector</v>
      </c>
      <c r="I447" s="29">
        <f>VLOOKUP($H447,Input!$A$12:$B$15,2,FALSE)</f>
        <v>1.9366892857142866</v>
      </c>
      <c r="J447" s="34">
        <f t="shared" si="21"/>
        <v>3.0042007491922318</v>
      </c>
      <c r="K447" s="34">
        <f t="shared" si="22"/>
        <v>0.57665772894711576</v>
      </c>
      <c r="L447" s="34">
        <f t="shared" si="23"/>
        <v>0.1395139666807538</v>
      </c>
      <c r="M447" s="28">
        <f>($D447*Input!B$4 + 'Cálculo Emissões'!$E447*Input!B$6 + 'Cálculo Emissões'!$F447*Input!B$5) * (1/1000)</f>
        <v>4.4920416563547219E-3</v>
      </c>
      <c r="N447" s="28">
        <f>($D447*Input!C$4 + 'Cálculo Emissões'!$E447*Input!C$6 + 'Cálculo Emissões'!$F447*Input!C$5) * (1/1000)</f>
        <v>4.4920416563547219E-3</v>
      </c>
      <c r="O447" s="28">
        <f>($D447*Input!D$4 + 'Cálculo Emissões'!$E447*Input!D$6 + 'Cálculo Emissões'!$F447*Input!D$5) * (1/1000)</f>
        <v>4.4920416563547219E-3</v>
      </c>
      <c r="P447" s="28">
        <f>($D447*Input!E$4 + 'Cálculo Emissões'!$E447*Input!E$6 + 'Cálculo Emissões'!$F447*Input!E$5) * (1/1000)</f>
        <v>0.2140974470511619</v>
      </c>
      <c r="Q447" s="28">
        <f>($D447*Input!F$4 + 'Cálculo Emissões'!$E447*Input!F$6 + 'Cálculo Emissões'!$F447*Input!F$5) * (1/1000)</f>
        <v>0.25128362890302713</v>
      </c>
      <c r="R447" s="28">
        <f>($D447*Input!G$4 + 'Cálculo Emissões'!$E447*Input!G$6 + 'Cálculo Emissões'!$F447*Input!G$5) * (1/1000)</f>
        <v>6.134895188706308E-3</v>
      </c>
      <c r="S447" s="28">
        <f>($D447*Input!H$4 + 'Cálculo Emissões'!$E447*Input!H$6 + 'Cálculo Emissões'!$F447*Input!H$5) * (1/1000)</f>
        <v>0.10519982126412782</v>
      </c>
      <c r="T447" s="28">
        <f>($D447*Input!I$4) * (1/1000)</f>
        <v>8.776766948545638E-3</v>
      </c>
      <c r="U447" s="1">
        <f>($D447*Input!J$4 + 'Cálculo Emissões'!$E447*Input!J$6 + 'Cálculo Emissões'!$F447*Input!J$5) * (1/1000)</f>
        <v>3.9169111286624144E-3</v>
      </c>
      <c r="V447" s="1">
        <f>($D447*Input!K$4 + 'Cálculo Emissões'!$E447*Input!K$6 + 'Cálculo Emissões'!$F447*Input!K$5) * (1/1000)</f>
        <v>2.9744177337142305E-3</v>
      </c>
      <c r="W447" s="1">
        <f>($D447*Input!L$4 + 'Cálculo Emissões'!$E447*Input!L$6 + 'Cálculo Emissões'!$F447*Input!L$5) * (1/1000)</f>
        <v>1.5938428316461997E-3</v>
      </c>
      <c r="X447" s="1">
        <f>($D447*Input!M$4 + 'Cálculo Emissões'!$E447*Input!M$6 + 'Cálculo Emissões'!$F447*Input!M$5) * (1/1000)</f>
        <v>3.3717891799888051E-3</v>
      </c>
      <c r="Y447" s="1">
        <f>($D447*Input!N$4 + 'Cálculo Emissões'!$E447*Input!N$6 + 'Cálculo Emissões'!$F447*Input!N$5) * (1/1000)</f>
        <v>1.6858945899944026E-3</v>
      </c>
      <c r="Z447" s="1">
        <f>($D447*Input!O$4 + 'Cálculo Emissões'!$E447*Input!O$6 + 'Cálculo Emissões'!$F447*Input!O$5) * (1/1000)</f>
        <v>9.1559333121124574E-4</v>
      </c>
    </row>
    <row r="448" spans="1:26" ht="15" customHeight="1" x14ac:dyDescent="0.25">
      <c r="A448" s="1" t="str">
        <f>'Dados Vias'!B449</f>
        <v>Vila Velha</v>
      </c>
      <c r="B448" s="1" t="str">
        <f>'Dados Vias'!C449</f>
        <v>Av. Vitória Régia (1)</v>
      </c>
      <c r="C448" s="29">
        <f>Input!$R$17</f>
        <v>0.95383561643835613</v>
      </c>
      <c r="D448" s="5">
        <f>'Dados Vias'!S449</f>
        <v>226.70023547583895</v>
      </c>
      <c r="E448" s="5">
        <f>'Dados Vias'!T449</f>
        <v>80.510364000765236</v>
      </c>
      <c r="F448" s="5">
        <f>'Dados Vias'!U449</f>
        <v>21.186937894938218</v>
      </c>
      <c r="G448" s="12">
        <f>($D448*Input!$E$12 + $E448*Input!$E$14 + $F448*Input!$E$13) / ($D448+$E448+$F448)</f>
        <v>2.0596774193548386</v>
      </c>
      <c r="H448" s="14" t="str">
        <f>'Dados Vias'!W449</f>
        <v>Collector</v>
      </c>
      <c r="I448" s="29">
        <f>VLOOKUP($H448,Input!$A$12:$B$15,2,FALSE)</f>
        <v>1.9366892857142866</v>
      </c>
      <c r="J448" s="34">
        <f t="shared" si="21"/>
        <v>3.8581196799984276</v>
      </c>
      <c r="K448" s="34">
        <f t="shared" si="22"/>
        <v>0.74056786427214427</v>
      </c>
      <c r="L448" s="34">
        <f t="shared" si="23"/>
        <v>0.17916964458197035</v>
      </c>
      <c r="M448" s="28">
        <f>($D448*Input!B$4 + 'Cálculo Emissões'!$E448*Input!B$6 + 'Cálculo Emissões'!$F448*Input!B$5) * (1/1000)</f>
        <v>5.039937272529168E-3</v>
      </c>
      <c r="N448" s="28">
        <f>($D448*Input!C$4 + 'Cálculo Emissões'!$E448*Input!C$6 + 'Cálculo Emissões'!$F448*Input!C$5) * (1/1000)</f>
        <v>5.039937272529168E-3</v>
      </c>
      <c r="O448" s="28">
        <f>($D448*Input!D$4 + 'Cálculo Emissões'!$E448*Input!D$6 + 'Cálculo Emissões'!$F448*Input!D$5) * (1/1000)</f>
        <v>5.039937272529168E-3</v>
      </c>
      <c r="P448" s="28">
        <f>($D448*Input!E$4 + 'Cálculo Emissões'!$E448*Input!E$6 + 'Cálculo Emissões'!$F448*Input!E$5) * (1/1000)</f>
        <v>0.29745950766621354</v>
      </c>
      <c r="Q448" s="28">
        <f>($D448*Input!F$4 + 'Cálculo Emissões'!$E448*Input!F$6 + 'Cálculo Emissões'!$F448*Input!F$5) * (1/1000)</f>
        <v>0.53535067071979137</v>
      </c>
      <c r="R448" s="28">
        <f>($D448*Input!G$4 + 'Cálculo Emissões'!$E448*Input!G$6 + 'Cálculo Emissões'!$F448*Input!G$5) * (1/1000)</f>
        <v>7.3965703224108826E-3</v>
      </c>
      <c r="S448" s="28">
        <f>($D448*Input!H$4 + 'Cálculo Emissões'!$E448*Input!H$6 + 'Cálculo Emissões'!$F448*Input!H$5) * (1/1000)</f>
        <v>0.20156617603478172</v>
      </c>
      <c r="T448" s="28">
        <f>($D448*Input!I$4) * (1/1000)</f>
        <v>1.6678207725217994E-2</v>
      </c>
      <c r="U448" s="1">
        <f>($D448*Input!J$4 + 'Cálculo Emissões'!$E448*Input!J$6 + 'Cálculo Emissões'!$F448*Input!J$5) * (1/1000)</f>
        <v>6.2271433331104568E-3</v>
      </c>
      <c r="V448" s="1">
        <f>($D448*Input!K$4 + 'Cálculo Emissões'!$E448*Input!K$6 + 'Cálculo Emissões'!$F448*Input!K$5) * (1/1000)</f>
        <v>4.7313148768309242E-3</v>
      </c>
      <c r="W448" s="1">
        <f>($D448*Input!L$4 + 'Cálculo Emissões'!$E448*Input!L$6 + 'Cálculo Emissões'!$F448*Input!L$5) * (1/1000)</f>
        <v>2.5343901211883359E-3</v>
      </c>
      <c r="X448" s="1">
        <f>($D448*Input!M$4 + 'Cálculo Emissões'!$E448*Input!M$6 + 'Cálculo Emissões'!$F448*Input!M$5) * (1/1000)</f>
        <v>5.2288201183916796E-3</v>
      </c>
      <c r="Y448" s="1">
        <f>($D448*Input!N$4 + 'Cálculo Emissões'!$E448*Input!N$6 + 'Cálculo Emissões'!$F448*Input!N$5) * (1/1000)</f>
        <v>2.6144100591958398E-3</v>
      </c>
      <c r="Z448" s="1">
        <f>($D448*Input!O$4 + 'Cálculo Emissões'!$E448*Input!O$6 + 'Cálculo Emissões'!$F448*Input!O$5) * (1/1000)</f>
        <v>1.4213865782036334E-3</v>
      </c>
    </row>
    <row r="449" spans="1:26" ht="15" customHeight="1" x14ac:dyDescent="0.25">
      <c r="A449" s="1" t="str">
        <f>'Dados Vias'!B450</f>
        <v>Vila Velha</v>
      </c>
      <c r="B449" s="1" t="str">
        <f>'Dados Vias'!C450</f>
        <v>Av. Ns. da Penha</v>
      </c>
      <c r="C449" s="29">
        <f>Input!$R$17</f>
        <v>0.95383561643835613</v>
      </c>
      <c r="D449" s="5">
        <f>'Dados Vias'!S450</f>
        <v>210.43613105565467</v>
      </c>
      <c r="E449" s="5">
        <f>'Dados Vias'!T450</f>
        <v>64.264926250529271</v>
      </c>
      <c r="F449" s="5">
        <f>'Dados Vias'!U450</f>
        <v>3.780289779442898</v>
      </c>
      <c r="G449" s="12">
        <f>($D449*Input!$E$12 + $E449*Input!$E$14 + $F449*Input!$E$13) / ($D449+$E449+$F449)</f>
        <v>1.3542986425339365</v>
      </c>
      <c r="H449" s="14" t="str">
        <f>'Dados Vias'!W450</f>
        <v>Highway</v>
      </c>
      <c r="I449" s="29">
        <f>VLOOKUP($H449,Input!$A$12:$B$15,2,FALSE)</f>
        <v>0.61049702380952386</v>
      </c>
      <c r="J449" s="34">
        <f t="shared" si="21"/>
        <v>0.74609294262436487</v>
      </c>
      <c r="K449" s="34">
        <f t="shared" si="22"/>
        <v>0.14321288681953753</v>
      </c>
      <c r="L449" s="34">
        <f t="shared" si="23"/>
        <v>3.4648279069242956E-2</v>
      </c>
      <c r="M449" s="28">
        <f>($D449*Input!B$4 + 'Cálculo Emissões'!$E449*Input!B$6 + 'Cálculo Emissões'!$F449*Input!B$5) * (1/1000)</f>
        <v>1.8539450982377158E-3</v>
      </c>
      <c r="N449" s="28">
        <f>($D449*Input!C$4 + 'Cálculo Emissões'!$E449*Input!C$6 + 'Cálculo Emissões'!$F449*Input!C$5) * (1/1000)</f>
        <v>1.8539450982377158E-3</v>
      </c>
      <c r="O449" s="28">
        <f>($D449*Input!D$4 + 'Cálculo Emissões'!$E449*Input!D$6 + 'Cálculo Emissões'!$F449*Input!D$5) * (1/1000)</f>
        <v>1.8539450982377158E-3</v>
      </c>
      <c r="P449" s="28">
        <f>($D449*Input!E$4 + 'Cálculo Emissões'!$E449*Input!E$6 + 'Cálculo Emissões'!$F449*Input!E$5) * (1/1000)</f>
        <v>0.18873876631511174</v>
      </c>
      <c r="Q449" s="28">
        <f>($D449*Input!F$4 + 'Cálculo Emissões'!$E449*Input!F$6 + 'Cálculo Emissões'!$F449*Input!F$5) * (1/1000)</f>
        <v>0.44018514842244916</v>
      </c>
      <c r="R449" s="28">
        <f>($D449*Input!G$4 + 'Cálculo Emissões'!$E449*Input!G$6 + 'Cálculo Emissões'!$F449*Input!G$5) * (1/1000)</f>
        <v>3.4985320186091831E-3</v>
      </c>
      <c r="S449" s="28">
        <f>($D449*Input!H$4 + 'Cálculo Emissões'!$E449*Input!H$6 + 'Cálculo Emissões'!$F449*Input!H$5) * (1/1000)</f>
        <v>0.17974333369956327</v>
      </c>
      <c r="T449" s="28">
        <f>($D449*Input!I$4) * (1/1000)</f>
        <v>1.5481666789055715E-2</v>
      </c>
      <c r="U449" s="1">
        <f>($D449*Input!J$4 + 'Cálculo Emissões'!$E449*Input!J$6 + 'Cálculo Emissões'!$F449*Input!J$5) * (1/1000)</f>
        <v>4.6190209567658963E-3</v>
      </c>
      <c r="V449" s="1">
        <f>($D449*Input!K$4 + 'Cálculo Emissões'!$E449*Input!K$6 + 'Cálculo Emissões'!$F449*Input!K$5) * (1/1000)</f>
        <v>3.509372652002709E-3</v>
      </c>
      <c r="W449" s="1">
        <f>($D449*Input!L$4 + 'Cálculo Emissões'!$E449*Input!L$6 + 'Cálculo Emissões'!$F449*Input!L$5) * (1/1000)</f>
        <v>1.8797662198747009E-3</v>
      </c>
      <c r="X449" s="1">
        <f>($D449*Input!M$4 + 'Cálculo Emissões'!$E449*Input!M$6 + 'Cálculo Emissões'!$F449*Input!M$5) * (1/1000)</f>
        <v>3.782165259894347E-3</v>
      </c>
      <c r="Y449" s="1">
        <f>($D449*Input!N$4 + 'Cálculo Emissões'!$E449*Input!N$6 + 'Cálculo Emissões'!$F449*Input!N$5) * (1/1000)</f>
        <v>1.8910826299471735E-3</v>
      </c>
      <c r="Z449" s="1">
        <f>($D449*Input!O$4 + 'Cálculo Emissões'!$E449*Input!O$6 + 'Cálculo Emissões'!$F449*Input!O$5) * (1/1000)</f>
        <v>1.0303997983176503E-3</v>
      </c>
    </row>
    <row r="450" spans="1:26" ht="15" customHeight="1" x14ac:dyDescent="0.25">
      <c r="A450" s="1" t="str">
        <f>'Dados Vias'!B451</f>
        <v>Vila Velha</v>
      </c>
      <c r="B450" s="1" t="str">
        <f>'Dados Vias'!C451</f>
        <v>Rua Pres. John Kennedy</v>
      </c>
      <c r="C450" s="29">
        <f>Input!$R$17</f>
        <v>0.95383561643835613</v>
      </c>
      <c r="D450" s="5">
        <f>'Dados Vias'!S451</f>
        <v>46.581306555497292</v>
      </c>
      <c r="E450" s="5">
        <f>'Dados Vias'!T451</f>
        <v>14.518848796518636</v>
      </c>
      <c r="F450" s="5">
        <f>'Dados Vias'!U451</f>
        <v>6.0495203318827651</v>
      </c>
      <c r="G450" s="12">
        <f>($D450*Input!$E$12 + $E450*Input!$E$14 + $F450*Input!$E$13) / ($D450+$E450+$F450)</f>
        <v>2.4590090090090087</v>
      </c>
      <c r="H450" s="14" t="str">
        <f>'Dados Vias'!W451</f>
        <v>Collector</v>
      </c>
      <c r="I450" s="29">
        <f>VLOOKUP($H450,Input!$A$12:$B$15,2,FALSE)</f>
        <v>1.9366892857142866</v>
      </c>
      <c r="J450" s="34">
        <f t="shared" si="21"/>
        <v>0.94519160040071537</v>
      </c>
      <c r="K450" s="34">
        <f t="shared" si="22"/>
        <v>0.18142996664038499</v>
      </c>
      <c r="L450" s="34">
        <f t="shared" si="23"/>
        <v>4.3894346767835081E-2</v>
      </c>
      <c r="M450" s="28">
        <f>($D450*Input!B$4 + 'Cálculo Emissões'!$E450*Input!B$6 + 'Cálculo Emissões'!$F450*Input!B$5) * (1/1000)</f>
        <v>1.3233649859469945E-3</v>
      </c>
      <c r="N450" s="28">
        <f>($D450*Input!C$4 + 'Cálculo Emissões'!$E450*Input!C$6 + 'Cálculo Emissões'!$F450*Input!C$5) * (1/1000)</f>
        <v>1.3233649859469945E-3</v>
      </c>
      <c r="O450" s="28">
        <f>($D450*Input!D$4 + 'Cálculo Emissões'!$E450*Input!D$6 + 'Cálculo Emissões'!$F450*Input!D$5) * (1/1000)</f>
        <v>1.3233649859469945E-3</v>
      </c>
      <c r="P450" s="28">
        <f>($D450*Input!E$4 + 'Cálculo Emissões'!$E450*Input!E$6 + 'Cálculo Emissões'!$F450*Input!E$5) * (1/1000)</f>
        <v>7.0136380519899275E-2</v>
      </c>
      <c r="Q450" s="28">
        <f>($D450*Input!F$4 + 'Cálculo Emissões'!$E450*Input!F$6 + 'Cálculo Emissões'!$F450*Input!F$5) * (1/1000)</f>
        <v>0.1039787875326363</v>
      </c>
      <c r="R450" s="28">
        <f>($D450*Input!G$4 + 'Cálculo Emissões'!$E450*Input!G$6 + 'Cálculo Emissões'!$F450*Input!G$5) * (1/1000)</f>
        <v>1.871500834475148E-3</v>
      </c>
      <c r="S450" s="28">
        <f>($D450*Input!H$4 + 'Cálculo Emissões'!$E450*Input!H$6 + 'Cálculo Emissões'!$F450*Input!H$5) * (1/1000)</f>
        <v>4.1174330720238128E-2</v>
      </c>
      <c r="T450" s="28">
        <f>($D450*Input!I$4) * (1/1000)</f>
        <v>3.4269602994190162E-3</v>
      </c>
      <c r="U450" s="1">
        <f>($D450*Input!J$4 + 'Cálculo Emissões'!$E450*Input!J$6 + 'Cálculo Emissões'!$F450*Input!J$5) * (1/1000)</f>
        <v>1.3774403159529274E-3</v>
      </c>
      <c r="V450" s="1">
        <f>($D450*Input!K$4 + 'Cálculo Emissões'!$E450*Input!K$6 + 'Cálculo Emissões'!$F450*Input!K$5) * (1/1000)</f>
        <v>1.0462810138674135E-3</v>
      </c>
      <c r="W450" s="1">
        <f>($D450*Input!L$4 + 'Cálculo Emissões'!$E450*Input!L$6 + 'Cálculo Emissões'!$F450*Input!L$5) * (1/1000)</f>
        <v>5.6055069322272623E-4</v>
      </c>
      <c r="X450" s="1">
        <f>($D450*Input!M$4 + 'Cálculo Emissões'!$E450*Input!M$6 + 'Cálculo Emissões'!$F450*Input!M$5) * (1/1000)</f>
        <v>1.1699434195994458E-3</v>
      </c>
      <c r="Y450" s="1">
        <f>($D450*Input!N$4 + 'Cálculo Emissões'!$E450*Input!N$6 + 'Cálculo Emissões'!$F450*Input!N$5) * (1/1000)</f>
        <v>5.849717097997229E-4</v>
      </c>
      <c r="Z450" s="1">
        <f>($D450*Input!O$4 + 'Cálculo Emissões'!$E450*Input!O$6 + 'Cálculo Emissões'!$F450*Input!O$5) * (1/1000)</f>
        <v>3.1788924338628928E-4</v>
      </c>
    </row>
    <row r="451" spans="1:26" ht="15" customHeight="1" x14ac:dyDescent="0.25">
      <c r="A451" s="1" t="str">
        <f>'Dados Vias'!B452</f>
        <v>Vila Velha</v>
      </c>
      <c r="B451" s="1" t="str">
        <f>'Dados Vias'!C452</f>
        <v>Rua Santa Apolonia</v>
      </c>
      <c r="C451" s="29">
        <f>Input!$R$17</f>
        <v>0.95383561643835613</v>
      </c>
      <c r="D451" s="5">
        <f>'Dados Vias'!S452</f>
        <v>87.085609801969795</v>
      </c>
      <c r="E451" s="5">
        <f>'Dados Vias'!T452</f>
        <v>11.435484115410175</v>
      </c>
      <c r="F451" s="5">
        <f>'Dados Vias'!U452</f>
        <v>6.1575683698362482</v>
      </c>
      <c r="G451" s="12">
        <f>($D451*Input!$E$12 + $E451*Input!$E$14 + $F451*Input!$E$13) / ($D451+$E451+$F451)</f>
        <v>2.1487394957983192</v>
      </c>
      <c r="H451" s="14" t="str">
        <f>'Dados Vias'!W452</f>
        <v>Collector</v>
      </c>
      <c r="I451" s="29">
        <f>VLOOKUP($H451,Input!$A$12:$B$15,2,FALSE)</f>
        <v>1.9366892857142866</v>
      </c>
      <c r="J451" s="34">
        <f t="shared" si="21"/>
        <v>1.28406266231612</v>
      </c>
      <c r="K451" s="34">
        <f t="shared" si="22"/>
        <v>0.24647642434550912</v>
      </c>
      <c r="L451" s="34">
        <f t="shared" si="23"/>
        <v>5.963139298681671E-2</v>
      </c>
      <c r="M451" s="28">
        <f>($D451*Input!B$4 + 'Cálculo Emissões'!$E451*Input!B$6 + 'Cálculo Emissões'!$F451*Input!B$5) * (1/1000)</f>
        <v>1.5041452004158184E-3</v>
      </c>
      <c r="N451" s="28">
        <f>($D451*Input!C$4 + 'Cálculo Emissões'!$E451*Input!C$6 + 'Cálculo Emissões'!$F451*Input!C$5) * (1/1000)</f>
        <v>1.5041452004158184E-3</v>
      </c>
      <c r="O451" s="28">
        <f>($D451*Input!D$4 + 'Cálculo Emissões'!$E451*Input!D$6 + 'Cálculo Emissões'!$F451*Input!D$5) * (1/1000)</f>
        <v>1.5041452004158184E-3</v>
      </c>
      <c r="P451" s="28">
        <f>($D451*Input!E$4 + 'Cálculo Emissões'!$E451*Input!E$6 + 'Cálculo Emissões'!$F451*Input!E$5) * (1/1000)</f>
        <v>0.1015563655479798</v>
      </c>
      <c r="Q451" s="28">
        <f>($D451*Input!F$4 + 'Cálculo Emissões'!$E451*Input!F$6 + 'Cálculo Emissões'!$F451*Input!F$5) * (1/1000)</f>
        <v>0.12863463553363499</v>
      </c>
      <c r="R451" s="28">
        <f>($D451*Input!G$4 + 'Cálculo Emissões'!$E451*Input!G$6 + 'Cálculo Emissões'!$F451*Input!G$5) * (1/1000)</f>
        <v>2.3760742756338037E-3</v>
      </c>
      <c r="S451" s="28">
        <f>($D451*Input!H$4 + 'Cálculo Emissões'!$E451*Input!H$6 + 'Cálculo Emissões'!$F451*Input!H$5) * (1/1000)</f>
        <v>7.0558646148280849E-2</v>
      </c>
      <c r="T451" s="28">
        <f>($D451*Input!I$4) * (1/1000)</f>
        <v>6.4068389126544526E-3</v>
      </c>
      <c r="U451" s="1">
        <f>($D451*Input!J$4 + 'Cálculo Emissões'!$E451*Input!J$6 + 'Cálculo Emissões'!$F451*Input!J$5) * (1/1000)</f>
        <v>2.096336160216883E-3</v>
      </c>
      <c r="V451" s="1">
        <f>($D451*Input!K$4 + 'Cálculo Emissões'!$E451*Input!K$6 + 'Cálculo Emissões'!$F451*Input!K$5) * (1/1000)</f>
        <v>1.5910545659590808E-3</v>
      </c>
      <c r="W451" s="1">
        <f>($D451*Input!L$4 + 'Cálculo Emissões'!$E451*Input!L$6 + 'Cálculo Emissões'!$F451*Input!L$5) * (1/1000)</f>
        <v>8.5277331531742856E-4</v>
      </c>
      <c r="X451" s="1">
        <f>($D451*Input!M$4 + 'Cálculo Emissões'!$E451*Input!M$6 + 'Cálculo Emissões'!$F451*Input!M$5) * (1/1000)</f>
        <v>1.7658696411126224E-3</v>
      </c>
      <c r="Y451" s="1">
        <f>($D451*Input!N$4 + 'Cálculo Emissões'!$E451*Input!N$6 + 'Cálculo Emissões'!$F451*Input!N$5) * (1/1000)</f>
        <v>8.829348205563112E-4</v>
      </c>
      <c r="Z451" s="1">
        <f>($D451*Input!O$4 + 'Cálculo Emissões'!$E451*Input!O$6 + 'Cálculo Emissões'!$F451*Input!O$5) * (1/1000)</f>
        <v>4.808756001000407E-4</v>
      </c>
    </row>
    <row r="452" spans="1:26" ht="15" customHeight="1" x14ac:dyDescent="0.25">
      <c r="A452" s="1" t="str">
        <f>'Dados Vias'!B453</f>
        <v>Vila Velha</v>
      </c>
      <c r="B452" s="1" t="str">
        <f>'Dados Vias'!C453</f>
        <v>Rua Olagario Mariano</v>
      </c>
      <c r="C452" s="29">
        <f>Input!$R$17</f>
        <v>0.95383561643835613</v>
      </c>
      <c r="D452" s="5">
        <f>'Dados Vias'!S453</f>
        <v>142.05792418782107</v>
      </c>
      <c r="E452" s="5">
        <f>'Dados Vias'!T453</f>
        <v>19.730267248308479</v>
      </c>
      <c r="F452" s="5">
        <f>'Dados Vias'!U453</f>
        <v>5.2614045995489285</v>
      </c>
      <c r="G452" s="12">
        <f>($D452*Input!$E$12 + $E452*Input!$E$14 + $F452*Input!$E$13) / ($D452+$E452+$F452)</f>
        <v>1.7496062992125985</v>
      </c>
      <c r="H452" s="14" t="str">
        <f>'Dados Vias'!W453</f>
        <v>Highway</v>
      </c>
      <c r="I452" s="29">
        <f>VLOOKUP($H452,Input!$A$12:$B$15,2,FALSE)</f>
        <v>0.61049702380952386</v>
      </c>
      <c r="J452" s="34">
        <f t="shared" si="21"/>
        <v>0.58115591037251968</v>
      </c>
      <c r="K452" s="34">
        <f t="shared" si="22"/>
        <v>0.11155314688265081</v>
      </c>
      <c r="L452" s="34">
        <f t="shared" si="23"/>
        <v>2.6988664568383263E-2</v>
      </c>
      <c r="M452" s="28">
        <f>($D452*Input!B$4 + 'Cálculo Emissões'!$E452*Input!B$6 + 'Cálculo Emissões'!$F452*Input!B$5) * (1/1000)</f>
        <v>1.6217884538558126E-3</v>
      </c>
      <c r="N452" s="28">
        <f>($D452*Input!C$4 + 'Cálculo Emissões'!$E452*Input!C$6 + 'Cálculo Emissões'!$F452*Input!C$5) * (1/1000)</f>
        <v>1.6217884538558126E-3</v>
      </c>
      <c r="O452" s="28">
        <f>($D452*Input!D$4 + 'Cálculo Emissões'!$E452*Input!D$6 + 'Cálculo Emissões'!$F452*Input!D$5) * (1/1000)</f>
        <v>1.6217884538558126E-3</v>
      </c>
      <c r="P452" s="28">
        <f>($D452*Input!E$4 + 'Cálculo Emissões'!$E452*Input!E$6 + 'Cálculo Emissões'!$F452*Input!E$5) * (1/1000)</f>
        <v>0.13977678629170603</v>
      </c>
      <c r="Q452" s="28">
        <f>($D452*Input!F$4 + 'Cálculo Emissões'!$E452*Input!F$6 + 'Cálculo Emissões'!$F452*Input!F$5) * (1/1000)</f>
        <v>0.20900659010450795</v>
      </c>
      <c r="R452" s="28">
        <f>($D452*Input!G$4 + 'Cálculo Emissões'!$E452*Input!G$6 + 'Cálculo Emissões'!$F452*Input!G$5) * (1/1000)</f>
        <v>2.8726528813344545E-3</v>
      </c>
      <c r="S452" s="28">
        <f>($D452*Input!H$4 + 'Cálculo Emissões'!$E452*Input!H$6 + 'Cálculo Emissões'!$F452*Input!H$5) * (1/1000)</f>
        <v>0.11426612390309973</v>
      </c>
      <c r="T452" s="28">
        <f>($D452*Input!I$4) * (1/1000)</f>
        <v>1.0451120898241236E-2</v>
      </c>
      <c r="U452" s="1">
        <f>($D452*Input!J$4 + 'Cálculo Emissões'!$E452*Input!J$6 + 'Cálculo Emissões'!$F452*Input!J$5) * (1/1000)</f>
        <v>3.1050703946211081E-3</v>
      </c>
      <c r="V452" s="1">
        <f>($D452*Input!K$4 + 'Cálculo Emissões'!$E452*Input!K$6 + 'Cálculo Emissões'!$F452*Input!K$5) * (1/1000)</f>
        <v>2.3567586194352752E-3</v>
      </c>
      <c r="W452" s="1">
        <f>($D452*Input!L$4 + 'Cálculo Emissões'!$E452*Input!L$6 + 'Cálculo Emissões'!$F452*Input!L$5) * (1/1000)</f>
        <v>1.2631090488030821E-3</v>
      </c>
      <c r="X452" s="1">
        <f>($D452*Input!M$4 + 'Cálculo Emissões'!$E452*Input!M$6 + 'Cálculo Emissões'!$F452*Input!M$5) * (1/1000)</f>
        <v>2.5833238711131567E-3</v>
      </c>
      <c r="Y452" s="1">
        <f>($D452*Input!N$4 + 'Cálculo Emissões'!$E452*Input!N$6 + 'Cálculo Emissões'!$F452*Input!N$5) * (1/1000)</f>
        <v>1.2916619355565783E-3</v>
      </c>
      <c r="Z452" s="1">
        <f>($D452*Input!O$4 + 'Cálculo Emissões'!$E452*Input!O$6 + 'Cálculo Emissões'!$F452*Input!O$5) * (1/1000)</f>
        <v>7.0417603122672524E-4</v>
      </c>
    </row>
    <row r="453" spans="1:26" ht="15" customHeight="1" x14ac:dyDescent="0.25">
      <c r="A453" s="1" t="str">
        <f>'Dados Vias'!B454</f>
        <v>Vila Velha</v>
      </c>
      <c r="B453" s="1" t="str">
        <f>'Dados Vias'!C454</f>
        <v>Rua Guarajas</v>
      </c>
      <c r="C453" s="29">
        <f>Input!$R$17</f>
        <v>0.95383561643835613</v>
      </c>
      <c r="D453" s="5">
        <f>'Dados Vias'!S454</f>
        <v>258.42089571224284</v>
      </c>
      <c r="E453" s="5">
        <f>'Dados Vias'!T454</f>
        <v>34.22793320691958</v>
      </c>
      <c r="F453" s="5">
        <f>'Dados Vias'!U454</f>
        <v>23.959553244843704</v>
      </c>
      <c r="G453" s="12">
        <f>($D453*Input!$E$12 + $E453*Input!$E$14 + $F453*Input!$E$13) / ($D453+$E453+$F453)</f>
        <v>2.3894594594594598</v>
      </c>
      <c r="H453" s="14" t="str">
        <f>'Dados Vias'!W454</f>
        <v>Highway</v>
      </c>
      <c r="I453" s="29">
        <f>VLOOKUP($H453,Input!$A$12:$B$15,2,FALSE)</f>
        <v>0.61049702380952386</v>
      </c>
      <c r="J453" s="34">
        <f t="shared" si="21"/>
        <v>1.5136872655302516</v>
      </c>
      <c r="K453" s="34">
        <f t="shared" si="22"/>
        <v>0.29055297356927429</v>
      </c>
      <c r="L453" s="34">
        <f t="shared" si="23"/>
        <v>7.029507425063089E-2</v>
      </c>
      <c r="M453" s="28">
        <f>($D453*Input!B$4 + 'Cálculo Emissões'!$E453*Input!B$6 + 'Cálculo Emissões'!$F453*Input!B$5) * (1/1000)</f>
        <v>5.4594517512552001E-3</v>
      </c>
      <c r="N453" s="28">
        <f>($D453*Input!C$4 + 'Cálculo Emissões'!$E453*Input!C$6 + 'Cálculo Emissões'!$F453*Input!C$5) * (1/1000)</f>
        <v>5.4594517512552001E-3</v>
      </c>
      <c r="O453" s="28">
        <f>($D453*Input!D$4 + 'Cálculo Emissões'!$E453*Input!D$6 + 'Cálculo Emissões'!$F453*Input!D$5) * (1/1000)</f>
        <v>5.4594517512552001E-3</v>
      </c>
      <c r="P453" s="28">
        <f>($D453*Input!E$4 + 'Cálculo Emissões'!$E453*Input!E$6 + 'Cálculo Emissões'!$F453*Input!E$5) * (1/1000)</f>
        <v>0.33229931485441583</v>
      </c>
      <c r="Q453" s="28">
        <f>($D453*Input!F$4 + 'Cálculo Emissões'!$E453*Input!F$6 + 'Cálculo Emissões'!$F453*Input!F$5) * (1/1000)</f>
        <v>0.38875069040138033</v>
      </c>
      <c r="R453" s="28">
        <f>($D453*Input!G$4 + 'Cálculo Emissões'!$E453*Input!G$6 + 'Cálculo Emissões'!$F453*Input!G$5) * (1/1000)</f>
        <v>8.2477536022153141E-3</v>
      </c>
      <c r="S453" s="28">
        <f>($D453*Input!H$4 + 'Cálculo Emissões'!$E453*Input!H$6 + 'Cálculo Emissões'!$F453*Input!H$5) * (1/1000)</f>
        <v>0.21088296345241667</v>
      </c>
      <c r="T453" s="28">
        <f>($D453*Input!I$4) * (1/1000)</f>
        <v>1.9011878704841615E-2</v>
      </c>
      <c r="U453" s="1">
        <f>($D453*Input!J$4 + 'Cálculo Emissões'!$E453*Input!J$6 + 'Cálculo Emissões'!$F453*Input!J$5) * (1/1000)</f>
        <v>6.6078390710628196E-3</v>
      </c>
      <c r="V453" s="1">
        <f>($D453*Input!K$4 + 'Cálculo Emissões'!$E453*Input!K$6 + 'Cálculo Emissões'!$F453*Input!K$5) * (1/1000)</f>
        <v>5.015178666768893E-3</v>
      </c>
      <c r="W453" s="1">
        <f>($D453*Input!L$4 + 'Cálculo Emissões'!$E453*Input!L$6 + 'Cálculo Emissões'!$F453*Input!L$5) * (1/1000)</f>
        <v>2.6880662795568345E-3</v>
      </c>
      <c r="X453" s="1">
        <f>($D453*Input!M$4 + 'Cálculo Emissões'!$E453*Input!M$6 + 'Cálculo Emissões'!$F453*Input!M$5) * (1/1000)</f>
        <v>5.6029813846809476E-3</v>
      </c>
      <c r="Y453" s="1">
        <f>($D453*Input!N$4 + 'Cálculo Emissões'!$E453*Input!N$6 + 'Cálculo Emissões'!$F453*Input!N$5) * (1/1000)</f>
        <v>2.8014906923404738E-3</v>
      </c>
      <c r="Z453" s="1">
        <f>($D453*Input!O$4 + 'Cálculo Emissões'!$E453*Input!O$6 + 'Cálculo Emissões'!$F453*Input!O$5) * (1/1000)</f>
        <v>1.5249061429708241E-3</v>
      </c>
    </row>
    <row r="454" spans="1:26" ht="15" customHeight="1" x14ac:dyDescent="0.25">
      <c r="A454" s="1" t="str">
        <f>'Dados Vias'!B455</f>
        <v>Vila Velha</v>
      </c>
      <c r="B454" s="1" t="str">
        <f>'Dados Vias'!C455</f>
        <v>Rua Alberto de Oliveira Santos</v>
      </c>
      <c r="C454" s="29">
        <f>Input!$R$17</f>
        <v>0.95383561643835613</v>
      </c>
      <c r="D454" s="5">
        <f>'Dados Vias'!S455</f>
        <v>175.45536196068775</v>
      </c>
      <c r="E454" s="5">
        <f>'Dados Vias'!T455</f>
        <v>37.501909426711883</v>
      </c>
      <c r="F454" s="5">
        <f>'Dados Vias'!U455</f>
        <v>13.393539080968532</v>
      </c>
      <c r="G454" s="12">
        <f>($D454*Input!$E$12 + $E454*Input!$E$14 + $F454*Input!$E$13) / ($D454+$E454+$F454)</f>
        <v>2.0831360946745563</v>
      </c>
      <c r="H454" s="14" t="str">
        <f>'Dados Vias'!W455</f>
        <v>Collector</v>
      </c>
      <c r="I454" s="29">
        <f>VLOOKUP($H454,Input!$A$12:$B$15,2,FALSE)</f>
        <v>1.9366892857142866</v>
      </c>
      <c r="J454" s="34">
        <f t="shared" si="21"/>
        <v>2.6901386403742498</v>
      </c>
      <c r="K454" s="34">
        <f t="shared" si="22"/>
        <v>0.51637336131022749</v>
      </c>
      <c r="L454" s="34">
        <f t="shared" si="23"/>
        <v>0.12492903902666798</v>
      </c>
      <c r="M454" s="28">
        <f>($D454*Input!B$4 + 'Cálculo Emissões'!$E454*Input!B$6 + 'Cálculo Emissões'!$F454*Input!B$5) * (1/1000)</f>
        <v>3.2665612051544796E-3</v>
      </c>
      <c r="N454" s="28">
        <f>($D454*Input!C$4 + 'Cálculo Emissões'!$E454*Input!C$6 + 'Cálculo Emissões'!$F454*Input!C$5) * (1/1000)</f>
        <v>3.2665612051544796E-3</v>
      </c>
      <c r="O454" s="28">
        <f>($D454*Input!D$4 + 'Cálculo Emissões'!$E454*Input!D$6 + 'Cálculo Emissões'!$F454*Input!D$5) * (1/1000)</f>
        <v>3.2665612051544796E-3</v>
      </c>
      <c r="P454" s="28">
        <f>($D454*Input!E$4 + 'Cálculo Emissões'!$E454*Input!E$6 + 'Cálculo Emissões'!$F454*Input!E$5) * (1/1000)</f>
        <v>0.21141959070191391</v>
      </c>
      <c r="Q454" s="28">
        <f>($D454*Input!F$4 + 'Cálculo Emissões'!$E454*Input!F$6 + 'Cálculo Emissões'!$F454*Input!F$5) * (1/1000)</f>
        <v>0.31580869249133547</v>
      </c>
      <c r="R454" s="28">
        <f>($D454*Input!G$4 + 'Cálculo Emissões'!$E454*Input!G$6 + 'Cálculo Emissões'!$F454*Input!G$5) * (1/1000)</f>
        <v>5.0309382617488773E-3</v>
      </c>
      <c r="S454" s="28">
        <f>($D454*Input!H$4 + 'Cálculo Emissões'!$E454*Input!H$6 + 'Cálculo Emissões'!$F454*Input!H$5) * (1/1000)</f>
        <v>0.1471368797425705</v>
      </c>
      <c r="T454" s="28">
        <f>($D454*Input!I$4) * (1/1000)</f>
        <v>1.2908151450047948E-2</v>
      </c>
      <c r="U454" s="1">
        <f>($D454*Input!J$4 + 'Cálculo Emissões'!$E454*Input!J$6 + 'Cálculo Emissões'!$F454*Input!J$5) * (1/1000)</f>
        <v>4.4104170321344954E-3</v>
      </c>
      <c r="V454" s="1">
        <f>($D454*Input!K$4 + 'Cálculo Emissões'!$E454*Input!K$6 + 'Cálculo Emissões'!$F454*Input!K$5) * (1/1000)</f>
        <v>3.3488254184548005E-3</v>
      </c>
      <c r="W454" s="1">
        <f>($D454*Input!L$4 + 'Cálculo Emissões'!$E454*Input!L$6 + 'Cálculo Emissões'!$F454*Input!L$5) * (1/1000)</f>
        <v>1.79447237446204E-3</v>
      </c>
      <c r="X454" s="1">
        <f>($D454*Input!M$4 + 'Cálculo Emissões'!$E454*Input!M$6 + 'Cálculo Emissões'!$F454*Input!M$5) * (1/1000)</f>
        <v>3.7072593356468832E-3</v>
      </c>
      <c r="Y454" s="1">
        <f>($D454*Input!N$4 + 'Cálculo Emissões'!$E454*Input!N$6 + 'Cálculo Emissões'!$F454*Input!N$5) * (1/1000)</f>
        <v>1.8536296678234416E-3</v>
      </c>
      <c r="Z454" s="1">
        <f>($D454*Input!O$4 + 'Cálculo Emissões'!$E454*Input!O$6 + 'Cálculo Emissões'!$F454*Input!O$5) * (1/1000)</f>
        <v>1.0089071111662128E-3</v>
      </c>
    </row>
    <row r="455" spans="1:26" ht="15" customHeight="1" x14ac:dyDescent="0.25">
      <c r="A455" s="1" t="str">
        <f>'Dados Vias'!B456</f>
        <v>Vila Velha</v>
      </c>
      <c r="B455" s="1" t="str">
        <f>'Dados Vias'!C456</f>
        <v>Av. Henrique Moscoso (1)</v>
      </c>
      <c r="C455" s="29">
        <f>Input!$R$17</f>
        <v>0.95383561643835613</v>
      </c>
      <c r="D455" s="5">
        <f>'Dados Vias'!S456</f>
        <v>109.33905412169261</v>
      </c>
      <c r="E455" s="5">
        <f>'Dados Vias'!T456</f>
        <v>3.0584350803270657</v>
      </c>
      <c r="F455" s="5">
        <f>'Dados Vias'!U456</f>
        <v>4.5876526204905987</v>
      </c>
      <c r="G455" s="12">
        <f>($D455*Input!$E$12 + $E455*Input!$E$14 + $F455*Input!$E$13) / ($D455+$E455+$F455)</f>
        <v>1.9741830065359476</v>
      </c>
      <c r="H455" s="14" t="str">
        <f>'Dados Vias'!W456</f>
        <v>Collector</v>
      </c>
      <c r="I455" s="29">
        <f>VLOOKUP($H455,Input!$A$12:$B$15,2,FALSE)</f>
        <v>1.9366892857142866</v>
      </c>
      <c r="J455" s="34">
        <f t="shared" si="21"/>
        <v>1.3162139068340069</v>
      </c>
      <c r="K455" s="34">
        <f t="shared" si="22"/>
        <v>0.25264787066163602</v>
      </c>
      <c r="L455" s="34">
        <f t="shared" si="23"/>
        <v>6.1124484837492568E-2</v>
      </c>
      <c r="M455" s="28">
        <f>($D455*Input!B$4 + 'Cálculo Emissões'!$E455*Input!B$6 + 'Cálculo Emissões'!$F455*Input!B$5) * (1/1000)</f>
        <v>1.2892306409988956E-3</v>
      </c>
      <c r="N455" s="28">
        <f>($D455*Input!C$4 + 'Cálculo Emissões'!$E455*Input!C$6 + 'Cálculo Emissões'!$F455*Input!C$5) * (1/1000)</f>
        <v>1.2892306409988956E-3</v>
      </c>
      <c r="O455" s="28">
        <f>($D455*Input!D$4 + 'Cálculo Emissões'!$E455*Input!D$6 + 'Cálculo Emissões'!$F455*Input!D$5) * (1/1000)</f>
        <v>1.2892306409988956E-3</v>
      </c>
      <c r="P455" s="28">
        <f>($D455*Input!E$4 + 'Cálculo Emissões'!$E455*Input!E$6 + 'Cálculo Emissões'!$F455*Input!E$5) * (1/1000)</f>
        <v>0.10929803197757255</v>
      </c>
      <c r="Q455" s="28">
        <f>($D455*Input!F$4 + 'Cálculo Emissões'!$E455*Input!F$6 + 'Cálculo Emissões'!$F455*Input!F$5) * (1/1000)</f>
        <v>0.11478839143869563</v>
      </c>
      <c r="R455" s="28">
        <f>($D455*Input!G$4 + 'Cálculo Emissões'!$E455*Input!G$6 + 'Cálculo Emissões'!$F455*Input!G$5) * (1/1000)</f>
        <v>2.293966316373082E-3</v>
      </c>
      <c r="S455" s="28">
        <f>($D455*Input!H$4 + 'Cálculo Emissões'!$E455*Input!H$6 + 'Cálculo Emissões'!$F455*Input!H$5) * (1/1000)</f>
        <v>8.4111320281107335E-2</v>
      </c>
      <c r="T455" s="28">
        <f>($D455*Input!I$4) * (1/1000)</f>
        <v>8.0440121876926493E-3</v>
      </c>
      <c r="U455" s="1">
        <f>($D455*Input!J$4 + 'Cálculo Emissões'!$E455*Input!J$6 + 'Cálculo Emissões'!$F455*Input!J$5) * (1/1000)</f>
        <v>2.325640927306962E-3</v>
      </c>
      <c r="V455" s="1">
        <f>($D455*Input!K$4 + 'Cálculo Emissões'!$E455*Input!K$6 + 'Cálculo Emissões'!$F455*Input!K$5) * (1/1000)</f>
        <v>1.7639520599611544E-3</v>
      </c>
      <c r="W455" s="1">
        <f>($D455*Input!L$4 + 'Cálculo Emissões'!$E455*Input!L$6 + 'Cálculo Emissões'!$F455*Input!L$5) * (1/1000)</f>
        <v>9.4576280399609198E-4</v>
      </c>
      <c r="X455" s="1">
        <f>($D455*Input!M$4 + 'Cálculo Emissões'!$E455*Input!M$6 + 'Cálculo Emissões'!$F455*Input!M$5) * (1/1000)</f>
        <v>1.9497293607055985E-3</v>
      </c>
      <c r="Y455" s="1">
        <f>($D455*Input!N$4 + 'Cálculo Emissões'!$E455*Input!N$6 + 'Cálculo Emissões'!$F455*Input!N$5) * (1/1000)</f>
        <v>9.7486468035279925E-4</v>
      </c>
      <c r="Z455" s="1">
        <f>($D455*Input!O$4 + 'Cálculo Emissões'!$E455*Input!O$6 + 'Cálculo Emissões'!$F455*Input!O$5) * (1/1000)</f>
        <v>5.3180680869921676E-4</v>
      </c>
    </row>
    <row r="456" spans="1:26" ht="15" customHeight="1" x14ac:dyDescent="0.25">
      <c r="A456" s="1" t="str">
        <f>'Dados Vias'!B457</f>
        <v>Vila Velha</v>
      </c>
      <c r="B456" s="1" t="str">
        <f>'Dados Vias'!C457</f>
        <v>Av. Henrique Moscoso (2)</v>
      </c>
      <c r="C456" s="29">
        <f>Input!$R$17</f>
        <v>0.95383561643835613</v>
      </c>
      <c r="D456" s="5">
        <f>'Dados Vias'!S457</f>
        <v>550.51122932967849</v>
      </c>
      <c r="E456" s="5">
        <f>'Dados Vias'!T457</f>
        <v>40.404493895756218</v>
      </c>
      <c r="F456" s="5">
        <f>'Dados Vias'!U457</f>
        <v>6.7340823159593688</v>
      </c>
      <c r="G456" s="12">
        <f>($D456*Input!$E$12 + $E456*Input!$E$14 + $F456*Input!$E$13) / ($D456+$E456+$F456)</f>
        <v>1.5254929577464789</v>
      </c>
      <c r="H456" s="14" t="str">
        <f>'Dados Vias'!W457</f>
        <v>Highway</v>
      </c>
      <c r="I456" s="29">
        <f>VLOOKUP($H456,Input!$A$12:$B$15,2,FALSE)</f>
        <v>0.61049702380952386</v>
      </c>
      <c r="J456" s="34">
        <f t="shared" si="21"/>
        <v>1.8078953288972015</v>
      </c>
      <c r="K456" s="34">
        <f t="shared" si="22"/>
        <v>0.34702634796169185</v>
      </c>
      <c r="L456" s="34">
        <f t="shared" si="23"/>
        <v>8.3957987410086754E-2</v>
      </c>
      <c r="M456" s="28">
        <f>($D456*Input!B$4 + 'Cálculo Emissões'!$E456*Input!B$6 + 'Cálculo Emissões'!$F456*Input!B$5) * (1/1000)</f>
        <v>3.7386131479744075E-3</v>
      </c>
      <c r="N456" s="28">
        <f>($D456*Input!C$4 + 'Cálculo Emissões'!$E456*Input!C$6 + 'Cálculo Emissões'!$F456*Input!C$5) * (1/1000)</f>
        <v>3.7386131479744075E-3</v>
      </c>
      <c r="O456" s="28">
        <f>($D456*Input!D$4 + 'Cálculo Emissões'!$E456*Input!D$6 + 'Cálculo Emissões'!$F456*Input!D$5) * (1/1000)</f>
        <v>3.7386131479744075E-3</v>
      </c>
      <c r="P456" s="28">
        <f>($D456*Input!E$4 + 'Cálculo Emissões'!$E456*Input!E$6 + 'Cálculo Emissões'!$F456*Input!E$5) * (1/1000)</f>
        <v>0.46386627919164447</v>
      </c>
      <c r="Q456" s="28">
        <f>($D456*Input!F$4 + 'Cálculo Emissões'!$E456*Input!F$6 + 'Cálculo Emissões'!$F456*Input!F$5) * (1/1000)</f>
        <v>0.65711873422090616</v>
      </c>
      <c r="R456" s="28">
        <f>($D456*Input!G$4 + 'Cálculo Emissões'!$E456*Input!G$6 + 'Cálculo Emissões'!$F456*Input!G$5) * (1/1000)</f>
        <v>8.1704427639684527E-3</v>
      </c>
      <c r="S456" s="28">
        <f>($D456*Input!H$4 + 'Cálculo Emissões'!$E456*Input!H$6 + 'Cálculo Emissões'!$F456*Input!H$5) * (1/1000)</f>
        <v>0.42762539054239024</v>
      </c>
      <c r="T456" s="28">
        <f>($D456*Input!I$4) * (1/1000)</f>
        <v>4.0500798856929462E-2</v>
      </c>
      <c r="U456" s="1">
        <f>($D456*Input!J$4 + 'Cálculo Emissões'!$E456*Input!J$6 + 'Cálculo Emissões'!$F456*Input!J$5) * (1/1000)</f>
        <v>1.0810137095295531E-2</v>
      </c>
      <c r="V456" s="1">
        <f>($D456*Input!K$4 + 'Cálculo Emissões'!$E456*Input!K$6 + 'Cálculo Emissões'!$F456*Input!K$5) * (1/1000)</f>
        <v>8.2013388634653971E-3</v>
      </c>
      <c r="W456" s="1">
        <f>($D456*Input!L$4 + 'Cálculo Emissões'!$E456*Input!L$6 + 'Cálculo Emissões'!$F456*Input!L$5) * (1/1000)</f>
        <v>4.3964914735877625E-3</v>
      </c>
      <c r="X456" s="1">
        <f>($D456*Input!M$4 + 'Cálculo Emissões'!$E456*Input!M$6 + 'Cálculo Emissões'!$F456*Input!M$5) * (1/1000)</f>
        <v>8.9276897698529027E-3</v>
      </c>
      <c r="Y456" s="1">
        <f>($D456*Input!N$4 + 'Cálculo Emissões'!$E456*Input!N$6 + 'Cálculo Emissões'!$F456*Input!N$5) * (1/1000)</f>
        <v>4.4638448849264514E-3</v>
      </c>
      <c r="Z456" s="1">
        <f>($D456*Input!O$4 + 'Cálculo Emissões'!$E456*Input!O$6 + 'Cálculo Emissões'!$F456*Input!O$5) * (1/1000)</f>
        <v>2.4371557339821792E-3</v>
      </c>
    </row>
    <row r="457" spans="1:26" ht="15" customHeight="1" x14ac:dyDescent="0.25">
      <c r="A457" s="1" t="str">
        <f>'Dados Vias'!B458</f>
        <v>Vila Velha</v>
      </c>
      <c r="B457" s="1" t="str">
        <f>'Dados Vias'!C458</f>
        <v>Av. Antonio Gil Veloso (1)</v>
      </c>
      <c r="C457" s="29">
        <f>Input!$R$17</f>
        <v>0.95383561643835613</v>
      </c>
      <c r="D457" s="5">
        <f>'Dados Vias'!S458</f>
        <v>862.22731442645227</v>
      </c>
      <c r="E457" s="5">
        <f>'Dados Vias'!T458</f>
        <v>32.33352429099196</v>
      </c>
      <c r="F457" s="5">
        <f>'Dados Vias'!U458</f>
        <v>67.361508939566605</v>
      </c>
      <c r="G457" s="12">
        <f>($D457*Input!$E$12 + $E457*Input!$E$14 + $F457*Input!$E$13) / ($D457+$E457+$F457)</f>
        <v>2.4023809523809523</v>
      </c>
      <c r="H457" s="14" t="str">
        <f>'Dados Vias'!W458</f>
        <v>Highway</v>
      </c>
      <c r="I457" s="29">
        <f>VLOOKUP($H457,Input!$A$12:$B$15,2,FALSE)</f>
        <v>0.61049702380952386</v>
      </c>
      <c r="J457" s="34">
        <f t="shared" si="21"/>
        <v>4.6242660941397373</v>
      </c>
      <c r="K457" s="34">
        <f t="shared" si="22"/>
        <v>0.88763002426211668</v>
      </c>
      <c r="L457" s="34">
        <f t="shared" si="23"/>
        <v>0.21474919941825404</v>
      </c>
      <c r="M457" s="28">
        <f>($D457*Input!B$4 + 'Cálculo Emissões'!$E457*Input!B$6 + 'Cálculo Emissões'!$F457*Input!B$5) * (1/1000)</f>
        <v>1.5656675578391083E-2</v>
      </c>
      <c r="N457" s="28">
        <f>($D457*Input!C$4 + 'Cálculo Emissões'!$E457*Input!C$6 + 'Cálculo Emissões'!$F457*Input!C$5) * (1/1000)</f>
        <v>1.5656675578391083E-2</v>
      </c>
      <c r="O457" s="28">
        <f>($D457*Input!D$4 + 'Cálculo Emissões'!$E457*Input!D$6 + 'Cálculo Emissões'!$F457*Input!D$5) * (1/1000)</f>
        <v>1.5656675578391083E-2</v>
      </c>
      <c r="P457" s="28">
        <f>($D457*Input!E$4 + 'Cálculo Emissões'!$E457*Input!E$6 + 'Cálculo Emissões'!$F457*Input!E$5) * (1/1000)</f>
        <v>1.0321936929674596</v>
      </c>
      <c r="Q457" s="28">
        <f>($D457*Input!F$4 + 'Cálculo Emissões'!$E457*Input!F$6 + 'Cálculo Emissões'!$F457*Input!F$5) * (1/1000)</f>
        <v>0.9691736756646393</v>
      </c>
      <c r="R457" s="28">
        <f>($D457*Input!G$4 + 'Cálculo Emissões'!$E457*Input!G$6 + 'Cálculo Emissões'!$F457*Input!G$5) * (1/1000)</f>
        <v>2.4668950823203317E-2</v>
      </c>
      <c r="S457" s="28">
        <f>($D457*Input!H$4 + 'Cálculo Emissões'!$E457*Input!H$6 + 'Cálculo Emissões'!$F457*Input!H$5) * (1/1000)</f>
        <v>0.67369874763349824</v>
      </c>
      <c r="T457" s="28">
        <f>($D457*Input!I$4) * (1/1000)</f>
        <v>6.3433574412382301E-2</v>
      </c>
      <c r="U457" s="1">
        <f>($D457*Input!J$4 + 'Cálculo Emissões'!$E457*Input!J$6 + 'Cálculo Emissões'!$F457*Input!J$5) * (1/1000)</f>
        <v>2.0516857811900352E-2</v>
      </c>
      <c r="V457" s="1">
        <f>($D457*Input!K$4 + 'Cálculo Emissões'!$E457*Input!K$6 + 'Cálculo Emissões'!$F457*Input!K$5) * (1/1000)</f>
        <v>1.5563532437861047E-2</v>
      </c>
      <c r="W457" s="1">
        <f>($D457*Input!L$4 + 'Cálculo Emissões'!$E457*Input!L$6 + 'Cálculo Emissões'!$F457*Input!L$5) * (1/1000)</f>
        <v>8.3442346985630154E-3</v>
      </c>
      <c r="X457" s="1">
        <f>($D457*Input!M$4 + 'Cálculo Emissões'!$E457*Input!M$6 + 'Cálculo Emissões'!$F457*Input!M$5) * (1/1000)</f>
        <v>1.7404502424179093E-2</v>
      </c>
      <c r="Y457" s="1">
        <f>($D457*Input!N$4 + 'Cálculo Emissões'!$E457*Input!N$6 + 'Cálculo Emissões'!$F457*Input!N$5) * (1/1000)</f>
        <v>8.7022512120895467E-3</v>
      </c>
      <c r="Z457" s="1">
        <f>($D457*Input!O$4 + 'Cálculo Emissões'!$E457*Input!O$6 + 'Cálculo Emissões'!$F457*Input!O$5) * (1/1000)</f>
        <v>4.7412999264795416E-3</v>
      </c>
    </row>
    <row r="458" spans="1:26" ht="15" customHeight="1" x14ac:dyDescent="0.25">
      <c r="A458" s="1" t="str">
        <f>'Dados Vias'!B459</f>
        <v>Vila Velha</v>
      </c>
      <c r="B458" s="1" t="str">
        <f>'Dados Vias'!C459</f>
        <v>Av. Jeronimo Monteiro (5)</v>
      </c>
      <c r="C458" s="29">
        <f>Input!$R$17</f>
        <v>0.95383561643835613</v>
      </c>
      <c r="D458" s="5">
        <f>'Dados Vias'!S459</f>
        <v>664.49093678651832</v>
      </c>
      <c r="E458" s="5">
        <f>'Dados Vias'!T459</f>
        <v>238.21373205554434</v>
      </c>
      <c r="F458" s="5">
        <f>'Dados Vias'!U459</f>
        <v>58.50863594346702</v>
      </c>
      <c r="G458" s="12">
        <f>($D458*Input!$E$12 + $E458*Input!$E$14 + $F458*Input!$E$13) / ($D458+$E458+$F458)</f>
        <v>2.0045652173913044</v>
      </c>
      <c r="H458" s="14" t="str">
        <f>'Dados Vias'!W459</f>
        <v>Highway</v>
      </c>
      <c r="I458" s="29">
        <f>VLOOKUP($H458,Input!$A$12:$B$15,2,FALSE)</f>
        <v>0.61049702380952386</v>
      </c>
      <c r="J458" s="34">
        <f t="shared" si="21"/>
        <v>3.8417443085913408</v>
      </c>
      <c r="K458" s="34">
        <f t="shared" si="22"/>
        <v>0.73742460412589184</v>
      </c>
      <c r="L458" s="34">
        <f t="shared" si="23"/>
        <v>0.17840917841755449</v>
      </c>
      <c r="M458" s="28">
        <f>($D458*Input!B$4 + 'Cálculo Emissões'!$E458*Input!B$6 + 'Cálculo Emissões'!$F458*Input!B$5) * (1/1000)</f>
        <v>1.4154067718123751E-2</v>
      </c>
      <c r="N458" s="28">
        <f>($D458*Input!C$4 + 'Cálculo Emissões'!$E458*Input!C$6 + 'Cálculo Emissões'!$F458*Input!C$5) * (1/1000)</f>
        <v>1.4154067718123751E-2</v>
      </c>
      <c r="O458" s="28">
        <f>($D458*Input!D$4 + 'Cálculo Emissões'!$E458*Input!D$6 + 'Cálculo Emissões'!$F458*Input!D$5) * (1/1000)</f>
        <v>1.4154067718123751E-2</v>
      </c>
      <c r="P458" s="28">
        <f>($D458*Input!E$4 + 'Cálculo Emissões'!$E458*Input!E$6 + 'Cálculo Emissões'!$F458*Input!E$5) * (1/1000)</f>
        <v>0.85259057679269989</v>
      </c>
      <c r="Q458" s="28">
        <f>($D458*Input!F$4 + 'Cálculo Emissões'!$E458*Input!F$6 + 'Cálculo Emissões'!$F458*Input!F$5) * (1/1000)</f>
        <v>1.5740200396848956</v>
      </c>
      <c r="R458" s="28">
        <f>($D458*Input!G$4 + 'Cálculo Emissões'!$E458*Input!G$6 + 'Cálculo Emissões'!$F458*Input!G$5) * (1/1000)</f>
        <v>2.0930205107257901E-2</v>
      </c>
      <c r="S458" s="28">
        <f>($D458*Input!H$4 + 'Cálculo Emissões'!$E458*Input!H$6 + 'Cálculo Emissões'!$F458*Input!H$5) * (1/1000)</f>
        <v>0.59065829272138004</v>
      </c>
      <c r="T458" s="28">
        <f>($D458*Input!I$4) * (1/1000)</f>
        <v>4.8886221278016243E-2</v>
      </c>
      <c r="U458" s="1">
        <f>($D458*Input!J$4 + 'Cálculo Emissões'!$E458*Input!J$6 + 'Cálculo Emissões'!$F458*Input!J$5) * (1/1000)</f>
        <v>1.8028099426423007E-2</v>
      </c>
      <c r="V458" s="1">
        <f>($D458*Input!K$4 + 'Cálculo Emissões'!$E458*Input!K$6 + 'Cálculo Emissões'!$F458*Input!K$5) * (1/1000)</f>
        <v>1.3697957429536027E-2</v>
      </c>
      <c r="W458" s="1">
        <f>($D458*Input!L$4 + 'Cálculo Emissões'!$E458*Input!L$6 + 'Cálculo Emissões'!$F458*Input!L$5) * (1/1000)</f>
        <v>7.3373417360463765E-3</v>
      </c>
      <c r="X458" s="1">
        <f>($D458*Input!M$4 + 'Cálculo Emissões'!$E458*Input!M$6 + 'Cálculo Emissões'!$F458*Input!M$5) * (1/1000)</f>
        <v>1.5111625432854091E-2</v>
      </c>
      <c r="Y458" s="1">
        <f>($D458*Input!N$4 + 'Cálculo Emissões'!$E458*Input!N$6 + 'Cálculo Emissões'!$F458*Input!N$5) * (1/1000)</f>
        <v>7.5558127164270456E-3</v>
      </c>
      <c r="Z458" s="1">
        <f>($D458*Input!O$4 + 'Cálculo Emissões'!$E458*Input!O$6 + 'Cálculo Emissões'!$F458*Input!O$5) * (1/1000)</f>
        <v>4.1082687022422123E-3</v>
      </c>
    </row>
    <row r="459" spans="1:26" ht="15" customHeight="1" x14ac:dyDescent="0.25">
      <c r="A459" s="1" t="str">
        <f>'Dados Vias'!B460</f>
        <v>Vila Velha</v>
      </c>
      <c r="B459" s="1" t="str">
        <f>'Dados Vias'!C460</f>
        <v>Av. Jeronimo Monteiro (6)</v>
      </c>
      <c r="C459" s="29">
        <f>Input!$R$17</f>
        <v>0.95383561643835613</v>
      </c>
      <c r="D459" s="5">
        <f>'Dados Vias'!S460</f>
        <v>313.9186069184496</v>
      </c>
      <c r="E459" s="5">
        <f>'Dados Vias'!T460</f>
        <v>142.54467354970416</v>
      </c>
      <c r="F459" s="5">
        <f>'Dados Vias'!U460</f>
        <v>43.243889728561939</v>
      </c>
      <c r="G459" s="12">
        <f>($D459*Input!$E$12 + $E459*Input!$E$14 + $F459*Input!$E$13) / ($D459+$E459+$F459)</f>
        <v>2.3222756410256413</v>
      </c>
      <c r="H459" s="14" t="str">
        <f>'Dados Vias'!W460</f>
        <v>Highway</v>
      </c>
      <c r="I459" s="29">
        <f>VLOOKUP($H459,Input!$A$12:$B$15,2,FALSE)</f>
        <v>0.61049702380952386</v>
      </c>
      <c r="J459" s="34">
        <f t="shared" si="21"/>
        <v>2.3205755496966787</v>
      </c>
      <c r="K459" s="34">
        <f t="shared" si="22"/>
        <v>0.44543555443094141</v>
      </c>
      <c r="L459" s="34">
        <f t="shared" si="23"/>
        <v>0.10776666639458259</v>
      </c>
      <c r="M459" s="28">
        <f>($D459*Input!B$4 + 'Cálculo Emissões'!$E459*Input!B$6 + 'Cálculo Emissões'!$F459*Input!B$5) * (1/1000)</f>
        <v>9.5471102746767945E-3</v>
      </c>
      <c r="N459" s="28">
        <f>($D459*Input!C$4 + 'Cálculo Emissões'!$E459*Input!C$6 + 'Cálculo Emissões'!$F459*Input!C$5) * (1/1000)</f>
        <v>9.5471102746767945E-3</v>
      </c>
      <c r="O459" s="28">
        <f>($D459*Input!D$4 + 'Cálculo Emissões'!$E459*Input!D$6 + 'Cálculo Emissões'!$F459*Input!D$5) * (1/1000)</f>
        <v>9.5471102746767945E-3</v>
      </c>
      <c r="P459" s="28">
        <f>($D459*Input!E$4 + 'Cálculo Emissões'!$E459*Input!E$6 + 'Cálculo Emissões'!$F459*Input!E$5) * (1/1000)</f>
        <v>0.4905690904142801</v>
      </c>
      <c r="Q459" s="28">
        <f>($D459*Input!F$4 + 'Cálculo Emissões'!$E459*Input!F$6 + 'Cálculo Emissões'!$F459*Input!F$5) * (1/1000)</f>
        <v>0.87519982803437257</v>
      </c>
      <c r="R459" s="28">
        <f>($D459*Input!G$4 + 'Cálculo Emissões'!$E459*Input!G$6 + 'Cálculo Emissões'!$F459*Input!G$5) * (1/1000)</f>
        <v>1.3244315430877004E-2</v>
      </c>
      <c r="S459" s="28">
        <f>($D459*Input!H$4 + 'Cálculo Emissões'!$E459*Input!H$6 + 'Cálculo Emissões'!$F459*Input!H$5) * (1/1000)</f>
        <v>0.29272667868789415</v>
      </c>
      <c r="T459" s="28">
        <f>($D459*Input!I$4) * (1/1000)</f>
        <v>2.3094813836463581E-2</v>
      </c>
      <c r="U459" s="1">
        <f>($D459*Input!J$4 + 'Cálculo Emissões'!$E459*Input!J$6 + 'Cálculo Emissões'!$F459*Input!J$5) * (1/1000)</f>
        <v>9.8212018079704994E-3</v>
      </c>
      <c r="V459" s="1">
        <f>($D459*Input!K$4 + 'Cálculo Emissões'!$E459*Input!K$6 + 'Cálculo Emissões'!$F459*Input!K$5) * (1/1000)</f>
        <v>7.464188671240002E-3</v>
      </c>
      <c r="W459" s="1">
        <f>($D459*Input!L$4 + 'Cálculo Emissões'!$E459*Input!L$6 + 'Cálculo Emissões'!$F459*Input!L$5) * (1/1000)</f>
        <v>3.99773638355561E-3</v>
      </c>
      <c r="X459" s="1">
        <f>($D459*Input!M$4 + 'Cálculo Emissões'!$E459*Input!M$6 + 'Cálculo Emissões'!$F459*Input!M$5) * (1/1000)</f>
        <v>8.3097917602391741E-3</v>
      </c>
      <c r="Y459" s="1">
        <f>($D459*Input!N$4 + 'Cálculo Emissões'!$E459*Input!N$6 + 'Cálculo Emissões'!$F459*Input!N$5) * (1/1000)</f>
        <v>4.154895880119587E-3</v>
      </c>
      <c r="Z459" s="1">
        <f>($D459*Input!O$4 + 'Cálculo Emissões'!$E459*Input!O$6 + 'Cálculo Emissões'!$F459*Input!O$5) * (1/1000)</f>
        <v>2.256244564335264E-3</v>
      </c>
    </row>
    <row r="460" spans="1:26" ht="15" customHeight="1" x14ac:dyDescent="0.25">
      <c r="A460" s="1" t="str">
        <f>'Dados Vias'!B461</f>
        <v>Vila Velha</v>
      </c>
      <c r="B460" s="1" t="str">
        <f>'Dados Vias'!C461</f>
        <v>Av. Jeronimo Monteiro (7)</v>
      </c>
      <c r="C460" s="29">
        <f>Input!$R$17</f>
        <v>0.95383561643835613</v>
      </c>
      <c r="D460" s="5">
        <f>'Dados Vias'!S461</f>
        <v>926.11969783170139</v>
      </c>
      <c r="E460" s="5">
        <f>'Dados Vias'!T461</f>
        <v>359.82994629129797</v>
      </c>
      <c r="F460" s="5">
        <f>'Dados Vias'!U461</f>
        <v>100.28047683527977</v>
      </c>
      <c r="G460" s="12">
        <f>($D460*Input!$E$12 + $E460*Input!$E$14 + $F460*Input!$E$13) / ($D460+$E460+$F460)</f>
        <v>2.1527659574468085</v>
      </c>
      <c r="H460" s="14" t="str">
        <f>'Dados Vias'!W461</f>
        <v>Highway</v>
      </c>
      <c r="I460" s="29">
        <f>VLOOKUP($H460,Input!$A$12:$B$15,2,FALSE)</f>
        <v>0.61049702380952386</v>
      </c>
      <c r="J460" s="34">
        <f t="shared" si="21"/>
        <v>5.9585443147459616</v>
      </c>
      <c r="K460" s="34">
        <f t="shared" si="22"/>
        <v>1.1437453483413302</v>
      </c>
      <c r="L460" s="34">
        <f t="shared" si="23"/>
        <v>0.27671258427612833</v>
      </c>
      <c r="M460" s="28">
        <f>($D460*Input!B$4 + 'Cálculo Emissões'!$E460*Input!B$6 + 'Cálculo Emissões'!$F460*Input!B$5) * (1/1000)</f>
        <v>2.3125604723451296E-2</v>
      </c>
      <c r="N460" s="28">
        <f>($D460*Input!C$4 + 'Cálculo Emissões'!$E460*Input!C$6 + 'Cálculo Emissões'!$F460*Input!C$5) * (1/1000)</f>
        <v>2.3125604723451296E-2</v>
      </c>
      <c r="O460" s="28">
        <f>($D460*Input!D$4 + 'Cálculo Emissões'!$E460*Input!D$6 + 'Cálculo Emissões'!$F460*Input!D$5) * (1/1000)</f>
        <v>2.3125604723451296E-2</v>
      </c>
      <c r="P460" s="28">
        <f>($D460*Input!E$4 + 'Cálculo Emissões'!$E460*Input!E$6 + 'Cálculo Emissões'!$F460*Input!E$5) * (1/1000)</f>
        <v>1.2928716479765281</v>
      </c>
      <c r="Q460" s="28">
        <f>($D460*Input!F$4 + 'Cálculo Emissões'!$E460*Input!F$6 + 'Cálculo Emissões'!$F460*Input!F$5) * (1/1000)</f>
        <v>2.3202147764752277</v>
      </c>
      <c r="R460" s="28">
        <f>($D460*Input!G$4 + 'Cálculo Emissões'!$E460*Input!G$6 + 'Cálculo Emissões'!$F460*Input!G$5) * (1/1000)</f>
        <v>3.3180794703199505E-2</v>
      </c>
      <c r="S460" s="28">
        <f>($D460*Input!H$4 + 'Cálculo Emissões'!$E460*Input!H$6 + 'Cálculo Emissões'!$F460*Input!H$5) * (1/1000)</f>
        <v>0.83696617053708622</v>
      </c>
      <c r="T460" s="28">
        <f>($D460*Input!I$4) * (1/1000)</f>
        <v>6.8134100815697776E-2</v>
      </c>
      <c r="U460" s="1">
        <f>($D460*Input!J$4 + 'Cálculo Emissões'!$E460*Input!J$6 + 'Cálculo Emissões'!$F460*Input!J$5) * (1/1000)</f>
        <v>2.6624357301716008E-2</v>
      </c>
      <c r="V460" s="1">
        <f>($D460*Input!K$4 + 'Cálculo Emissões'!$E460*Input!K$6 + 'Cálculo Emissões'!$F460*Input!K$5) * (1/1000)</f>
        <v>2.0231038469700775E-2</v>
      </c>
      <c r="W460" s="1">
        <f>($D460*Input!L$4 + 'Cálculo Emissões'!$E460*Input!L$6 + 'Cálculo Emissões'!$F460*Input!L$5) * (1/1000)</f>
        <v>1.0836464473594874E-2</v>
      </c>
      <c r="X460" s="1">
        <f>($D460*Input!M$4 + 'Cálculo Emissões'!$E460*Input!M$6 + 'Cálculo Emissões'!$F460*Input!M$5) * (1/1000)</f>
        <v>2.2418030415562201E-2</v>
      </c>
      <c r="Y460" s="1">
        <f>($D460*Input!N$4 + 'Cálculo Emissões'!$E460*Input!N$6 + 'Cálculo Emissões'!$F460*Input!N$5) * (1/1000)</f>
        <v>1.1209015207781101E-2</v>
      </c>
      <c r="Z460" s="1">
        <f>($D460*Input!O$4 + 'Cálculo Emissões'!$E460*Input!O$6 + 'Cálculo Emissões'!$F460*Input!O$5) * (1/1000)</f>
        <v>6.0914112229392735E-3</v>
      </c>
    </row>
    <row r="461" spans="1:26" ht="15" customHeight="1" x14ac:dyDescent="0.25">
      <c r="A461" s="1" t="str">
        <f>'Dados Vias'!B462</f>
        <v>Vila Velha</v>
      </c>
      <c r="B461" s="1" t="str">
        <f>'Dados Vias'!C462</f>
        <v>Av. Capuaba (1)</v>
      </c>
      <c r="C461" s="29">
        <f>Input!$R$17</f>
        <v>0.95383561643835613</v>
      </c>
      <c r="D461" s="5">
        <f>'Dados Vias'!S462</f>
        <v>211.06003260536343</v>
      </c>
      <c r="E461" s="5">
        <f>'Dados Vias'!T462</f>
        <v>80.262265920349478</v>
      </c>
      <c r="F461" s="5">
        <f>'Dados Vias'!U462</f>
        <v>151.60650229399346</v>
      </c>
      <c r="G461" s="12">
        <f>($D461*Input!$E$12 + $E461*Input!$E$14 + $F461*Input!$E$13) / ($D461+$E461+$F461)</f>
        <v>6.0838926174496653</v>
      </c>
      <c r="H461" s="14" t="str">
        <f>'Dados Vias'!W462</f>
        <v>Collector</v>
      </c>
      <c r="I461" s="29">
        <f>VLOOKUP($H461,Input!$A$12:$B$15,2,FALSE)</f>
        <v>1.9366892857142866</v>
      </c>
      <c r="J461" s="34">
        <f t="shared" si="21"/>
        <v>15.707233620213309</v>
      </c>
      <c r="K461" s="34">
        <f t="shared" si="22"/>
        <v>3.0150107877808829</v>
      </c>
      <c r="L461" s="34">
        <f t="shared" si="23"/>
        <v>0.72943809381795555</v>
      </c>
      <c r="M461" s="28">
        <f>($D461*Input!B$4 + 'Cálculo Emissões'!$E461*Input!B$6 + 'Cálculo Emissões'!$F461*Input!B$5) * (1/1000)</f>
        <v>2.7781282266668587E-2</v>
      </c>
      <c r="N461" s="28">
        <f>($D461*Input!C$4 + 'Cálculo Emissões'!$E461*Input!C$6 + 'Cálculo Emissões'!$F461*Input!C$5) * (1/1000)</f>
        <v>2.7781282266668587E-2</v>
      </c>
      <c r="O461" s="28">
        <f>($D461*Input!D$4 + 'Cálculo Emissões'!$E461*Input!D$6 + 'Cálculo Emissões'!$F461*Input!D$5) * (1/1000)</f>
        <v>2.7781282266668587E-2</v>
      </c>
      <c r="P461" s="28">
        <f>($D461*Input!E$4 + 'Cálculo Emissões'!$E461*Input!E$6 + 'Cálculo Emissões'!$F461*Input!E$5) * (1/1000)</f>
        <v>0.99417731834891565</v>
      </c>
      <c r="Q461" s="28">
        <f>($D461*Input!F$4 + 'Cálculo Emissões'!$E461*Input!F$6 + 'Cálculo Emissões'!$F461*Input!F$5) * (1/1000)</f>
        <v>0.65576487605928957</v>
      </c>
      <c r="R461" s="28">
        <f>($D461*Input!G$4 + 'Cálculo Emissões'!$E461*Input!G$6 + 'Cálculo Emissões'!$F461*Input!G$5) * (1/1000)</f>
        <v>3.4636944944307128E-2</v>
      </c>
      <c r="S461" s="28">
        <f>($D461*Input!H$4 + 'Cálculo Emissões'!$E461*Input!H$6 + 'Cálculo Emissões'!$F461*Input!H$5) * (1/1000)</f>
        <v>0.22205930699913004</v>
      </c>
      <c r="T461" s="28">
        <f>($D461*Input!I$4) * (1/1000)</f>
        <v>1.5527566872151292E-2</v>
      </c>
      <c r="U461" s="1">
        <f>($D461*Input!J$4 + 'Cálculo Emissões'!$E461*Input!J$6 + 'Cálculo Emissões'!$F461*Input!J$5) * (1/1000)</f>
        <v>1.4761203097057422E-2</v>
      </c>
      <c r="V461" s="1">
        <f>($D461*Input!K$4 + 'Cálculo Emissões'!$E461*Input!K$6 + 'Cálculo Emissões'!$F461*Input!K$5) * (1/1000)</f>
        <v>1.1208650162703495E-2</v>
      </c>
      <c r="W461" s="1">
        <f>($D461*Input!L$4 + 'Cálculo Emissões'!$E461*Input!L$6 + 'Cálculo Emissões'!$F461*Input!L$5) * (1/1000)</f>
        <v>6.0069836806330998E-3</v>
      </c>
      <c r="X461" s="1">
        <f>($D461*Input!M$4 + 'Cálculo Emissões'!$E461*Input!M$6 + 'Cálculo Emissões'!$F461*Input!M$5) * (1/1000)</f>
        <v>1.3273605511431596E-2</v>
      </c>
      <c r="Y461" s="1">
        <f>($D461*Input!N$4 + 'Cálculo Emissões'!$E461*Input!N$6 + 'Cálculo Emissões'!$F461*Input!N$5) * (1/1000)</f>
        <v>6.6368027557157979E-3</v>
      </c>
      <c r="Z461" s="1">
        <f>($D461*Input!O$4 + 'Cálculo Emissões'!$E461*Input!O$6 + 'Cálculo Emissões'!$F461*Input!O$5) * (1/1000)</f>
        <v>3.5919648430261485E-3</v>
      </c>
    </row>
    <row r="462" spans="1:26" ht="15" customHeight="1" x14ac:dyDescent="0.25">
      <c r="A462" s="1" t="str">
        <f>'Dados Vias'!B463</f>
        <v>Vila Velha</v>
      </c>
      <c r="B462" s="1" t="str">
        <f>'Dados Vias'!C463</f>
        <v>Av. Capuaba (2)</v>
      </c>
      <c r="C462" s="29">
        <f>Input!$R$17</f>
        <v>0.95383561643835613</v>
      </c>
      <c r="D462" s="5">
        <f>'Dados Vias'!S463</f>
        <v>247.87284289126117</v>
      </c>
      <c r="E462" s="5">
        <f>'Dados Vias'!T463</f>
        <v>81.973696074275352</v>
      </c>
      <c r="F462" s="5">
        <f>'Dados Vias'!U463</f>
        <v>103.44299742706174</v>
      </c>
      <c r="G462" s="12">
        <f>($D462*Input!$E$12 + $E462*Input!$E$14 + $F462*Input!$E$13) / ($D462+$E462+$F462)</f>
        <v>4.6036036036036032</v>
      </c>
      <c r="H462" s="14" t="str">
        <f>'Dados Vias'!W463</f>
        <v>Highway</v>
      </c>
      <c r="I462" s="29">
        <f>VLOOKUP($H462,Input!$A$12:$B$15,2,FALSE)</f>
        <v>0.61049702380952386</v>
      </c>
      <c r="J462" s="34">
        <f t="shared" si="21"/>
        <v>4.0437674296643547</v>
      </c>
      <c r="K462" s="34">
        <f t="shared" si="22"/>
        <v>0.77620303603464391</v>
      </c>
      <c r="L462" s="34">
        <f t="shared" si="23"/>
        <v>0.18779105710515576</v>
      </c>
      <c r="M462" s="28">
        <f>($D462*Input!B$4 + 'Cálculo Emissões'!$E462*Input!B$6 + 'Cálculo Emissões'!$F462*Input!B$5) * (1/1000)</f>
        <v>1.9524472674234652E-2</v>
      </c>
      <c r="N462" s="28">
        <f>($D462*Input!C$4 + 'Cálculo Emissões'!$E462*Input!C$6 + 'Cálculo Emissões'!$F462*Input!C$5) * (1/1000)</f>
        <v>1.9524472674234652E-2</v>
      </c>
      <c r="O462" s="28">
        <f>($D462*Input!D$4 + 'Cálculo Emissões'!$E462*Input!D$6 + 'Cálculo Emissões'!$F462*Input!D$5) * (1/1000)</f>
        <v>1.9524472674234652E-2</v>
      </c>
      <c r="P462" s="28">
        <f>($D462*Input!E$4 + 'Cálculo Emissões'!$E462*Input!E$6 + 'Cálculo Emissões'!$F462*Input!E$5) * (1/1000)</f>
        <v>0.76090493750605781</v>
      </c>
      <c r="Q462" s="28">
        <f>($D462*Input!F$4 + 'Cálculo Emissões'!$E462*Input!F$6 + 'Cálculo Emissões'!$F462*Input!F$5) * (1/1000)</f>
        <v>0.64541843734036386</v>
      </c>
      <c r="R462" s="28">
        <f>($D462*Input!G$4 + 'Cálculo Emissões'!$E462*Input!G$6 + 'Cálculo Emissões'!$F462*Input!G$5) * (1/1000)</f>
        <v>2.495631305084765E-2</v>
      </c>
      <c r="S462" s="28">
        <f>($D462*Input!H$4 + 'Cálculo Emissões'!$E462*Input!H$6 + 'Cálculo Emissões'!$F462*Input!H$5) * (1/1000)</f>
        <v>0.2382906125969968</v>
      </c>
      <c r="T462" s="28">
        <f>($D462*Input!I$4) * (1/1000)</f>
        <v>1.8235864442325979E-2</v>
      </c>
      <c r="U462" s="1">
        <f>($D462*Input!J$4 + 'Cálculo Emissões'!$E462*Input!J$6 + 'Cálculo Emissões'!$F462*Input!J$5) * (1/1000)</f>
        <v>1.2187921625445956E-2</v>
      </c>
      <c r="V462" s="1">
        <f>($D462*Input!K$4 + 'Cálculo Emissões'!$E462*Input!K$6 + 'Cálculo Emissões'!$F462*Input!K$5) * (1/1000)</f>
        <v>9.2552696182225062E-3</v>
      </c>
      <c r="W462" s="1">
        <f>($D462*Input!L$4 + 'Cálculo Emissões'!$E462*Input!L$6 + 'Cálculo Emissões'!$F462*Input!L$5) * (1/1000)</f>
        <v>4.9597478237449494E-3</v>
      </c>
      <c r="X462" s="1">
        <f>($D462*Input!M$4 + 'Cálculo Emissões'!$E462*Input!M$6 + 'Cálculo Emissões'!$F462*Input!M$5) * (1/1000)</f>
        <v>1.0777967422285773E-2</v>
      </c>
      <c r="Y462" s="1">
        <f>($D462*Input!N$4 + 'Cálculo Emissões'!$E462*Input!N$6 + 'Cálculo Emissões'!$F462*Input!N$5) * (1/1000)</f>
        <v>5.3889837111428867E-3</v>
      </c>
      <c r="Z462" s="1">
        <f>($D462*Input!O$4 + 'Cálculo Emissões'!$E462*Input!O$6 + 'Cálculo Emissões'!$F462*Input!O$5) * (1/1000)</f>
        <v>2.9202210513022387E-3</v>
      </c>
    </row>
    <row r="463" spans="1:26" ht="15" customHeight="1" x14ac:dyDescent="0.25">
      <c r="A463" s="1" t="str">
        <f>'Dados Vias'!B464</f>
        <v>Vila Velha</v>
      </c>
      <c r="B463" s="1" t="str">
        <f>'Dados Vias'!C464</f>
        <v>Av. Fernando Antonio da Silveira</v>
      </c>
      <c r="C463" s="29">
        <f>Input!$R$17</f>
        <v>0.95383561643835613</v>
      </c>
      <c r="D463" s="5">
        <f>'Dados Vias'!S464</f>
        <v>127.16432339727329</v>
      </c>
      <c r="E463" s="5">
        <f>'Dados Vias'!T464</f>
        <v>67.710873497249409</v>
      </c>
      <c r="F463" s="5">
        <f>'Dados Vias'!U464</f>
        <v>42.938602705572805</v>
      </c>
      <c r="G463" s="12">
        <f>($D463*Input!$E$12 + $E463*Input!$E$14 + $F463*Input!$E$13) / ($D463+$E463+$F463)</f>
        <v>3.6579861111111112</v>
      </c>
      <c r="H463" s="14" t="str">
        <f>'Dados Vias'!W464</f>
        <v>Collector</v>
      </c>
      <c r="I463" s="29">
        <f>VLOOKUP($H463,Input!$A$12:$B$15,2,FALSE)</f>
        <v>1.9366892857142866</v>
      </c>
      <c r="J463" s="34">
        <f t="shared" si="21"/>
        <v>5.0193162138384917</v>
      </c>
      <c r="K463" s="34">
        <f t="shared" si="22"/>
        <v>0.96346007819810076</v>
      </c>
      <c r="L463" s="34">
        <f t="shared" si="23"/>
        <v>0.23309518020921788</v>
      </c>
      <c r="M463" s="28">
        <f>($D463*Input!B$4 + 'Cálculo Emissões'!$E463*Input!B$6 + 'Cálculo Emissões'!$F463*Input!B$5) * (1/1000)</f>
        <v>8.357180834835512E-3</v>
      </c>
      <c r="N463" s="28">
        <f>($D463*Input!C$4 + 'Cálculo Emissões'!$E463*Input!C$6 + 'Cálculo Emissões'!$F463*Input!C$5) * (1/1000)</f>
        <v>8.357180834835512E-3</v>
      </c>
      <c r="O463" s="28">
        <f>($D463*Input!D$4 + 'Cálculo Emissões'!$E463*Input!D$6 + 'Cálculo Emissões'!$F463*Input!D$5) * (1/1000)</f>
        <v>8.357180834835512E-3</v>
      </c>
      <c r="P463" s="28">
        <f>($D463*Input!E$4 + 'Cálculo Emissões'!$E463*Input!E$6 + 'Cálculo Emissões'!$F463*Input!E$5) * (1/1000)</f>
        <v>0.33786827805313047</v>
      </c>
      <c r="Q463" s="28">
        <f>($D463*Input!F$4 + 'Cálculo Emissões'!$E463*Input!F$6 + 'Cálculo Emissões'!$F463*Input!F$5) * (1/1000)</f>
        <v>0.4192616427800645</v>
      </c>
      <c r="R463" s="28">
        <f>($D463*Input!G$4 + 'Cálculo Emissões'!$E463*Input!G$6 + 'Cálculo Emissões'!$F463*Input!G$5) * (1/1000)</f>
        <v>1.0736531337825775E-2</v>
      </c>
      <c r="S463" s="28">
        <f>($D463*Input!H$4 + 'Cálculo Emissões'!$E463*Input!H$6 + 'Cálculo Emissões'!$F463*Input!H$5) * (1/1000)</f>
        <v>0.12813882442855762</v>
      </c>
      <c r="T463" s="28">
        <f>($D463*Input!I$4) * (1/1000)</f>
        <v>9.3554071366748065E-3</v>
      </c>
      <c r="U463" s="1">
        <f>($D463*Input!J$4 + 'Cálculo Emissões'!$E463*Input!J$6 + 'Cálculo Emissões'!$F463*Input!J$5) * (1/1000)</f>
        <v>5.7804975059458545E-3</v>
      </c>
      <c r="V463" s="1">
        <f>($D463*Input!K$4 + 'Cálculo Emissões'!$E463*Input!K$6 + 'Cálculo Emissões'!$F463*Input!K$5) * (1/1000)</f>
        <v>4.3923659757041612E-3</v>
      </c>
      <c r="W463" s="1">
        <f>($D463*Input!L$4 + 'Cálculo Emissões'!$E463*Input!L$6 + 'Cálculo Emissões'!$F463*Input!L$5) * (1/1000)</f>
        <v>2.3529149151238151E-3</v>
      </c>
      <c r="X463" s="1">
        <f>($D463*Input!M$4 + 'Cálculo Emissões'!$E463*Input!M$6 + 'Cálculo Emissões'!$F463*Input!M$5) * (1/1000)</f>
        <v>5.0400841130963043E-3</v>
      </c>
      <c r="Y463" s="1">
        <f>($D463*Input!N$4 + 'Cálculo Emissões'!$E463*Input!N$6 + 'Cálculo Emissões'!$F463*Input!N$5) * (1/1000)</f>
        <v>2.5200420565481521E-3</v>
      </c>
      <c r="Z463" s="1">
        <f>($D463*Input!O$4 + 'Cálculo Emissões'!$E463*Input!O$6 + 'Cálculo Emissões'!$F463*Input!O$5) * (1/1000)</f>
        <v>1.3655841638067381E-3</v>
      </c>
    </row>
    <row r="464" spans="1:26" ht="15" customHeight="1" x14ac:dyDescent="0.25">
      <c r="A464" s="1" t="str">
        <f>'Dados Vias'!B465</f>
        <v>Vila Velha</v>
      </c>
      <c r="B464" s="1" t="str">
        <f>'Dados Vias'!C465</f>
        <v>Rua 3 Irmãos</v>
      </c>
      <c r="C464" s="29">
        <f>Input!$R$17</f>
        <v>0.95383561643835613</v>
      </c>
      <c r="D464" s="5">
        <f>'Dados Vias'!S465</f>
        <v>214.68090586863053</v>
      </c>
      <c r="E464" s="5">
        <f>'Dados Vias'!T465</f>
        <v>90.202061289340563</v>
      </c>
      <c r="F464" s="5">
        <f>'Dados Vias'!U465</f>
        <v>45.101030644670281</v>
      </c>
      <c r="G464" s="12">
        <f>($D464*Input!$E$12 + $E464*Input!$E$14 + $F464*Input!$E$13) / ($D464+$E464+$F464)</f>
        <v>2.9577319587628863</v>
      </c>
      <c r="H464" s="14" t="str">
        <f>'Dados Vias'!W465</f>
        <v>Highway</v>
      </c>
      <c r="I464" s="29">
        <f>VLOOKUP($H464,Input!$A$12:$B$15,2,FALSE)</f>
        <v>0.61049702380952386</v>
      </c>
      <c r="J464" s="34">
        <f t="shared" si="21"/>
        <v>2.0800523575566703</v>
      </c>
      <c r="K464" s="34">
        <f t="shared" si="22"/>
        <v>0.39926701600158993</v>
      </c>
      <c r="L464" s="34">
        <f t="shared" si="23"/>
        <v>9.6596858710062072E-2</v>
      </c>
      <c r="M464" s="28">
        <f>($D464*Input!B$4 + 'Cálculo Emissões'!$E464*Input!B$6 + 'Cálculo Emissões'!$F464*Input!B$5) * (1/1000)</f>
        <v>9.2128851207968522E-3</v>
      </c>
      <c r="N464" s="28">
        <f>($D464*Input!C$4 + 'Cálculo Emissões'!$E464*Input!C$6 + 'Cálculo Emissões'!$F464*Input!C$5) * (1/1000)</f>
        <v>9.2128851207968522E-3</v>
      </c>
      <c r="O464" s="28">
        <f>($D464*Input!D$4 + 'Cálculo Emissões'!$E464*Input!D$6 + 'Cálculo Emissões'!$F464*Input!D$5) * (1/1000)</f>
        <v>9.2128851207968522E-3</v>
      </c>
      <c r="P464" s="28">
        <f>($D464*Input!E$4 + 'Cálculo Emissões'!$E464*Input!E$6 + 'Cálculo Emissões'!$F464*Input!E$5) * (1/1000)</f>
        <v>0.41914681158332157</v>
      </c>
      <c r="Q464" s="28">
        <f>($D464*Input!F$4 + 'Cálculo Emissões'!$E464*Input!F$6 + 'Cálculo Emissões'!$F464*Input!F$5) * (1/1000)</f>
        <v>0.586651589735108</v>
      </c>
      <c r="R464" s="28">
        <f>($D464*Input!G$4 + 'Cálculo Emissões'!$E464*Input!G$6 + 'Cálculo Emissões'!$F464*Input!G$5) * (1/1000)</f>
        <v>1.2305100519229369E-2</v>
      </c>
      <c r="S464" s="28">
        <f>($D464*Input!H$4 + 'Cálculo Emissões'!$E464*Input!H$6 + 'Cálculo Emissões'!$F464*Input!H$5) * (1/1000)</f>
        <v>0.20165045534171733</v>
      </c>
      <c r="T464" s="28">
        <f>($D464*Input!I$4) * (1/1000)</f>
        <v>1.5793952464141083E-2</v>
      </c>
      <c r="U464" s="1">
        <f>($D464*Input!J$4 + 'Cálculo Emissões'!$E464*Input!J$6 + 'Cálculo Emissões'!$F464*Input!J$5) * (1/1000)</f>
        <v>7.7062331802880205E-3</v>
      </c>
      <c r="V464" s="1">
        <f>($D464*Input!K$4 + 'Cálculo Emissões'!$E464*Input!K$6 + 'Cálculo Emissões'!$F464*Input!K$5) * (1/1000)</f>
        <v>5.8550440543514506E-3</v>
      </c>
      <c r="W464" s="1">
        <f>($D464*Input!L$4 + 'Cálculo Emissões'!$E464*Input!L$6 + 'Cálculo Emissões'!$F464*Input!L$5) * (1/1000)</f>
        <v>3.136519691899283E-3</v>
      </c>
      <c r="X464" s="1">
        <f>($D464*Input!M$4 + 'Cálculo Emissões'!$E464*Input!M$6 + 'Cálculo Emissões'!$F464*Input!M$5) * (1/1000)</f>
        <v>6.6250845911166685E-3</v>
      </c>
      <c r="Y464" s="1">
        <f>($D464*Input!N$4 + 'Cálculo Emissões'!$E464*Input!N$6 + 'Cálculo Emissões'!$F464*Input!N$5) * (1/1000)</f>
        <v>3.3125422955583342E-3</v>
      </c>
      <c r="Z464" s="1">
        <f>($D464*Input!O$4 + 'Cálculo Emissões'!$E464*Input!O$6 + 'Cálculo Emissões'!$F464*Input!O$5) * (1/1000)</f>
        <v>1.797448093066187E-3</v>
      </c>
    </row>
    <row r="465" spans="1:26" ht="15" customHeight="1" x14ac:dyDescent="0.25">
      <c r="A465" s="1" t="str">
        <f>'Dados Vias'!B466</f>
        <v>Vila Velha</v>
      </c>
      <c r="B465" s="1" t="str">
        <f>'Dados Vias'!C466</f>
        <v>Rua Ana Siqueira (1)</v>
      </c>
      <c r="C465" s="29">
        <f>Input!$R$17</f>
        <v>0.95383561643835613</v>
      </c>
      <c r="D465" s="5">
        <f>'Dados Vias'!S466</f>
        <v>380.50259399276786</v>
      </c>
      <c r="E465" s="5">
        <f>'Dados Vias'!T466</f>
        <v>151.33625897439634</v>
      </c>
      <c r="F465" s="5">
        <f>'Dados Vias'!U466</f>
        <v>34.591144908433442</v>
      </c>
      <c r="G465" s="12">
        <f>($D465*Input!$E$12 + $E465*Input!$E$14 + $F465*Input!$E$13) / ($D465+$E465+$F465)</f>
        <v>1.9832061068702285</v>
      </c>
      <c r="H465" s="14" t="str">
        <f>'Dados Vias'!W466</f>
        <v>Highway</v>
      </c>
      <c r="I465" s="29">
        <f>VLOOKUP($H465,Input!$A$12:$B$15,2,FALSE)</f>
        <v>0.61049702380952386</v>
      </c>
      <c r="J465" s="34">
        <f t="shared" si="21"/>
        <v>2.2392858835110303</v>
      </c>
      <c r="K465" s="34">
        <f t="shared" si="22"/>
        <v>0.4298319652559871</v>
      </c>
      <c r="L465" s="34">
        <f t="shared" si="23"/>
        <v>0.10399160449741626</v>
      </c>
      <c r="M465" s="28">
        <f>($D465*Input!B$4 + 'Cálculo Emissões'!$E465*Input!B$6 + 'Cálculo Emissões'!$F465*Input!B$5) * (1/1000)</f>
        <v>8.360598154031576E-3</v>
      </c>
      <c r="N465" s="28">
        <f>($D465*Input!C$4 + 'Cálculo Emissões'!$E465*Input!C$6 + 'Cálculo Emissões'!$F465*Input!C$5) * (1/1000)</f>
        <v>8.360598154031576E-3</v>
      </c>
      <c r="O465" s="28">
        <f>($D465*Input!D$4 + 'Cálculo Emissões'!$E465*Input!D$6 + 'Cálculo Emissões'!$F465*Input!D$5) * (1/1000)</f>
        <v>8.360598154031576E-3</v>
      </c>
      <c r="P465" s="28">
        <f>($D465*Input!E$4 + 'Cálculo Emissões'!$E465*Input!E$6 + 'Cálculo Emissões'!$F465*Input!E$5) * (1/1000)</f>
        <v>0.49561301867595603</v>
      </c>
      <c r="Q465" s="28">
        <f>($D465*Input!F$4 + 'Cálculo Emissões'!$E465*Input!F$6 + 'Cálculo Emissões'!$F465*Input!F$5) * (1/1000)</f>
        <v>0.95986349927459902</v>
      </c>
      <c r="R465" s="28">
        <f>($D465*Input!G$4 + 'Cálculo Emissões'!$E465*Input!G$6 + 'Cálculo Emissões'!$F465*Input!G$5) * (1/1000)</f>
        <v>1.2251095212307127E-2</v>
      </c>
      <c r="S465" s="28">
        <f>($D465*Input!H$4 + 'Cálculo Emissões'!$E465*Input!H$6 + 'Cálculo Emissões'!$F465*Input!H$5) * (1/1000)</f>
        <v>0.34338129928924982</v>
      </c>
      <c r="T465" s="28">
        <f>($D465*Input!I$4) * (1/1000)</f>
        <v>2.7993359994864301E-2</v>
      </c>
      <c r="U465" s="1">
        <f>($D465*Input!J$4 + 'Cálculo Emissões'!$E465*Input!J$6 + 'Cálculo Emissões'!$F465*Input!J$5) * (1/1000)</f>
        <v>1.0520785358807499E-2</v>
      </c>
      <c r="V465" s="1">
        <f>($D465*Input!K$4 + 'Cálculo Emissões'!$E465*Input!K$6 + 'Cálculo Emissões'!$F465*Input!K$5) * (1/1000)</f>
        <v>7.9951492563736844E-3</v>
      </c>
      <c r="W465" s="1">
        <f>($D465*Input!L$4 + 'Cálculo Emissões'!$E465*Input!L$6 + 'Cálculo Emissões'!$F465*Input!L$5) * (1/1000)</f>
        <v>4.2822250240149139E-3</v>
      </c>
      <c r="X465" s="1">
        <f>($D465*Input!M$4 + 'Cálculo Emissões'!$E465*Input!M$6 + 'Cálculo Emissões'!$F465*Input!M$5) * (1/1000)</f>
        <v>8.8119048948472455E-3</v>
      </c>
      <c r="Y465" s="1">
        <f>($D465*Input!N$4 + 'Cálculo Emissões'!$E465*Input!N$6 + 'Cálculo Emissões'!$F465*Input!N$5) * (1/1000)</f>
        <v>4.4059524474236228E-3</v>
      </c>
      <c r="Z465" s="1">
        <f>($D465*Input!O$4 + 'Cálculo Emissões'!$E465*Input!O$6 + 'Cálculo Emissões'!$F465*Input!O$5) * (1/1000)</f>
        <v>2.3950173656685637E-3</v>
      </c>
    </row>
    <row r="466" spans="1:26" ht="15" customHeight="1" x14ac:dyDescent="0.25">
      <c r="A466" s="1" t="str">
        <f>'Dados Vias'!B467</f>
        <v>Vila Velha</v>
      </c>
      <c r="B466" s="1" t="str">
        <f>'Dados Vias'!C467</f>
        <v>Rua Ana Siqueira (2)</v>
      </c>
      <c r="C466" s="29">
        <f>Input!$R$17</f>
        <v>0.95383561643835613</v>
      </c>
      <c r="D466" s="5">
        <f>'Dados Vias'!S467</f>
        <v>245.17515258386427</v>
      </c>
      <c r="E466" s="5">
        <f>'Dados Vias'!T467</f>
        <v>74.170634395118611</v>
      </c>
      <c r="F466" s="5">
        <f>'Dados Vias'!U467</f>
        <v>18.542658598779653</v>
      </c>
      <c r="G466" s="12">
        <f>($D466*Input!$E$12 + $E466*Input!$E$14 + $F466*Input!$E$13) / ($D466+$E466+$F466)</f>
        <v>1.9548780487804878</v>
      </c>
      <c r="H466" s="14" t="str">
        <f>'Dados Vias'!W467</f>
        <v>Collector</v>
      </c>
      <c r="I466" s="29">
        <f>VLOOKUP($H466,Input!$A$12:$B$15,2,FALSE)</f>
        <v>1.9366892857142866</v>
      </c>
      <c r="J466" s="34">
        <f t="shared" si="21"/>
        <v>3.7637088140503239</v>
      </c>
      <c r="K466" s="34">
        <f t="shared" si="22"/>
        <v>0.72244565470935029</v>
      </c>
      <c r="L466" s="34">
        <f t="shared" si="23"/>
        <v>0.17478523904258469</v>
      </c>
      <c r="M466" s="28">
        <f>($D466*Input!B$4 + 'Cálculo Emissões'!$E466*Input!B$6 + 'Cálculo Emissões'!$F466*Input!B$5) * (1/1000)</f>
        <v>4.6296823281994715E-3</v>
      </c>
      <c r="N466" s="28">
        <f>($D466*Input!C$4 + 'Cálculo Emissões'!$E466*Input!C$6 + 'Cálculo Emissões'!$F466*Input!C$5) * (1/1000)</f>
        <v>4.6296823281994715E-3</v>
      </c>
      <c r="O466" s="28">
        <f>($D466*Input!D$4 + 'Cálculo Emissões'!$E466*Input!D$6 + 'Cálculo Emissões'!$F466*Input!D$5) * (1/1000)</f>
        <v>4.6296823281994715E-3</v>
      </c>
      <c r="P466" s="28">
        <f>($D466*Input!E$4 + 'Cálculo Emissões'!$E466*Input!E$6 + 'Cálculo Emissões'!$F466*Input!E$5) * (1/1000)</f>
        <v>0.29666070807554767</v>
      </c>
      <c r="Q466" s="28">
        <f>($D466*Input!F$4 + 'Cálculo Emissões'!$E466*Input!F$6 + 'Cálculo Emissões'!$F466*Input!F$5) * (1/1000)</f>
        <v>0.52482790557692416</v>
      </c>
      <c r="R466" s="28">
        <f>($D466*Input!G$4 + 'Cálculo Emissões'!$E466*Input!G$6 + 'Cálculo Emissões'!$F466*Input!G$5) * (1/1000)</f>
        <v>7.0479105331350189E-3</v>
      </c>
      <c r="S466" s="28">
        <f>($D466*Input!H$4 + 'Cálculo Emissões'!$E466*Input!H$6 + 'Cálculo Emissões'!$F466*Input!H$5) * (1/1000)</f>
        <v>0.21268688595849153</v>
      </c>
      <c r="T466" s="28">
        <f>($D466*Input!I$4) * (1/1000)</f>
        <v>1.8037396896711685E-2</v>
      </c>
      <c r="U466" s="1">
        <f>($D466*Input!J$4 + 'Cálculo Emissões'!$E466*Input!J$6 + 'Cálculo Emissões'!$F466*Input!J$5) * (1/1000)</f>
        <v>6.3319251984651397E-3</v>
      </c>
      <c r="V466" s="1">
        <f>($D466*Input!K$4 + 'Cálculo Emissões'!$E466*Input!K$6 + 'Cálculo Emissões'!$F466*Input!K$5) * (1/1000)</f>
        <v>4.8099576807824609E-3</v>
      </c>
      <c r="W466" s="1">
        <f>($D466*Input!L$4 + 'Cálculo Emissões'!$E466*Input!L$6 + 'Cálculo Emissões'!$F466*Input!L$5) * (1/1000)</f>
        <v>2.5767786088724547E-3</v>
      </c>
      <c r="X466" s="1">
        <f>($D466*Input!M$4 + 'Cálculo Emissões'!$E466*Input!M$6 + 'Cálculo Emissões'!$F466*Input!M$5) * (1/1000)</f>
        <v>5.3000099263273625E-3</v>
      </c>
      <c r="Y466" s="1">
        <f>($D466*Input!N$4 + 'Cálculo Emissões'!$E466*Input!N$6 + 'Cálculo Emissões'!$F466*Input!N$5) * (1/1000)</f>
        <v>2.6500049631636813E-3</v>
      </c>
      <c r="Z466" s="1">
        <f>($D466*Input!O$4 + 'Cálculo Emissões'!$E466*Input!O$6 + 'Cálculo Emissões'!$F466*Input!O$5) * (1/1000)</f>
        <v>1.4416733065461776E-3</v>
      </c>
    </row>
    <row r="467" spans="1:26" ht="15" customHeight="1" x14ac:dyDescent="0.25">
      <c r="A467" s="1" t="str">
        <f>'Dados Vias'!B468</f>
        <v>Vila Velha</v>
      </c>
      <c r="B467" s="1" t="str">
        <f>'Dados Vias'!C468</f>
        <v>Rua Felicidade Siqueira</v>
      </c>
      <c r="C467" s="29">
        <f>Input!$R$17</f>
        <v>0.95383561643835613</v>
      </c>
      <c r="D467" s="5">
        <f>'Dados Vias'!S468</f>
        <v>112.1261846677109</v>
      </c>
      <c r="E467" s="5">
        <f>'Dados Vias'!T468</f>
        <v>28.405300115820094</v>
      </c>
      <c r="F467" s="5">
        <f>'Dados Vias'!U468</f>
        <v>2.9900315911389574</v>
      </c>
      <c r="G467" s="12">
        <f>($D467*Input!$E$12 + $E467*Input!$E$14 + $F467*Input!$E$13) / ($D467+$E467+$F467)</f>
        <v>1.4984374999999999</v>
      </c>
      <c r="H467" s="14" t="str">
        <f>'Dados Vias'!W468</f>
        <v>Collector</v>
      </c>
      <c r="I467" s="29">
        <f>VLOOKUP($H467,Input!$A$12:$B$15,2,FALSE)</f>
        <v>1.9366892857142866</v>
      </c>
      <c r="J467" s="34">
        <f t="shared" si="21"/>
        <v>1.2189026799927249</v>
      </c>
      <c r="K467" s="34">
        <f t="shared" si="22"/>
        <v>0.23396893547847974</v>
      </c>
      <c r="L467" s="34">
        <f t="shared" si="23"/>
        <v>5.6605387615761227E-2</v>
      </c>
      <c r="M467" s="28">
        <f>($D467*Input!B$4 + 'Cálculo Emissões'!$E467*Input!B$6 + 'Cálculo Emissões'!$F467*Input!B$5) * (1/1000)</f>
        <v>1.1329252537999124E-3</v>
      </c>
      <c r="N467" s="28">
        <f>($D467*Input!C$4 + 'Cálculo Emissões'!$E467*Input!C$6 + 'Cálculo Emissões'!$F467*Input!C$5) * (1/1000)</f>
        <v>1.1329252537999124E-3</v>
      </c>
      <c r="O467" s="28">
        <f>($D467*Input!D$4 + 'Cálculo Emissões'!$E467*Input!D$6 + 'Cálculo Emissões'!$F467*Input!D$5) * (1/1000)</f>
        <v>1.1329252537999124E-3</v>
      </c>
      <c r="P467" s="28">
        <f>($D467*Input!E$4 + 'Cálculo Emissões'!$E467*Input!E$6 + 'Cálculo Emissões'!$F467*Input!E$5) * (1/1000)</f>
        <v>0.10528611725860519</v>
      </c>
      <c r="Q467" s="28">
        <f>($D467*Input!F$4 + 'Cálculo Emissões'!$E467*Input!F$6 + 'Cálculo Emissões'!$F467*Input!F$5) * (1/1000)</f>
        <v>0.21310960350370226</v>
      </c>
      <c r="R467" s="28">
        <f>($D467*Input!G$4 + 'Cálculo Emissões'!$E467*Input!G$6 + 'Cálculo Emissões'!$F467*Input!G$5) * (1/1000)</f>
        <v>2.0547990252189211E-3</v>
      </c>
      <c r="S467" s="28">
        <f>($D467*Input!H$4 + 'Cálculo Emissões'!$E467*Input!H$6 + 'Cálculo Emissões'!$F467*Input!H$5) * (1/1000)</f>
        <v>9.4103068684002936E-2</v>
      </c>
      <c r="T467" s="28">
        <f>($D467*Input!I$4) * (1/1000)</f>
        <v>8.2490598009261496E-3</v>
      </c>
      <c r="U467" s="1">
        <f>($D467*Input!J$4 + 'Cálculo Emissões'!$E467*Input!J$6 + 'Cálculo Emissões'!$F467*Input!J$5) * (1/1000)</f>
        <v>2.4786926149308257E-3</v>
      </c>
      <c r="V467" s="1">
        <f>($D467*Input!K$4 + 'Cálculo Emissões'!$E467*Input!K$6 + 'Cálculo Emissões'!$F467*Input!K$5) * (1/1000)</f>
        <v>1.8826246549771635E-3</v>
      </c>
      <c r="W467" s="1">
        <f>($D467*Input!L$4 + 'Cálculo Emissões'!$E467*Input!L$6 + 'Cálculo Emissões'!$F467*Input!L$5) * (1/1000)</f>
        <v>1.0086000808567654E-3</v>
      </c>
      <c r="X467" s="1">
        <f>($D467*Input!M$4 + 'Cálculo Emissões'!$E467*Input!M$6 + 'Cálculo Emissões'!$F467*Input!M$5) * (1/1000)</f>
        <v>2.0421780412781688E-3</v>
      </c>
      <c r="Y467" s="1">
        <f>($D467*Input!N$4 + 'Cálculo Emissões'!$E467*Input!N$6 + 'Cálculo Emissões'!$F467*Input!N$5) * (1/1000)</f>
        <v>1.0210890206390844E-3</v>
      </c>
      <c r="Z467" s="1">
        <f>($D467*Input!O$4 + 'Cálculo Emissões'!$E467*Input!O$6 + 'Cálculo Emissões'!$F467*Input!O$5) * (1/1000)</f>
        <v>5.5640939698676562E-4</v>
      </c>
    </row>
    <row r="468" spans="1:26" ht="15" customHeight="1" x14ac:dyDescent="0.25">
      <c r="A468" s="1" t="str">
        <f>'Dados Vias'!B469</f>
        <v>Vila Velha</v>
      </c>
      <c r="B468" s="1" t="str">
        <f>'Dados Vias'!C469</f>
        <v>Av. João Francisco Gonçalves</v>
      </c>
      <c r="C468" s="29">
        <f>Input!$R$17</f>
        <v>0.95383561643835613</v>
      </c>
      <c r="D468" s="5">
        <f>'Dados Vias'!S469</f>
        <v>784.30052261552453</v>
      </c>
      <c r="E468" s="5">
        <f>'Dados Vias'!T469</f>
        <v>279.43641374624974</v>
      </c>
      <c r="F468" s="5">
        <f>'Dados Vias'!U469</f>
        <v>112.71384756151251</v>
      </c>
      <c r="G468" s="12">
        <f>($D468*Input!$E$12 + $E468*Input!$E$14 + $F468*Input!$E$13) / ($D468+$E468+$F468)</f>
        <v>2.5135728542914171</v>
      </c>
      <c r="H468" s="14" t="str">
        <f>'Dados Vias'!W469</f>
        <v>Highway</v>
      </c>
      <c r="I468" s="29">
        <f>VLOOKUP($H468,Input!$A$12:$B$15,2,FALSE)</f>
        <v>0.61049702380952386</v>
      </c>
      <c r="J468" s="34">
        <f t="shared" si="21"/>
        <v>5.9226921490254094</v>
      </c>
      <c r="K468" s="34">
        <f t="shared" si="22"/>
        <v>1.1368635084816574</v>
      </c>
      <c r="L468" s="34">
        <f t="shared" si="23"/>
        <v>0.27504762301975583</v>
      </c>
      <c r="M468" s="28">
        <f>($D468*Input!B$4 + 'Cálculo Emissões'!$E468*Input!B$6 + 'Cálculo Emissões'!$F468*Input!B$5) * (1/1000)</f>
        <v>2.4333864389584861E-2</v>
      </c>
      <c r="N468" s="28">
        <f>($D468*Input!C$4 + 'Cálculo Emissões'!$E468*Input!C$6 + 'Cálculo Emissões'!$F468*Input!C$5) * (1/1000)</f>
        <v>2.4333864389584861E-2</v>
      </c>
      <c r="O468" s="28">
        <f>($D468*Input!D$4 + 'Cálculo Emissões'!$E468*Input!D$6 + 'Cálculo Emissões'!$F468*Input!D$5) * (1/1000)</f>
        <v>2.4333864389584861E-2</v>
      </c>
      <c r="P468" s="28">
        <f>($D468*Input!E$4 + 'Cálculo Emissões'!$E468*Input!E$6 + 'Cálculo Emissões'!$F468*Input!E$5) * (1/1000)</f>
        <v>1.2433915671495748</v>
      </c>
      <c r="Q468" s="28">
        <f>($D468*Input!F$4 + 'Cálculo Emissões'!$E468*Input!F$6 + 'Cálculo Emissões'!$F468*Input!F$5) * (1/1000)</f>
        <v>1.896506427032695</v>
      </c>
      <c r="R468" s="28">
        <f>($D468*Input!G$4 + 'Cálculo Emissões'!$E468*Input!G$6 + 'Cálculo Emissões'!$F468*Input!G$5) * (1/1000)</f>
        <v>3.3881450529710935E-2</v>
      </c>
      <c r="S468" s="28">
        <f>($D468*Input!H$4 + 'Cálculo Emissões'!$E468*Input!H$6 + 'Cálculo Emissões'!$F468*Input!H$5) * (1/1000)</f>
        <v>0.70740195013663898</v>
      </c>
      <c r="T468" s="28">
        <f>($D468*Input!I$4) * (1/1000)</f>
        <v>5.7700544543866854E-2</v>
      </c>
      <c r="U468" s="1">
        <f>($D468*Input!J$4 + 'Cálculo Emissões'!$E468*Input!J$6 + 'Cálculo Emissões'!$F468*Input!J$5) * (1/1000)</f>
        <v>2.421689202522891E-2</v>
      </c>
      <c r="V468" s="1">
        <f>($D468*Input!K$4 + 'Cálculo Emissões'!$E468*Input!K$6 + 'Cálculo Emissões'!$F468*Input!K$5) * (1/1000)</f>
        <v>1.8397646226258352E-2</v>
      </c>
      <c r="W468" s="1">
        <f>($D468*Input!L$4 + 'Cálculo Emissões'!$E468*Input!L$6 + 'Cálculo Emissões'!$F468*Input!L$5) * (1/1000)</f>
        <v>9.855831147261105E-3</v>
      </c>
      <c r="X468" s="1">
        <f>($D468*Input!M$4 + 'Cálculo Emissões'!$E468*Input!M$6 + 'Cálculo Emissões'!$F468*Input!M$5) * (1/1000)</f>
        <v>2.0597822669923792E-2</v>
      </c>
      <c r="Y468" s="1">
        <f>($D468*Input!N$4 + 'Cálculo Emissões'!$E468*Input!N$6 + 'Cálculo Emissões'!$F468*Input!N$5) * (1/1000)</f>
        <v>1.0298911334961896E-2</v>
      </c>
      <c r="Z468" s="1">
        <f>($D468*Input!O$4 + 'Cálculo Emissões'!$E468*Input!O$6 + 'Cálculo Emissões'!$F468*Input!O$5) * (1/1000)</f>
        <v>5.5944017904333565E-3</v>
      </c>
    </row>
    <row r="469" spans="1:26" ht="15" customHeight="1" x14ac:dyDescent="0.25">
      <c r="A469" s="1" t="str">
        <f>'Dados Vias'!B470</f>
        <v>Vila Velha</v>
      </c>
      <c r="B469" s="1" t="str">
        <f>'Dados Vias'!C470</f>
        <v>Rua Papa João XXIII</v>
      </c>
      <c r="C469" s="29">
        <f>Input!$R$17</f>
        <v>0.95383561643835613</v>
      </c>
      <c r="D469" s="5">
        <f>'Dados Vias'!S470</f>
        <v>290.30573876635651</v>
      </c>
      <c r="E469" s="5">
        <f>'Dados Vias'!T470</f>
        <v>127.00876071028095</v>
      </c>
      <c r="F469" s="5">
        <f>'Dados Vias'!U470</f>
        <v>38.102628213084287</v>
      </c>
      <c r="G469" s="12">
        <f>($D469*Input!$E$12 + $E469*Input!$E$14 + $F469*Input!$E$13) / ($D469+$E469+$F469)</f>
        <v>2.289442231075697</v>
      </c>
      <c r="H469" s="14" t="str">
        <f>'Dados Vias'!W470</f>
        <v>Highway</v>
      </c>
      <c r="I469" s="29">
        <f>VLOOKUP($H469,Input!$A$12:$B$15,2,FALSE)</f>
        <v>0.61049702380952386</v>
      </c>
      <c r="J469" s="34">
        <f t="shared" si="21"/>
        <v>2.0844032041984129</v>
      </c>
      <c r="K469" s="34">
        <f t="shared" si="22"/>
        <v>0.40010216303498936</v>
      </c>
      <c r="L469" s="34">
        <f t="shared" si="23"/>
        <v>9.6798910411690989E-2</v>
      </c>
      <c r="M469" s="28">
        <f>($D469*Input!B$4 + 'Cálculo Emissões'!$E469*Input!B$6 + 'Cálculo Emissões'!$F469*Input!B$5) * (1/1000)</f>
        <v>8.4776000272764763E-3</v>
      </c>
      <c r="N469" s="28">
        <f>($D469*Input!C$4 + 'Cálculo Emissões'!$E469*Input!C$6 + 'Cálculo Emissões'!$F469*Input!C$5) * (1/1000)</f>
        <v>8.4776000272764763E-3</v>
      </c>
      <c r="O469" s="28">
        <f>($D469*Input!D$4 + 'Cálculo Emissões'!$E469*Input!D$6 + 'Cálculo Emissões'!$F469*Input!D$5) * (1/1000)</f>
        <v>8.4776000272764763E-3</v>
      </c>
      <c r="P469" s="28">
        <f>($D469*Input!E$4 + 'Cálculo Emissões'!$E469*Input!E$6 + 'Cálculo Emissões'!$F469*Input!E$5) * (1/1000)</f>
        <v>0.44292568742400873</v>
      </c>
      <c r="Q469" s="28">
        <f>($D469*Input!F$4 + 'Cálculo Emissões'!$E469*Input!F$6 + 'Cálculo Emissões'!$F469*Input!F$5) * (1/1000)</f>
        <v>0.78889460765155917</v>
      </c>
      <c r="R469" s="28">
        <f>($D469*Input!G$4 + 'Cálculo Emissões'!$E469*Input!G$6 + 'Cálculo Emissões'!$F469*Input!G$5) * (1/1000)</f>
        <v>1.1838901265129832E-2</v>
      </c>
      <c r="S469" s="28">
        <f>($D469*Input!H$4 + 'Cálculo Emissões'!$E469*Input!H$6 + 'Cálculo Emissões'!$F469*Input!H$5) * (1/1000)</f>
        <v>0.26866427323299796</v>
      </c>
      <c r="T469" s="28">
        <f>($D469*Input!I$4) * (1/1000)</f>
        <v>2.1357628521229244E-2</v>
      </c>
      <c r="U469" s="1">
        <f>($D469*Input!J$4 + 'Cálculo Emissões'!$E469*Input!J$6 + 'Cálculo Emissões'!$F469*Input!J$5) * (1/1000)</f>
        <v>8.9147754323721622E-3</v>
      </c>
      <c r="V469" s="1">
        <f>($D469*Input!K$4 + 'Cálculo Emissões'!$E469*Input!K$6 + 'Cálculo Emissões'!$F469*Input!K$5) * (1/1000)</f>
        <v>6.7749868196186188E-3</v>
      </c>
      <c r="W469" s="1">
        <f>($D469*Input!L$4 + 'Cálculo Emissões'!$E469*Input!L$6 + 'Cálculo Emissões'!$F469*Input!L$5) * (1/1000)</f>
        <v>3.6286900015562269E-3</v>
      </c>
      <c r="X469" s="1">
        <f>($D469*Input!M$4 + 'Cálculo Emissões'!$E469*Input!M$6 + 'Cálculo Emissões'!$F469*Input!M$5) * (1/1000)</f>
        <v>7.5359424602819405E-3</v>
      </c>
      <c r="Y469" s="1">
        <f>($D469*Input!N$4 + 'Cálculo Emissões'!$E469*Input!N$6 + 'Cálculo Emissões'!$F469*Input!N$5) * (1/1000)</f>
        <v>3.7679712301409703E-3</v>
      </c>
      <c r="Z469" s="1">
        <f>($D469*Input!O$4 + 'Cálculo Emissões'!$E469*Input!O$6 + 'Cálculo Emissões'!$F469*Input!O$5) * (1/1000)</f>
        <v>2.0464643684210025E-3</v>
      </c>
    </row>
    <row r="470" spans="1:26" ht="15" customHeight="1" x14ac:dyDescent="0.25">
      <c r="A470" s="1" t="str">
        <f>'Dados Vias'!B471</f>
        <v>Vila Velha</v>
      </c>
      <c r="B470" s="1" t="str">
        <f>'Dados Vias'!C471</f>
        <v>Av. São Paulo (1)</v>
      </c>
      <c r="C470" s="29">
        <f>Input!$R$17</f>
        <v>0.95383561643835613</v>
      </c>
      <c r="D470" s="5">
        <f>'Dados Vias'!S471</f>
        <v>87.978893945880685</v>
      </c>
      <c r="E470" s="5">
        <f>'Dados Vias'!T471</f>
        <v>10.473677850700081</v>
      </c>
      <c r="F470" s="5">
        <f>'Dados Vias'!U471</f>
        <v>5.2368389253500407</v>
      </c>
      <c r="G470" s="12">
        <f>($D470*Input!$E$12 + $E470*Input!$E$14 + $F470*Input!$E$13) / ($D470+$E470+$F470)</f>
        <v>2.0409090909090906</v>
      </c>
      <c r="H470" s="14" t="str">
        <f>'Dados Vias'!W471</f>
        <v>Collector</v>
      </c>
      <c r="I470" s="29">
        <f>VLOOKUP($H470,Input!$A$12:$B$15,2,FALSE)</f>
        <v>1.9366892857142866</v>
      </c>
      <c r="J470" s="34">
        <f t="shared" si="21"/>
        <v>1.206855159762747</v>
      </c>
      <c r="K470" s="34">
        <f t="shared" si="22"/>
        <v>0.23165640837551182</v>
      </c>
      <c r="L470" s="34">
        <f t="shared" si="23"/>
        <v>5.6045905252139955E-2</v>
      </c>
      <c r="M470" s="28">
        <f>($D470*Input!B$4 + 'Cálculo Emissões'!$E470*Input!B$6 + 'Cálculo Emissões'!$F470*Input!B$5) * (1/1000)</f>
        <v>1.3427655347321012E-3</v>
      </c>
      <c r="N470" s="28">
        <f>($D470*Input!C$4 + 'Cálculo Emissões'!$E470*Input!C$6 + 'Cálculo Emissões'!$F470*Input!C$5) * (1/1000)</f>
        <v>1.3427655347321012E-3</v>
      </c>
      <c r="O470" s="28">
        <f>($D470*Input!D$4 + 'Cálculo Emissões'!$E470*Input!D$6 + 'Cálculo Emissões'!$F470*Input!D$5) * (1/1000)</f>
        <v>1.3427655347321012E-3</v>
      </c>
      <c r="P470" s="28">
        <f>($D470*Input!E$4 + 'Cálculo Emissões'!$E470*Input!E$6 + 'Cálculo Emissões'!$F470*Input!E$5) * (1/1000)</f>
        <v>9.7143506162264692E-2</v>
      </c>
      <c r="Q470" s="28">
        <f>($D470*Input!F$4 + 'Cálculo Emissões'!$E470*Input!F$6 + 'Cálculo Emissões'!$F470*Input!F$5) * (1/1000)</f>
        <v>0.12478259254337702</v>
      </c>
      <c r="R470" s="28">
        <f>($D470*Input!G$4 + 'Cálculo Emissões'!$E470*Input!G$6 + 'Cálculo Emissões'!$F470*Input!G$5) * (1/1000)</f>
        <v>2.1908246692360807E-3</v>
      </c>
      <c r="S470" s="28">
        <f>($D470*Input!H$4 + 'Cálculo Emissões'!$E470*Input!H$6 + 'Cálculo Emissões'!$F470*Input!H$5) * (1/1000)</f>
        <v>7.0685461612935319E-2</v>
      </c>
      <c r="T470" s="28">
        <f>($D470*Input!I$4) * (1/1000)</f>
        <v>6.4725573203946035E-3</v>
      </c>
      <c r="U470" s="1">
        <f>($D470*Input!J$4 + 'Cálculo Emissões'!$E470*Input!J$6 + 'Cálculo Emissões'!$F470*Input!J$5) * (1/1000)</f>
        <v>2.0423385428564021E-3</v>
      </c>
      <c r="V470" s="1">
        <f>($D470*Input!K$4 + 'Cálculo Emissões'!$E470*Input!K$6 + 'Cálculo Emissões'!$F470*Input!K$5) * (1/1000)</f>
        <v>1.5499630394155944E-3</v>
      </c>
      <c r="W470" s="1">
        <f>($D470*Input!L$4 + 'Cálculo Emissões'!$E470*Input!L$6 + 'Cálculo Emissões'!$F470*Input!L$5) * (1/1000)</f>
        <v>8.3077481718236946E-4</v>
      </c>
      <c r="X470" s="1">
        <f>($D470*Input!M$4 + 'Cálculo Emissões'!$E470*Input!M$6 + 'Cálculo Emissões'!$F470*Input!M$5) * (1/1000)</f>
        <v>1.7150371767995578E-3</v>
      </c>
      <c r="Y470" s="1">
        <f>($D470*Input!N$4 + 'Cálculo Emissões'!$E470*Input!N$6 + 'Cálculo Emissões'!$F470*Input!N$5) * (1/1000)</f>
        <v>8.5751858839977892E-4</v>
      </c>
      <c r="Z470" s="1">
        <f>($D470*Input!O$4 + 'Cálculo Emissões'!$E470*Input!O$6 + 'Cálculo Emissões'!$F470*Input!O$5) * (1/1000)</f>
        <v>4.6721993638283E-4</v>
      </c>
    </row>
    <row r="471" spans="1:26" ht="15" customHeight="1" x14ac:dyDescent="0.25">
      <c r="A471" s="1" t="str">
        <f>'Dados Vias'!B472</f>
        <v>Vila Velha</v>
      </c>
      <c r="B471" s="1" t="str">
        <f>'Dados Vias'!C472</f>
        <v>Av. São Paulo (2)</v>
      </c>
      <c r="C471" s="29">
        <f>Input!$R$17</f>
        <v>0.95383561643835613</v>
      </c>
      <c r="D471" s="5">
        <f>'Dados Vias'!S472</f>
        <v>117.40630849911201</v>
      </c>
      <c r="E471" s="5">
        <f>'Dados Vias'!T472</f>
        <v>8.096986793042209</v>
      </c>
      <c r="F471" s="5">
        <f>'Dados Vias'!U472</f>
        <v>5.0606167456513802</v>
      </c>
      <c r="G471" s="12">
        <f>($D471*Input!$E$12 + $E471*Input!$E$14 + $F471*Input!$E$13) / ($D471+$E471+$F471)</f>
        <v>1.9228682170542635</v>
      </c>
      <c r="H471" s="14" t="str">
        <f>'Dados Vias'!W472</f>
        <v>Collector</v>
      </c>
      <c r="I471" s="29">
        <f>VLOOKUP($H471,Input!$A$12:$B$15,2,FALSE)</f>
        <v>1.9366892857142866</v>
      </c>
      <c r="J471" s="34">
        <f t="shared" si="21"/>
        <v>1.4300534745839102</v>
      </c>
      <c r="K471" s="34">
        <f t="shared" si="22"/>
        <v>0.27449942855790227</v>
      </c>
      <c r="L471" s="34">
        <f t="shared" si="23"/>
        <v>6.6411152070460222E-2</v>
      </c>
      <c r="M471" s="28">
        <f>($D471*Input!B$4 + 'Cálculo Emissões'!$E471*Input!B$6 + 'Cálculo Emissões'!$F471*Input!B$5) * (1/1000)</f>
        <v>1.4289583545821344E-3</v>
      </c>
      <c r="N471" s="28">
        <f>($D471*Input!C$4 + 'Cálculo Emissões'!$E471*Input!C$6 + 'Cálculo Emissões'!$F471*Input!C$5) * (1/1000)</f>
        <v>1.4289583545821344E-3</v>
      </c>
      <c r="O471" s="28">
        <f>($D471*Input!D$4 + 'Cálculo Emissões'!$E471*Input!D$6 + 'Cálculo Emissões'!$F471*Input!D$5) * (1/1000)</f>
        <v>1.4289583545821344E-3</v>
      </c>
      <c r="P471" s="28">
        <f>($D471*Input!E$4 + 'Cálculo Emissões'!$E471*Input!E$6 + 'Cálculo Emissões'!$F471*Input!E$5) * (1/1000)</f>
        <v>0.1185730246509086</v>
      </c>
      <c r="Q471" s="28">
        <f>($D471*Input!F$4 + 'Cálculo Emissões'!$E471*Input!F$6 + 'Cálculo Emissões'!$F471*Input!F$5) * (1/1000)</f>
        <v>0.14190608668889718</v>
      </c>
      <c r="R471" s="28">
        <f>($D471*Input!G$4 + 'Cálculo Emissões'!$E471*Input!G$6 + 'Cálculo Emissões'!$F471*Input!G$5) * (1/1000)</f>
        <v>2.5034965032918154E-3</v>
      </c>
      <c r="S471" s="28">
        <f>($D471*Input!H$4 + 'Cálculo Emissões'!$E471*Input!H$6 + 'Cálculo Emissões'!$F471*Input!H$5) * (1/1000)</f>
        <v>9.1926132874761188E-2</v>
      </c>
      <c r="T471" s="28">
        <f>($D471*Input!I$4) * (1/1000)</f>
        <v>8.637515515981492E-3</v>
      </c>
      <c r="U471" s="1">
        <f>($D471*Input!J$4 + 'Cálculo Emissões'!$E471*Input!J$6 + 'Cálculo Emissões'!$F471*Input!J$5) * (1/1000)</f>
        <v>2.5462736484330771E-3</v>
      </c>
      <c r="V471" s="1">
        <f>($D471*Input!K$4 + 'Cálculo Emissões'!$E471*Input!K$6 + 'Cálculo Emissões'!$F471*Input!K$5) * (1/1000)</f>
        <v>1.9318055828815687E-3</v>
      </c>
      <c r="W471" s="1">
        <f>($D471*Input!L$4 + 'Cálculo Emissões'!$E471*Input!L$6 + 'Cálculo Emissões'!$F471*Input!L$5) * (1/1000)</f>
        <v>1.0356077800255906E-3</v>
      </c>
      <c r="X471" s="1">
        <f>($D471*Input!M$4 + 'Cálculo Emissões'!$E471*Input!M$6 + 'Cálculo Emissões'!$F471*Input!M$5) * (1/1000)</f>
        <v>2.1310002228285964E-3</v>
      </c>
      <c r="Y471" s="1">
        <f>($D471*Input!N$4 + 'Cálculo Emissões'!$E471*Input!N$6 + 'Cálculo Emissões'!$F471*Input!N$5) * (1/1000)</f>
        <v>1.0655001114142982E-3</v>
      </c>
      <c r="Z471" s="1">
        <f>($D471*Input!O$4 + 'Cálculo Emissões'!$E471*Input!O$6 + 'Cálculo Emissões'!$F471*Input!O$5) * (1/1000)</f>
        <v>5.8104986233728918E-4</v>
      </c>
    </row>
    <row r="472" spans="1:26" ht="15" customHeight="1" x14ac:dyDescent="0.25">
      <c r="A472" s="1" t="str">
        <f>'Dados Vias'!B473</f>
        <v>Vila Velha</v>
      </c>
      <c r="B472" s="1" t="str">
        <f>'Dados Vias'!C473</f>
        <v>Av. São Paulo (3)</v>
      </c>
      <c r="C472" s="29">
        <f>Input!$R$17</f>
        <v>0.95383561643835613</v>
      </c>
      <c r="D472" s="5">
        <f>'Dados Vias'!S473</f>
        <v>247.4504410024895</v>
      </c>
      <c r="E472" s="5">
        <f>'Dados Vias'!T473</f>
        <v>8.8375157500889117</v>
      </c>
      <c r="F472" s="5">
        <f>'Dados Vias'!U473</f>
        <v>11.78335433345188</v>
      </c>
      <c r="G472" s="12">
        <f>($D472*Input!$E$12 + $E472*Input!$E$14 + $F472*Input!$E$13) / ($D472+$E472+$F472)</f>
        <v>2.0329670329670328</v>
      </c>
      <c r="H472" s="14" t="str">
        <f>'Dados Vias'!W473</f>
        <v>Collector</v>
      </c>
      <c r="I472" s="29">
        <f>VLOOKUP($H472,Input!$A$12:$B$15,2,FALSE)</f>
        <v>1.9366892857142866</v>
      </c>
      <c r="J472" s="34">
        <f t="shared" si="21"/>
        <v>3.107734385220386</v>
      </c>
      <c r="K472" s="34">
        <f t="shared" si="22"/>
        <v>0.59653105846335608</v>
      </c>
      <c r="L472" s="34">
        <f t="shared" si="23"/>
        <v>0.14432203027339255</v>
      </c>
      <c r="M472" s="28">
        <f>($D472*Input!B$4 + 'Cálculo Emissões'!$E472*Input!B$6 + 'Cálculo Emissões'!$F472*Input!B$5) * (1/1000)</f>
        <v>3.1711136251054441E-3</v>
      </c>
      <c r="N472" s="28">
        <f>($D472*Input!C$4 + 'Cálculo Emissões'!$E472*Input!C$6 + 'Cálculo Emissões'!$F472*Input!C$5) * (1/1000)</f>
        <v>3.1711136251054441E-3</v>
      </c>
      <c r="O472" s="28">
        <f>($D472*Input!D$4 + 'Cálculo Emissões'!$E472*Input!D$6 + 'Cálculo Emissões'!$F472*Input!D$5) * (1/1000)</f>
        <v>3.1711136251054441E-3</v>
      </c>
      <c r="P472" s="28">
        <f>($D472*Input!E$4 + 'Cálculo Emissões'!$E472*Input!E$6 + 'Cálculo Emissões'!$F472*Input!E$5) * (1/1000)</f>
        <v>0.25516141529871367</v>
      </c>
      <c r="Q472" s="28">
        <f>($D472*Input!F$4 + 'Cálculo Emissões'!$E472*Input!F$6 + 'Cálculo Emissões'!$F472*Input!F$5) * (1/1000)</f>
        <v>0.26860527462332745</v>
      </c>
      <c r="R472" s="28">
        <f>($D472*Input!G$4 + 'Cálculo Emissões'!$E472*Input!G$6 + 'Cálculo Emissões'!$F472*Input!G$5) * (1/1000)</f>
        <v>5.4909808728408867E-3</v>
      </c>
      <c r="S472" s="28">
        <f>($D472*Input!H$4 + 'Cálculo Emissões'!$E472*Input!H$6 + 'Cálculo Emissões'!$F472*Input!H$5) * (1/1000)</f>
        <v>0.19133046886577779</v>
      </c>
      <c r="T472" s="28">
        <f>($D472*Input!I$4) * (1/1000)</f>
        <v>1.8204788574982169E-2</v>
      </c>
      <c r="U472" s="1">
        <f>($D472*Input!J$4 + 'Cálculo Emissões'!$E472*Input!J$6 + 'Cálculo Emissões'!$F472*Input!J$5) * (1/1000)</f>
        <v>5.3739131968073908E-3</v>
      </c>
      <c r="V472" s="1">
        <f>($D472*Input!K$4 + 'Cálculo Emissões'!$E472*Input!K$6 + 'Cálculo Emissões'!$F472*Input!K$5) * (1/1000)</f>
        <v>4.0762529902863918E-3</v>
      </c>
      <c r="W472" s="1">
        <f>($D472*Input!L$4 + 'Cálculo Emissões'!$E472*Input!L$6 + 'Cálculo Emissões'!$F472*Input!L$5) * (1/1000)</f>
        <v>2.1854656515631621E-3</v>
      </c>
      <c r="X472" s="1">
        <f>($D472*Input!M$4 + 'Cálculo Emissões'!$E472*Input!M$6 + 'Cálculo Emissões'!$F472*Input!M$5) * (1/1000)</f>
        <v>4.5129644363665006E-3</v>
      </c>
      <c r="Y472" s="1">
        <f>($D472*Input!N$4 + 'Cálculo Emissões'!$E472*Input!N$6 + 'Cálculo Emissões'!$F472*Input!N$5) * (1/1000)</f>
        <v>2.2564822181832503E-3</v>
      </c>
      <c r="Z472" s="1">
        <f>($D472*Input!O$4 + 'Cálculo Emissões'!$E472*Input!O$6 + 'Cálculo Emissões'!$F472*Input!O$5) * (1/1000)</f>
        <v>1.2306296346897665E-3</v>
      </c>
    </row>
    <row r="473" spans="1:26" ht="15" customHeight="1" x14ac:dyDescent="0.25">
      <c r="A473" s="1" t="str">
        <f>'Dados Vias'!B474</f>
        <v>Vila Velha</v>
      </c>
      <c r="B473" s="1" t="str">
        <f>'Dados Vias'!C474</f>
        <v>Av. Carioca (1)</v>
      </c>
      <c r="C473" s="29">
        <f>Input!$R$17</f>
        <v>0.95383561643835613</v>
      </c>
      <c r="D473" s="5">
        <f>'Dados Vias'!S474</f>
        <v>1511.5305117215955</v>
      </c>
      <c r="E473" s="5">
        <f>'Dados Vias'!T474</f>
        <v>95.880666788310151</v>
      </c>
      <c r="F473" s="5">
        <f>'Dados Vias'!U474</f>
        <v>64.296447140396211</v>
      </c>
      <c r="G473" s="12">
        <f>($D473*Input!$E$12 + $E473*Input!$E$14 + $F473*Input!$E$13) / ($D473+$E473+$F473)</f>
        <v>1.9244601889338728</v>
      </c>
      <c r="H473" s="14" t="str">
        <f>'Dados Vias'!W474</f>
        <v>Freeway</v>
      </c>
      <c r="I473" s="29">
        <f>VLOOKUP($H473,Input!$A$12:$B$15,2,FALSE)</f>
        <v>0.25617538095238079</v>
      </c>
      <c r="J473" s="34">
        <f t="shared" si="21"/>
        <v>2.9080409407212522</v>
      </c>
      <c r="K473" s="34">
        <f t="shared" si="22"/>
        <v>0.55819980905485345</v>
      </c>
      <c r="L473" s="34">
        <f t="shared" si="23"/>
        <v>0.13504834090036774</v>
      </c>
      <c r="M473" s="28">
        <f>($D473*Input!B$4 + 'Cálculo Emissões'!$E473*Input!B$6 + 'Cálculo Emissões'!$F473*Input!B$5) * (1/1000)</f>
        <v>1.8210613346870692E-2</v>
      </c>
      <c r="N473" s="28">
        <f>($D473*Input!C$4 + 'Cálculo Emissões'!$E473*Input!C$6 + 'Cálculo Emissões'!$F473*Input!C$5) * (1/1000)</f>
        <v>1.8210613346870692E-2</v>
      </c>
      <c r="O473" s="28">
        <f>($D473*Input!D$4 + 'Cálculo Emissões'!$E473*Input!D$6 + 'Cálculo Emissões'!$F473*Input!D$5) * (1/1000)</f>
        <v>1.8210613346870692E-2</v>
      </c>
      <c r="P473" s="28">
        <f>($D473*Input!E$4 + 'Cálculo Emissões'!$E473*Input!E$6 + 'Cálculo Emissões'!$F473*Input!E$5) * (1/1000)</f>
        <v>1.5210668108046845</v>
      </c>
      <c r="Q473" s="28">
        <f>($D473*Input!F$4 + 'Cálculo Emissões'!$E473*Input!F$6 + 'Cálculo Emissões'!$F473*Input!F$5) * (1/1000)</f>
        <v>1.7939002666452588</v>
      </c>
      <c r="R473" s="28">
        <f>($D473*Input!G$4 + 'Cálculo Emissões'!$E473*Input!G$6 + 'Cálculo Emissões'!$F473*Input!G$5) * (1/1000)</f>
        <v>3.2030085597520033E-2</v>
      </c>
      <c r="S473" s="28">
        <f>($D473*Input!H$4 + 'Cálculo Emissões'!$E473*Input!H$6 + 'Cálculo Emissões'!$F473*Input!H$5) * (1/1000)</f>
        <v>1.180539998503219</v>
      </c>
      <c r="T473" s="28">
        <f>($D473*Input!I$4) * (1/1000)</f>
        <v>0.11120244231146638</v>
      </c>
      <c r="U473" s="1">
        <f>($D473*Input!J$4 + 'Cálculo Emissões'!$E473*Input!J$6 + 'Cálculo Emissões'!$F473*Input!J$5) * (1/1000)</f>
        <v>3.2654343581853103E-2</v>
      </c>
      <c r="V473" s="1">
        <f>($D473*Input!K$4 + 'Cálculo Emissões'!$E473*Input!K$6 + 'Cálculo Emissões'!$F473*Input!K$5) * (1/1000)</f>
        <v>2.4773302375660448E-2</v>
      </c>
      <c r="W473" s="1">
        <f>($D473*Input!L$4 + 'Cálculo Emissões'!$E473*Input!L$6 + 'Cálculo Emissões'!$F473*Input!L$5) * (1/1000)</f>
        <v>1.3280798893755452E-2</v>
      </c>
      <c r="X473" s="1">
        <f>($D473*Input!M$4 + 'Cálculo Emissões'!$E473*Input!M$6 + 'Cálculo Emissões'!$F473*Input!M$5) * (1/1000)</f>
        <v>2.7330742936402797E-2</v>
      </c>
      <c r="Y473" s="1">
        <f>($D473*Input!N$4 + 'Cálculo Emissões'!$E473*Input!N$6 + 'Cálculo Emissões'!$F473*Input!N$5) * (1/1000)</f>
        <v>1.3665371468201399E-2</v>
      </c>
      <c r="Z473" s="1">
        <f>($D473*Input!O$4 + 'Cálculo Emissões'!$E473*Input!O$6 + 'Cálculo Emissões'!$F473*Input!O$5) * (1/1000)</f>
        <v>7.4525964735192175E-3</v>
      </c>
    </row>
    <row r="474" spans="1:26" ht="15" customHeight="1" x14ac:dyDescent="0.25">
      <c r="A474" s="1" t="str">
        <f>'Dados Vias'!B475</f>
        <v>Vila Velha</v>
      </c>
      <c r="B474" s="1" t="str">
        <f>'Dados Vias'!C475</f>
        <v>Av. Carioca (2)</v>
      </c>
      <c r="C474" s="29">
        <f>Input!$R$17</f>
        <v>0.95383561643835613</v>
      </c>
      <c r="D474" s="5">
        <f>'Dados Vias'!S475</f>
        <v>670.65253805540283</v>
      </c>
      <c r="E474" s="5">
        <f>'Dados Vias'!T475</f>
        <v>63.871670290990743</v>
      </c>
      <c r="F474" s="5">
        <f>'Dados Vias'!U475</f>
        <v>23.795328147624002</v>
      </c>
      <c r="G474" s="12">
        <f>($D474*Input!$E$12 + $E474*Input!$E$14 + $F474*Input!$E$13) / ($D474+$E474+$F474)</f>
        <v>1.7902972749793558</v>
      </c>
      <c r="H474" s="14" t="str">
        <f>'Dados Vias'!W475</f>
        <v>Freeway</v>
      </c>
      <c r="I474" s="29">
        <f>VLOOKUP($H474,Input!$A$12:$B$15,2,FALSE)</f>
        <v>0.25617538095238079</v>
      </c>
      <c r="J474" s="34">
        <f t="shared" si="21"/>
        <v>1.2254087621286804</v>
      </c>
      <c r="K474" s="34">
        <f t="shared" si="22"/>
        <v>0.23521778096587678</v>
      </c>
      <c r="L474" s="34">
        <f t="shared" si="23"/>
        <v>5.6907527653034695E-2</v>
      </c>
      <c r="M474" s="28">
        <f>($D474*Input!B$4 + 'Cálculo Emissões'!$E474*Input!B$6 + 'Cálculo Emissões'!$F474*Input!B$5) * (1/1000)</f>
        <v>7.3456421405940593E-3</v>
      </c>
      <c r="N474" s="28">
        <f>($D474*Input!C$4 + 'Cálculo Emissões'!$E474*Input!C$6 + 'Cálculo Emissões'!$F474*Input!C$5) * (1/1000)</f>
        <v>7.3456421405940593E-3</v>
      </c>
      <c r="O474" s="28">
        <f>($D474*Input!D$4 + 'Cálculo Emissões'!$E474*Input!D$6 + 'Cálculo Emissões'!$F474*Input!D$5) * (1/1000)</f>
        <v>7.3456421405940593E-3</v>
      </c>
      <c r="P474" s="28">
        <f>($D474*Input!E$4 + 'Cálculo Emissões'!$E474*Input!E$6 + 'Cálculo Emissões'!$F474*Input!E$5) * (1/1000)</f>
        <v>0.65129231588321856</v>
      </c>
      <c r="Q474" s="28">
        <f>($D474*Input!F$4 + 'Cálculo Emissões'!$E474*Input!F$6 + 'Cálculo Emissões'!$F474*Input!F$5) * (1/1000)</f>
        <v>0.87305236937450792</v>
      </c>
      <c r="R474" s="28">
        <f>($D474*Input!G$4 + 'Cálculo Emissões'!$E474*Input!G$6 + 'Cálculo Emissões'!$F474*Input!G$5) * (1/1000)</f>
        <v>1.3269283563430259E-2</v>
      </c>
      <c r="S474" s="28">
        <f>($D474*Input!H$4 + 'Cálculo Emissões'!$E474*Input!H$6 + 'Cálculo Emissões'!$F474*Input!H$5) * (1/1000)</f>
        <v>0.52960589569051475</v>
      </c>
      <c r="T474" s="28">
        <f>($D474*Input!I$4) * (1/1000)</f>
        <v>4.9339526788117385E-2</v>
      </c>
      <c r="U474" s="1">
        <f>($D474*Input!J$4 + 'Cálculo Emissões'!$E474*Input!J$6 + 'Cálculo Emissões'!$F474*Input!J$5) * (1/1000)</f>
        <v>1.4345408643668355E-2</v>
      </c>
      <c r="V474" s="1">
        <f>($D474*Input!K$4 + 'Cálculo Emissões'!$E474*Input!K$6 + 'Cálculo Emissões'!$F474*Input!K$5) * (1/1000)</f>
        <v>1.0885278689708915E-2</v>
      </c>
      <c r="W474" s="1">
        <f>($D474*Input!L$4 + 'Cálculo Emissões'!$E474*Input!L$6 + 'Cálculo Emissões'!$F474*Input!L$5) * (1/1000)</f>
        <v>5.8348568789744299E-3</v>
      </c>
      <c r="X474" s="1">
        <f>($D474*Input!M$4 + 'Cálculo Emissões'!$E474*Input!M$6 + 'Cálculo Emissões'!$F474*Input!M$5) * (1/1000)</f>
        <v>1.195390580860772E-2</v>
      </c>
      <c r="Y474" s="1">
        <f>($D474*Input!N$4 + 'Cálculo Emissões'!$E474*Input!N$6 + 'Cálculo Emissões'!$F474*Input!N$5) * (1/1000)</f>
        <v>5.9769529043038599E-3</v>
      </c>
      <c r="Z474" s="1">
        <f>($D474*Input!O$4 + 'Cálculo Emissões'!$E474*Input!O$6 + 'Cálculo Emissões'!$F474*Input!O$5) * (1/1000)</f>
        <v>3.2596754215054096E-3</v>
      </c>
    </row>
    <row r="475" spans="1:26" ht="15" customHeight="1" x14ac:dyDescent="0.25">
      <c r="A475" s="1" t="str">
        <f>'Dados Vias'!B476</f>
        <v>Vila Velha</v>
      </c>
      <c r="B475" s="1" t="str">
        <f>'Dados Vias'!C476</f>
        <v>Rua Inacio Higino (1)</v>
      </c>
      <c r="C475" s="29">
        <f>Input!$R$17</f>
        <v>0.95383561643835613</v>
      </c>
      <c r="D475" s="5">
        <f>'Dados Vias'!S476</f>
        <v>148.14902040234921</v>
      </c>
      <c r="E475" s="5">
        <f>'Dados Vias'!T476</f>
        <v>14.981361613720706</v>
      </c>
      <c r="F475" s="5">
        <f>'Dados Vias'!U476</f>
        <v>6.6583829394314247</v>
      </c>
      <c r="G475" s="12">
        <f>($D475*Input!$E$12 + $E475*Input!$E$14 + $F475*Input!$E$13) / ($D475+$E475+$F475)</f>
        <v>1.8965686274509805</v>
      </c>
      <c r="H475" s="14" t="str">
        <f>'Dados Vias'!W476</f>
        <v>Highway</v>
      </c>
      <c r="I475" s="29">
        <f>VLOOKUP($H475,Input!$A$12:$B$15,2,FALSE)</f>
        <v>0.61049702380952386</v>
      </c>
      <c r="J475" s="34">
        <f t="shared" si="21"/>
        <v>0.64133504444061284</v>
      </c>
      <c r="K475" s="34">
        <f t="shared" si="22"/>
        <v>0.12310455961398761</v>
      </c>
      <c r="L475" s="34">
        <f t="shared" si="23"/>
        <v>2.9783361196932489E-2</v>
      </c>
      <c r="M475" s="28">
        <f>($D475*Input!B$4 + 'Cálculo Emissões'!$E475*Input!B$6 + 'Cálculo Emissões'!$F475*Input!B$5) * (1/1000)</f>
        <v>1.871687760408019E-3</v>
      </c>
      <c r="N475" s="28">
        <f>($D475*Input!C$4 + 'Cálculo Emissões'!$E475*Input!C$6 + 'Cálculo Emissões'!$F475*Input!C$5) * (1/1000)</f>
        <v>1.871687760408019E-3</v>
      </c>
      <c r="O475" s="28">
        <f>($D475*Input!D$4 + 'Cálculo Emissões'!$E475*Input!D$6 + 'Cálculo Emissões'!$F475*Input!D$5) * (1/1000)</f>
        <v>1.871687760408019E-3</v>
      </c>
      <c r="P475" s="28">
        <f>($D475*Input!E$4 + 'Cálculo Emissões'!$E475*Input!E$6 + 'Cálculo Emissões'!$F475*Input!E$5) * (1/1000)</f>
        <v>0.15157804213468579</v>
      </c>
      <c r="Q475" s="28">
        <f>($D475*Input!F$4 + 'Cálculo Emissões'!$E475*Input!F$6 + 'Cálculo Emissões'!$F475*Input!F$5) * (1/1000)</f>
        <v>0.19766858135574428</v>
      </c>
      <c r="R475" s="28">
        <f>($D475*Input!G$4 + 'Cálculo Emissões'!$E475*Input!G$6 + 'Cálculo Emissões'!$F475*Input!G$5) * (1/1000)</f>
        <v>3.228250068657111E-3</v>
      </c>
      <c r="S475" s="28">
        <f>($D475*Input!H$4 + 'Cálculo Emissões'!$E475*Input!H$6 + 'Cálculo Emissões'!$F475*Input!H$5) * (1/1000)</f>
        <v>0.11762407481478532</v>
      </c>
      <c r="T475" s="28">
        <f>($D475*Input!I$4) * (1/1000)</f>
        <v>1.0899239391488307E-2</v>
      </c>
      <c r="U475" s="1">
        <f>($D475*Input!J$4 + 'Cálculo Emissões'!$E475*Input!J$6 + 'Cálculo Emissões'!$F475*Input!J$5) * (1/1000)</f>
        <v>3.2709956526481691E-3</v>
      </c>
      <c r="V475" s="1">
        <f>($D475*Input!K$4 + 'Cálculo Emissões'!$E475*Input!K$6 + 'Cálculo Emissões'!$F475*Input!K$5) * (1/1000)</f>
        <v>2.4821333001728897E-3</v>
      </c>
      <c r="W475" s="1">
        <f>($D475*Input!L$4 + 'Cálculo Emissões'!$E475*Input!L$6 + 'Cálculo Emissões'!$F475*Input!L$5) * (1/1000)</f>
        <v>1.3304821374939071E-3</v>
      </c>
      <c r="X475" s="1">
        <f>($D475*Input!M$4 + 'Cálculo Emissões'!$E475*Input!M$6 + 'Cálculo Emissões'!$F475*Input!M$5) * (1/1000)</f>
        <v>2.7348970306342491E-3</v>
      </c>
      <c r="Y475" s="1">
        <f>($D475*Input!N$4 + 'Cálculo Emissões'!$E475*Input!N$6 + 'Cálculo Emissões'!$F475*Input!N$5) * (1/1000)</f>
        <v>1.3674485153171245E-3</v>
      </c>
      <c r="Z475" s="1">
        <f>($D475*Input!O$4 + 'Cálculo Emissões'!$E475*Input!O$6 + 'Cálculo Emissões'!$F475*Input!O$5) * (1/1000)</f>
        <v>7.4549242640187252E-4</v>
      </c>
    </row>
    <row r="476" spans="1:26" ht="15" customHeight="1" x14ac:dyDescent="0.25">
      <c r="A476" s="1" t="str">
        <f>'Dados Vias'!B477</f>
        <v>Vila Velha</v>
      </c>
      <c r="B476" s="1" t="str">
        <f>'Dados Vias'!C477</f>
        <v>Rua Inacio Higino (2)</v>
      </c>
      <c r="C476" s="29">
        <f>Input!$R$17</f>
        <v>0.95383561643835613</v>
      </c>
      <c r="D476" s="5">
        <f>'Dados Vias'!S477</f>
        <v>99.39969499028507</v>
      </c>
      <c r="E476" s="5">
        <f>'Dados Vias'!T477</f>
        <v>6.0548037557534045</v>
      </c>
      <c r="F476" s="5">
        <f>'Dados Vias'!U477</f>
        <v>8.5776386539839908</v>
      </c>
      <c r="G476" s="12">
        <f>($D476*Input!$E$12 + $E476*Input!$E$14 + $F476*Input!$E$13) / ($D476+$E476+$F476)</f>
        <v>2.4517699115044249</v>
      </c>
      <c r="H476" s="14" t="str">
        <f>'Dados Vias'!W477</f>
        <v>Highway</v>
      </c>
      <c r="I476" s="29">
        <f>VLOOKUP($H476,Input!$A$12:$B$15,2,FALSE)</f>
        <v>0.61049702380952386</v>
      </c>
      <c r="J476" s="34">
        <f t="shared" si="21"/>
        <v>0.5596862774170237</v>
      </c>
      <c r="K476" s="34">
        <f t="shared" si="22"/>
        <v>0.1074320408664256</v>
      </c>
      <c r="L476" s="34">
        <f t="shared" si="23"/>
        <v>2.5991622790264259E-2</v>
      </c>
      <c r="M476" s="28">
        <f>($D476*Input!B$4 + 'Cálculo Emissões'!$E476*Input!B$6 + 'Cálculo Emissões'!$F476*Input!B$5) * (1/1000)</f>
        <v>1.9571603815897566E-3</v>
      </c>
      <c r="N476" s="28">
        <f>($D476*Input!C$4 + 'Cálculo Emissões'!$E476*Input!C$6 + 'Cálculo Emissões'!$F476*Input!C$5) * (1/1000)</f>
        <v>1.9571603815897566E-3</v>
      </c>
      <c r="O476" s="28">
        <f>($D476*Input!D$4 + 'Cálculo Emissões'!$E476*Input!D$6 + 'Cálculo Emissões'!$F476*Input!D$5) * (1/1000)</f>
        <v>1.9571603815897566E-3</v>
      </c>
      <c r="P476" s="28">
        <f>($D476*Input!E$4 + 'Cálculo Emissões'!$E476*Input!E$6 + 'Cálculo Emissões'!$F476*Input!E$5) * (1/1000)</f>
        <v>0.12363894848554882</v>
      </c>
      <c r="Q476" s="28">
        <f>($D476*Input!F$4 + 'Cálculo Emissões'!$E476*Input!F$6 + 'Cálculo Emissões'!$F476*Input!F$5) * (1/1000)</f>
        <v>0.1215219890884016</v>
      </c>
      <c r="R476" s="28">
        <f>($D476*Input!G$4 + 'Cálculo Emissões'!$E476*Input!G$6 + 'Cálculo Emissões'!$F476*Input!G$5) * (1/1000)</f>
        <v>3.020485820374235E-3</v>
      </c>
      <c r="S476" s="28">
        <f>($D476*Input!H$4 + 'Cálculo Emissões'!$E476*Input!H$6 + 'Cálculo Emissões'!$F476*Input!H$5) * (1/1000)</f>
        <v>7.8628665288543398E-2</v>
      </c>
      <c r="T476" s="28">
        <f>($D476*Input!I$4) * (1/1000)</f>
        <v>7.3127791746293502E-3</v>
      </c>
      <c r="U476" s="1">
        <f>($D476*Input!J$4 + 'Cálculo Emissões'!$E476*Input!J$6 + 'Cálculo Emissões'!$F476*Input!J$5) * (1/1000)</f>
        <v>2.4394719572850827E-3</v>
      </c>
      <c r="V476" s="1">
        <f>($D476*Input!K$4 + 'Cálculo Emissões'!$E476*Input!K$6 + 'Cálculo Emissões'!$F476*Input!K$5) * (1/1000)</f>
        <v>1.8507811773314084E-3</v>
      </c>
      <c r="W476" s="1">
        <f>($D476*Input!L$4 + 'Cálculo Emissões'!$E476*Input!L$6 + 'Cálculo Emissões'!$F476*Input!L$5) * (1/1000)</f>
        <v>9.922043113419648E-4</v>
      </c>
      <c r="X476" s="1">
        <f>($D476*Input!M$4 + 'Cálculo Emissões'!$E476*Input!M$6 + 'Cálculo Emissões'!$F476*Input!M$5) * (1/1000)</f>
        <v>2.0719575479847671E-3</v>
      </c>
      <c r="Y476" s="1">
        <f>($D476*Input!N$4 + 'Cálculo Emissões'!$E476*Input!N$6 + 'Cálculo Emissões'!$F476*Input!N$5) * (1/1000)</f>
        <v>1.0359787739923835E-3</v>
      </c>
      <c r="Z476" s="1">
        <f>($D476*Input!O$4 + 'Cálculo Emissões'!$E476*Input!O$6 + 'Cálculo Emissões'!$F476*Input!O$5) * (1/1000)</f>
        <v>5.6422898328738376E-4</v>
      </c>
    </row>
    <row r="477" spans="1:26" ht="15" customHeight="1" x14ac:dyDescent="0.25">
      <c r="A477" s="1" t="str">
        <f>'Dados Vias'!B478</f>
        <v>Vila Velha</v>
      </c>
      <c r="B477" s="1" t="str">
        <f>'Dados Vias'!C478</f>
        <v>Rua Inacio Higino (3)</v>
      </c>
      <c r="C477" s="29">
        <f>Input!$R$17</f>
        <v>0.95383561643835613</v>
      </c>
      <c r="D477" s="5">
        <f>'Dados Vias'!S478</f>
        <v>143.97330047493918</v>
      </c>
      <c r="E477" s="5">
        <f>'Dados Vias'!T478</f>
        <v>25.75669136936985</v>
      </c>
      <c r="F477" s="5">
        <f>'Dados Vias'!U478</f>
        <v>7.9251358059599539</v>
      </c>
      <c r="G477" s="12">
        <f>($D477*Input!$E$12 + $E477*Input!$E$14 + $F477*Input!$E$13) / ($D477+$E477+$F477)</f>
        <v>1.9022304832713754</v>
      </c>
      <c r="H477" s="14" t="str">
        <f>'Dados Vias'!W478</f>
        <v>Highway</v>
      </c>
      <c r="I477" s="29">
        <f>VLOOKUP($H477,Input!$A$12:$B$15,2,FALSE)</f>
        <v>0.61049702380952386</v>
      </c>
      <c r="J477" s="34">
        <f t="shared" si="21"/>
        <v>0.67309170057916889</v>
      </c>
      <c r="K477" s="34">
        <f t="shared" si="22"/>
        <v>0.12920026450745656</v>
      </c>
      <c r="L477" s="34">
        <f t="shared" si="23"/>
        <v>3.1258128509868519E-2</v>
      </c>
      <c r="M477" s="28">
        <f>($D477*Input!B$4 + 'Cálculo Emissões'!$E477*Input!B$6 + 'Cálculo Emissões'!$F477*Input!B$5) * (1/1000)</f>
        <v>2.1223667165098776E-3</v>
      </c>
      <c r="N477" s="28">
        <f>($D477*Input!C$4 + 'Cálculo Emissões'!$E477*Input!C$6 + 'Cálculo Emissões'!$F477*Input!C$5) * (1/1000)</f>
        <v>2.1223667165098776E-3</v>
      </c>
      <c r="O477" s="28">
        <f>($D477*Input!D$4 + 'Cálculo Emissões'!$E477*Input!D$6 + 'Cálculo Emissões'!$F477*Input!D$5) * (1/1000)</f>
        <v>2.1223667165098776E-3</v>
      </c>
      <c r="P477" s="28">
        <f>($D477*Input!E$4 + 'Cálculo Emissões'!$E477*Input!E$6 + 'Cálculo Emissões'!$F477*Input!E$5) * (1/1000)</f>
        <v>0.15632639508889443</v>
      </c>
      <c r="Q477" s="28">
        <f>($D477*Input!F$4 + 'Cálculo Emissões'!$E477*Input!F$6 + 'Cálculo Emissões'!$F477*Input!F$5) * (1/1000)</f>
        <v>0.23666944434772297</v>
      </c>
      <c r="R477" s="28">
        <f>($D477*Input!G$4 + 'Cálculo Emissões'!$E477*Input!G$6 + 'Cálculo Emissões'!$F477*Input!G$5) * (1/1000)</f>
        <v>3.4710586835375442E-3</v>
      </c>
      <c r="S477" s="28">
        <f>($D477*Input!H$4 + 'Cálculo Emissões'!$E477*Input!H$6 + 'Cálculo Emissões'!$F477*Input!H$5) * (1/1000)</f>
        <v>0.11833471325423493</v>
      </c>
      <c r="T477" s="28">
        <f>($D477*Input!I$4) * (1/1000)</f>
        <v>1.0592034045161708E-2</v>
      </c>
      <c r="U477" s="1">
        <f>($D477*Input!J$4 + 'Cálculo Emissões'!$E477*Input!J$6 + 'Cálculo Emissões'!$F477*Input!J$5) * (1/1000)</f>
        <v>3.3701079222780797E-3</v>
      </c>
      <c r="V477" s="1">
        <f>($D477*Input!K$4 + 'Cálculo Emissões'!$E477*Input!K$6 + 'Cálculo Emissões'!$F477*Input!K$5) * (1/1000)</f>
        <v>2.5584958926441592E-3</v>
      </c>
      <c r="W477" s="1">
        <f>($D477*Input!L$4 + 'Cálculo Emissões'!$E477*Input!L$6 + 'Cálculo Emissões'!$F477*Input!L$5) * (1/1000)</f>
        <v>1.3710791730428406E-3</v>
      </c>
      <c r="X477" s="1">
        <f>($D477*Input!M$4 + 'Cálculo Emissões'!$E477*Input!M$6 + 'Cálculo Emissões'!$F477*Input!M$5) * (1/1000)</f>
        <v>2.8173444403942517E-3</v>
      </c>
      <c r="Y477" s="1">
        <f>($D477*Input!N$4 + 'Cálculo Emissões'!$E477*Input!N$6 + 'Cálculo Emissões'!$F477*Input!N$5) * (1/1000)</f>
        <v>1.4086722201971259E-3</v>
      </c>
      <c r="Z477" s="1">
        <f>($D477*Input!O$4 + 'Cálculo Emissões'!$E477*Input!O$6 + 'Cálculo Emissões'!$F477*Input!O$5) * (1/1000)</f>
        <v>7.6732177805134466E-4</v>
      </c>
    </row>
    <row r="478" spans="1:26" ht="15" customHeight="1" x14ac:dyDescent="0.25">
      <c r="A478" s="1" t="str">
        <f>'Dados Vias'!B479</f>
        <v>Vila Velha</v>
      </c>
      <c r="B478" s="1" t="str">
        <f>'Dados Vias'!C479</f>
        <v>Rua Des. Augusto Botelho (1)</v>
      </c>
      <c r="C478" s="29">
        <f>Input!$R$17</f>
        <v>0.95383561643835613</v>
      </c>
      <c r="D478" s="5">
        <f>'Dados Vias'!S479</f>
        <v>287.64477189548643</v>
      </c>
      <c r="E478" s="5">
        <f>'Dados Vias'!T479</f>
        <v>4.4253041830074835</v>
      </c>
      <c r="F478" s="5">
        <f>'Dados Vias'!U479</f>
        <v>42.040389738571093</v>
      </c>
      <c r="G478" s="12">
        <f>($D478*Input!$E$12 + $E478*Input!$E$14 + $F478*Input!$E$13) / ($D478+$E478+$F478)</f>
        <v>3.2201986754966891</v>
      </c>
      <c r="H478" s="14" t="str">
        <f>'Dados Vias'!W479</f>
        <v>Collector</v>
      </c>
      <c r="I478" s="29">
        <f>VLOOKUP($H478,Input!$A$12:$B$15,2,FALSE)</f>
        <v>1.9366892857142866</v>
      </c>
      <c r="J478" s="34">
        <f t="shared" si="21"/>
        <v>6.1920009182069693</v>
      </c>
      <c r="K478" s="34">
        <f t="shared" si="22"/>
        <v>1.1885574517920501</v>
      </c>
      <c r="L478" s="34">
        <f t="shared" si="23"/>
        <v>0.28755422220775401</v>
      </c>
      <c r="M478" s="28">
        <f>($D478*Input!B$4 + 'Cálculo Emissões'!$E478*Input!B$6 + 'Cálculo Emissões'!$F478*Input!B$5) * (1/1000)</f>
        <v>8.6177357138521576E-3</v>
      </c>
      <c r="N478" s="28">
        <f>($D478*Input!C$4 + 'Cálculo Emissões'!$E478*Input!C$6 + 'Cálculo Emissões'!$F478*Input!C$5) * (1/1000)</f>
        <v>8.6177357138521576E-3</v>
      </c>
      <c r="O478" s="28">
        <f>($D478*Input!D$4 + 'Cálculo Emissões'!$E478*Input!D$6 + 'Cálculo Emissões'!$F478*Input!D$5) * (1/1000)</f>
        <v>8.6177357138521576E-3</v>
      </c>
      <c r="P478" s="28">
        <f>($D478*Input!E$4 + 'Cálculo Emissões'!$E478*Input!E$6 + 'Cálculo Emissões'!$F478*Input!E$5) * (1/1000)</f>
        <v>0.45005567203999075</v>
      </c>
      <c r="Q478" s="28">
        <f>($D478*Input!F$4 + 'Cálculo Emissões'!$E478*Input!F$6 + 'Cálculo Emissões'!$F478*Input!F$5) * (1/1000)</f>
        <v>0.31917815607007161</v>
      </c>
      <c r="R478" s="28">
        <f>($D478*Input!G$4 + 'Cálculo Emissões'!$E478*Input!G$6 + 'Cálculo Emissões'!$F478*Input!G$5) * (1/1000)</f>
        <v>1.2329472480580672E-2</v>
      </c>
      <c r="S478" s="28">
        <f>($D478*Input!H$4 + 'Cálculo Emissões'!$E478*Input!H$6 + 'Cálculo Emissões'!$F478*Input!H$5) * (1/1000)</f>
        <v>0.22751416520103684</v>
      </c>
      <c r="T478" s="28">
        <f>($D478*Input!I$4) * (1/1000)</f>
        <v>2.1161862698008366E-2</v>
      </c>
      <c r="U478" s="1">
        <f>($D478*Input!J$4 + 'Cálculo Emissões'!$E478*Input!J$6 + 'Cálculo Emissões'!$F478*Input!J$5) * (1/1000)</f>
        <v>8.1152288249835471E-3</v>
      </c>
      <c r="V478" s="1">
        <f>($D478*Input!K$4 + 'Cálculo Emissões'!$E478*Input!K$6 + 'Cálculo Emissões'!$F478*Input!K$5) * (1/1000)</f>
        <v>6.1558662946081541E-3</v>
      </c>
      <c r="W478" s="1">
        <f>($D478*Input!L$4 + 'Cálculo Emissões'!$E478*Input!L$6 + 'Cálculo Emissões'!$F478*Input!L$5) * (1/1000)</f>
        <v>3.3005831041007755E-3</v>
      </c>
      <c r="X478" s="1">
        <f>($D478*Input!M$4 + 'Cálculo Emissões'!$E478*Input!M$6 + 'Cálculo Emissões'!$F478*Input!M$5) * (1/1000)</f>
        <v>7.0105518897204261E-3</v>
      </c>
      <c r="Y478" s="1">
        <f>($D478*Input!N$4 + 'Cálculo Emissões'!$E478*Input!N$6 + 'Cálculo Emissões'!$F478*Input!N$5) * (1/1000)</f>
        <v>3.505275944860213E-3</v>
      </c>
      <c r="Z478" s="1">
        <f>($D478*Input!O$4 + 'Cálculo Emissões'!$E478*Input!O$6 + 'Cálculo Emissões'!$F478*Input!O$5) * (1/1000)</f>
        <v>1.9069052903909367E-3</v>
      </c>
    </row>
    <row r="479" spans="1:26" ht="15" customHeight="1" x14ac:dyDescent="0.25">
      <c r="A479" s="1" t="str">
        <f>'Dados Vias'!B480</f>
        <v>Vila Velha</v>
      </c>
      <c r="B479" s="1" t="str">
        <f>'Dados Vias'!C480</f>
        <v>Rua Des. Augusto Botelho (2)</v>
      </c>
      <c r="C479" s="29">
        <f>Input!$R$17</f>
        <v>0.95383561643835613</v>
      </c>
      <c r="D479" s="5">
        <f>'Dados Vias'!S480</f>
        <v>20.948185481692231</v>
      </c>
      <c r="E479" s="5">
        <f>'Dados Vias'!T480</f>
        <v>0.32731539815144112</v>
      </c>
      <c r="F479" s="5">
        <f>'Dados Vias'!U480</f>
        <v>0</v>
      </c>
      <c r="G479" s="12">
        <f>($D479*Input!$E$12 + $E479*Input!$E$14 + $F479*Input!$E$13) / ($D479+$E479+$F479)</f>
        <v>1.4307692307692306</v>
      </c>
      <c r="H479" s="14" t="str">
        <f>'Dados Vias'!W480</f>
        <v>Collector</v>
      </c>
      <c r="I479" s="29">
        <f>VLOOKUP($H479,Input!$A$12:$B$15,2,FALSE)</f>
        <v>1.9366892857142866</v>
      </c>
      <c r="J479" s="34">
        <f t="shared" si="21"/>
        <v>0.17236988379870249</v>
      </c>
      <c r="K479" s="34">
        <f t="shared" si="22"/>
        <v>3.3086479243094602E-2</v>
      </c>
      <c r="L479" s="34">
        <f t="shared" si="23"/>
        <v>8.0047933652648215E-3</v>
      </c>
      <c r="M479" s="28">
        <f>($D479*Input!B$4 + 'Cálculo Emissões'!$E479*Input!B$6 + 'Cálculo Emissões'!$F479*Input!B$5) * (1/1000)</f>
        <v>9.2143610853780565E-5</v>
      </c>
      <c r="N479" s="28">
        <f>($D479*Input!C$4 + 'Cálculo Emissões'!$E479*Input!C$6 + 'Cálculo Emissões'!$F479*Input!C$5) * (1/1000)</f>
        <v>9.2143610853780565E-5</v>
      </c>
      <c r="O479" s="28">
        <f>($D479*Input!D$4 + 'Cálculo Emissões'!$E479*Input!D$6 + 'Cálculo Emissões'!$F479*Input!D$5) * (1/1000)</f>
        <v>9.2143610853780565E-5</v>
      </c>
      <c r="P479" s="28">
        <f>($D479*Input!E$4 + 'Cálculo Emissões'!$E479*Input!E$6 + 'Cálculo Emissões'!$F479*Input!E$5) * (1/1000)</f>
        <v>1.6137895548202739E-2</v>
      </c>
      <c r="Q479" s="28">
        <f>($D479*Input!F$4 + 'Cálculo Emissões'!$E479*Input!F$6 + 'Cálculo Emissões'!$F479*Input!F$5) * (1/1000)</f>
        <v>2.0084876434028651E-2</v>
      </c>
      <c r="R479" s="28">
        <f>($D479*Input!G$4 + 'Cálculo Emissões'!$E479*Input!G$6 + 'Cálculo Emissões'!$F479*Input!G$5) * (1/1000)</f>
        <v>2.5399385697263342E-4</v>
      </c>
      <c r="S479" s="28">
        <f>($D479*Input!H$4 + 'Cálculo Emissões'!$E479*Input!H$6 + 'Cálculo Emissões'!$F479*Input!H$5) * (1/1000)</f>
        <v>1.5812466841308111E-2</v>
      </c>
      <c r="T479" s="28">
        <f>($D479*Input!I$4) * (1/1000)</f>
        <v>1.5411461227498129E-3</v>
      </c>
      <c r="U479" s="1">
        <f>($D479*Input!J$4 + 'Cálculo Emissões'!$E479*Input!J$6 + 'Cálculo Emissões'!$F479*Input!J$5) * (1/1000)</f>
        <v>3.8397459974791234E-4</v>
      </c>
      <c r="V479" s="1">
        <f>($D479*Input!K$4 + 'Cálculo Emissões'!$E479*Input!K$6 + 'Cálculo Emissões'!$F479*Input!K$5) * (1/1000)</f>
        <v>2.9118046529635184E-4</v>
      </c>
      <c r="W479" s="1">
        <f>($D479*Input!L$4 + 'Cálculo Emissões'!$E479*Input!L$6 + 'Cálculo Emissões'!$F479*Input!L$5) * (1/1000)</f>
        <v>1.5612981336360997E-4</v>
      </c>
      <c r="X479" s="1">
        <f>($D479*Input!M$4 + 'Cálculo Emissões'!$E479*Input!M$6 + 'Cálculo Emissões'!$F479*Input!M$5) * (1/1000)</f>
        <v>3.1618742146302008E-4</v>
      </c>
      <c r="Y479" s="1">
        <f>($D479*Input!N$4 + 'Cálculo Emissões'!$E479*Input!N$6 + 'Cálculo Emissões'!$F479*Input!N$5) * (1/1000)</f>
        <v>1.5809371073151004E-4</v>
      </c>
      <c r="Z479" s="1">
        <f>($D479*Input!O$4 + 'Cálculo Emissões'!$E479*Input!O$6 + 'Cálculo Emissões'!$F479*Input!O$5) * (1/1000)</f>
        <v>8.6411469250632813E-5</v>
      </c>
    </row>
    <row r="480" spans="1:26" ht="15" customHeight="1" x14ac:dyDescent="0.25">
      <c r="A480" s="1" t="str">
        <f>'Dados Vias'!B481</f>
        <v>Vila Velha</v>
      </c>
      <c r="B480" s="1" t="str">
        <f>'Dados Vias'!C481</f>
        <v>Av. Leila Diniz (1)</v>
      </c>
      <c r="C480" s="29">
        <f>Input!$R$17</f>
        <v>0.95383561643835613</v>
      </c>
      <c r="D480" s="5">
        <f>'Dados Vias'!S481</f>
        <v>238.47579776352907</v>
      </c>
      <c r="E480" s="5">
        <f>'Dados Vias'!T481</f>
        <v>49.262606110775955</v>
      </c>
      <c r="F480" s="5">
        <f>'Dados Vias'!U481</f>
        <v>21.272489002380524</v>
      </c>
      <c r="G480" s="12">
        <f>($D480*Input!$E$12 + $E480*Input!$E$14 + $F480*Input!$E$13) / ($D480+$E480+$F480)</f>
        <v>2.2282608695652169</v>
      </c>
      <c r="H480" s="14" t="str">
        <f>'Dados Vias'!W481</f>
        <v>Highway</v>
      </c>
      <c r="I480" s="29">
        <f>VLOOKUP($H480,Input!$A$12:$B$15,2,FALSE)</f>
        <v>0.61049702380952386</v>
      </c>
      <c r="J480" s="34">
        <f t="shared" si="21"/>
        <v>1.3757744260095965</v>
      </c>
      <c r="K480" s="34">
        <f t="shared" si="22"/>
        <v>0.26408053997707426</v>
      </c>
      <c r="L480" s="34">
        <f t="shared" si="23"/>
        <v>6.3890453220259907E-2</v>
      </c>
      <c r="M480" s="28">
        <f>($D480*Input!B$4 + 'Cálculo Emissões'!$E480*Input!B$6 + 'Cálculo Emissões'!$F480*Input!B$5) * (1/1000)</f>
        <v>4.9689910954482759E-3</v>
      </c>
      <c r="N480" s="28">
        <f>($D480*Input!C$4 + 'Cálculo Emissões'!$E480*Input!C$6 + 'Cálculo Emissões'!$F480*Input!C$5) * (1/1000)</f>
        <v>4.9689910954482759E-3</v>
      </c>
      <c r="O480" s="28">
        <f>($D480*Input!D$4 + 'Cálculo Emissões'!$E480*Input!D$6 + 'Cálculo Emissões'!$F480*Input!D$5) * (1/1000)</f>
        <v>4.9689910954482759E-3</v>
      </c>
      <c r="P480" s="28">
        <f>($D480*Input!E$4 + 'Cálculo Emissões'!$E480*Input!E$6 + 'Cálculo Emissões'!$F480*Input!E$5) * (1/1000)</f>
        <v>0.30386161915308751</v>
      </c>
      <c r="Q480" s="28">
        <f>($D480*Input!F$4 + 'Cálculo Emissões'!$E480*Input!F$6 + 'Cálculo Emissões'!$F480*Input!F$5) * (1/1000)</f>
        <v>0.42585404885917699</v>
      </c>
      <c r="R480" s="28">
        <f>($D480*Input!G$4 + 'Cálculo Emissões'!$E480*Input!G$6 + 'Cálculo Emissões'!$F480*Input!G$5) * (1/1000)</f>
        <v>7.4790163079764792E-3</v>
      </c>
      <c r="S480" s="28">
        <f>($D480*Input!H$4 + 'Cálculo Emissões'!$E480*Input!H$6 + 'Cálculo Emissões'!$F480*Input!H$5) * (1/1000)</f>
        <v>0.20018612700558383</v>
      </c>
      <c r="T480" s="28">
        <f>($D480*Input!I$4) * (1/1000)</f>
        <v>1.7544529162878214E-2</v>
      </c>
      <c r="U480" s="1">
        <f>($D480*Input!J$4 + 'Cálculo Emissões'!$E480*Input!J$6 + 'Cálculo Emissões'!$F480*Input!J$5) * (1/1000)</f>
        <v>6.1878888325387895E-3</v>
      </c>
      <c r="V480" s="1">
        <f>($D480*Input!K$4 + 'Cálculo Emissões'!$E480*Input!K$6 + 'Cálculo Emissões'!$F480*Input!K$5) * (1/1000)</f>
        <v>4.6982239218323228E-3</v>
      </c>
      <c r="W480" s="1">
        <f>($D480*Input!L$4 + 'Cálculo Emissões'!$E480*Input!L$6 + 'Cálculo Emissões'!$F480*Input!L$5) * (1/1000)</f>
        <v>2.5176414975484453E-3</v>
      </c>
      <c r="X480" s="1">
        <f>($D480*Input!M$4 + 'Cálculo Emissões'!$E480*Input!M$6 + 'Cálculo Emissões'!$F480*Input!M$5) * (1/1000)</f>
        <v>5.223399418857794E-3</v>
      </c>
      <c r="Y480" s="1">
        <f>($D480*Input!N$4 + 'Cálculo Emissões'!$E480*Input!N$6 + 'Cálculo Emissões'!$F480*Input!N$5) * (1/1000)</f>
        <v>2.611699709428897E-3</v>
      </c>
      <c r="Z480" s="1">
        <f>($D480*Input!O$4 + 'Cálculo Emissões'!$E480*Input!O$6 + 'Cálculo Emissões'!$F480*Input!O$5) * (1/1000)</f>
        <v>1.4211362407221316E-3</v>
      </c>
    </row>
    <row r="481" spans="1:26" ht="15" customHeight="1" x14ac:dyDescent="0.25">
      <c r="A481" s="1" t="str">
        <f>'Dados Vias'!B482</f>
        <v>Vila Velha</v>
      </c>
      <c r="B481" s="1" t="str">
        <f>'Dados Vias'!C482</f>
        <v>Rua Curitiba (1)</v>
      </c>
      <c r="C481" s="29">
        <f>Input!$R$17</f>
        <v>0.95383561643835613</v>
      </c>
      <c r="D481" s="5">
        <f>'Dados Vias'!S482</f>
        <v>172.33860917360411</v>
      </c>
      <c r="E481" s="5">
        <f>'Dados Vias'!T482</f>
        <v>34.467721834720827</v>
      </c>
      <c r="F481" s="5">
        <f>'Dados Vias'!U482</f>
        <v>10.053085535126906</v>
      </c>
      <c r="G481" s="12">
        <f>($D481*Input!$E$12 + $E481*Input!$E$14 + $F481*Input!$E$13) / ($D481+$E481+$F481)</f>
        <v>1.9096026490066222</v>
      </c>
      <c r="H481" s="14" t="str">
        <f>'Dados Vias'!W482</f>
        <v>Collector</v>
      </c>
      <c r="I481" s="29">
        <f>VLOOKUP($H481,Input!$A$12:$B$15,2,FALSE)</f>
        <v>1.9366892857142866</v>
      </c>
      <c r="J481" s="34">
        <f t="shared" si="21"/>
        <v>2.3585265279811001</v>
      </c>
      <c r="K481" s="34">
        <f t="shared" si="22"/>
        <v>0.45272026233692947</v>
      </c>
      <c r="L481" s="34">
        <f t="shared" si="23"/>
        <v>0.10952909572667649</v>
      </c>
      <c r="M481" s="28">
        <f>($D481*Input!B$4 + 'Cálculo Emissões'!$E481*Input!B$6 + 'Cálculo Emissões'!$F481*Input!B$5) * (1/1000)</f>
        <v>2.6555324506870193E-3</v>
      </c>
      <c r="N481" s="28">
        <f>($D481*Input!C$4 + 'Cálculo Emissões'!$E481*Input!C$6 + 'Cálculo Emissões'!$F481*Input!C$5) * (1/1000)</f>
        <v>2.6555324506870193E-3</v>
      </c>
      <c r="O481" s="28">
        <f>($D481*Input!D$4 + 'Cálculo Emissões'!$E481*Input!D$6 + 'Cálculo Emissões'!$F481*Input!D$5) * (1/1000)</f>
        <v>2.6555324506870193E-3</v>
      </c>
      <c r="P481" s="28">
        <f>($D481*Input!E$4 + 'Cálculo Emissões'!$E481*Input!E$6 + 'Cálculo Emissões'!$F481*Input!E$5) * (1/1000)</f>
        <v>0.19056707636229497</v>
      </c>
      <c r="Q481" s="28">
        <f>($D481*Input!F$4 + 'Cálculo Emissões'!$E481*Input!F$6 + 'Cálculo Emissões'!$F481*Input!F$5) * (1/1000)</f>
        <v>0.29787058583303594</v>
      </c>
      <c r="R481" s="28">
        <f>($D481*Input!G$4 + 'Cálculo Emissões'!$E481*Input!G$6 + 'Cálculo Emissões'!$F481*Input!G$5) * (1/1000)</f>
        <v>4.2831398630551864E-3</v>
      </c>
      <c r="S481" s="28">
        <f>($D481*Input!H$4 + 'Cálculo Emissões'!$E481*Input!H$6 + 'Cálculo Emissões'!$F481*Input!H$5) * (1/1000)</f>
        <v>0.14297956653260474</v>
      </c>
      <c r="T481" s="28">
        <f>($D481*Input!I$4) * (1/1000)</f>
        <v>1.2678853715521892E-2</v>
      </c>
      <c r="U481" s="1">
        <f>($D481*Input!J$4 + 'Cálculo Emissões'!$E481*Input!J$6 + 'Cálculo Emissões'!$F481*Input!J$5) * (1/1000)</f>
        <v>4.1025806568632927E-3</v>
      </c>
      <c r="V481" s="1">
        <f>($D481*Input!K$4 + 'Cálculo Emissões'!$E481*Input!K$6 + 'Cálculo Emissões'!$F481*Input!K$5) * (1/1000)</f>
        <v>3.1149215944844635E-3</v>
      </c>
      <c r="W481" s="1">
        <f>($D481*Input!L$4 + 'Cálculo Emissões'!$E481*Input!L$6 + 'Cálculo Emissões'!$F481*Input!L$5) * (1/1000)</f>
        <v>1.6691621007520543E-3</v>
      </c>
      <c r="X481" s="1">
        <f>($D481*Input!M$4 + 'Cálculo Emissões'!$E481*Input!M$6 + 'Cálculo Emissões'!$F481*Input!M$5) * (1/1000)</f>
        <v>3.4302035948347389E-3</v>
      </c>
      <c r="Y481" s="1">
        <f>($D481*Input!N$4 + 'Cálculo Emissões'!$E481*Input!N$6 + 'Cálculo Emissões'!$F481*Input!N$5) * (1/1000)</f>
        <v>1.7151017974173695E-3</v>
      </c>
      <c r="Z481" s="1">
        <f>($D481*Input!O$4 + 'Cálculo Emissões'!$E481*Input!O$6 + 'Cálculo Emissões'!$F481*Input!O$5) * (1/1000)</f>
        <v>9.3402577714026013E-4</v>
      </c>
    </row>
    <row r="482" spans="1:26" ht="15" customHeight="1" x14ac:dyDescent="0.25">
      <c r="A482" s="1" t="str">
        <f>'Dados Vias'!B483</f>
        <v>Vila Velha</v>
      </c>
      <c r="B482" s="1" t="str">
        <f>'Dados Vias'!C483</f>
        <v>Rua Curitiba (2)</v>
      </c>
      <c r="C482" s="29">
        <f>Input!$R$17</f>
        <v>0.95383561643835613</v>
      </c>
      <c r="D482" s="5">
        <f>'Dados Vias'!S483</f>
        <v>181.05649956735965</v>
      </c>
      <c r="E482" s="5">
        <f>'Dados Vias'!T483</f>
        <v>24.412112301217032</v>
      </c>
      <c r="F482" s="5">
        <f>'Dados Vias'!U483</f>
        <v>6.1030280753042581</v>
      </c>
      <c r="G482" s="12">
        <f>($D482*Input!$E$12 + $E482*Input!$E$14 + $F482*Input!$E$13) / ($D482+$E482+$F482)</f>
        <v>1.7153846153846151</v>
      </c>
      <c r="H482" s="14" t="str">
        <f>'Dados Vias'!W483</f>
        <v>Collector</v>
      </c>
      <c r="I482" s="29">
        <f>VLOOKUP($H482,Input!$A$12:$B$15,2,FALSE)</f>
        <v>1.9366892857142866</v>
      </c>
      <c r="J482" s="34">
        <f t="shared" si="21"/>
        <v>2.0625610168530684</v>
      </c>
      <c r="K482" s="34">
        <f t="shared" si="22"/>
        <v>0.39590954503061998</v>
      </c>
      <c r="L482" s="34">
        <f t="shared" si="23"/>
        <v>9.5784567346117733E-2</v>
      </c>
      <c r="M482" s="28">
        <f>($D482*Input!B$4 + 'Cálculo Emissões'!$E482*Input!B$6 + 'Cálculo Emissões'!$F482*Input!B$5) * (1/1000)</f>
        <v>1.9583697669521907E-3</v>
      </c>
      <c r="N482" s="28">
        <f>($D482*Input!C$4 + 'Cálculo Emissões'!$E482*Input!C$6 + 'Cálculo Emissões'!$F482*Input!C$5) * (1/1000)</f>
        <v>1.9583697669521907E-3</v>
      </c>
      <c r="O482" s="28">
        <f>($D482*Input!D$4 + 'Cálculo Emissões'!$E482*Input!D$6 + 'Cálculo Emissões'!$F482*Input!D$5) * (1/1000)</f>
        <v>1.9583697669521907E-3</v>
      </c>
      <c r="P482" s="28">
        <f>($D482*Input!E$4 + 'Cálculo Emissões'!$E482*Input!E$6 + 'Cálculo Emissões'!$F482*Input!E$5) * (1/1000)</f>
        <v>0.17480012118897467</v>
      </c>
      <c r="Q482" s="28">
        <f>($D482*Input!F$4 + 'Cálculo Emissões'!$E482*Input!F$6 + 'Cálculo Emissões'!$F482*Input!F$5) * (1/1000)</f>
        <v>0.26293329724182724</v>
      </c>
      <c r="R482" s="28">
        <f>($D482*Input!G$4 + 'Cálculo Emissões'!$E482*Input!G$6 + 'Cálculo Emissões'!$F482*Input!G$5) * (1/1000)</f>
        <v>3.5326647938341265E-3</v>
      </c>
      <c r="S482" s="28">
        <f>($D482*Input!H$4 + 'Cálculo Emissões'!$E482*Input!H$6 + 'Cálculo Emissões'!$F482*Input!H$5) * (1/1000)</f>
        <v>0.14524535240132647</v>
      </c>
      <c r="T482" s="28">
        <f>($D482*Input!I$4) * (1/1000)</f>
        <v>1.3320223966450608E-2</v>
      </c>
      <c r="U482" s="1">
        <f>($D482*Input!J$4 + 'Cálculo Emissões'!$E482*Input!J$6 + 'Cálculo Emissões'!$F482*Input!J$5) * (1/1000)</f>
        <v>3.9106276652529273E-3</v>
      </c>
      <c r="V482" s="1">
        <f>($D482*Input!K$4 + 'Cálculo Emissões'!$E482*Input!K$6 + 'Cálculo Emissões'!$F482*Input!K$5) * (1/1000)</f>
        <v>2.9681066593039017E-3</v>
      </c>
      <c r="W482" s="1">
        <f>($D482*Input!L$4 + 'Cálculo Emissões'!$E482*Input!L$6 + 'Cálculo Emissões'!$F482*Input!L$5) * (1/1000)</f>
        <v>1.590779127406055E-3</v>
      </c>
      <c r="X482" s="1">
        <f>($D482*Input!M$4 + 'Cálculo Emissões'!$E482*Input!M$6 + 'Cálculo Emissões'!$F482*Input!M$5) * (1/1000)</f>
        <v>3.2498331180883179E-3</v>
      </c>
      <c r="Y482" s="1">
        <f>($D482*Input!N$4 + 'Cálculo Emissões'!$E482*Input!N$6 + 'Cálculo Emissões'!$F482*Input!N$5) * (1/1000)</f>
        <v>1.624916559044159E-3</v>
      </c>
      <c r="Z482" s="1">
        <f>($D482*Input!O$4 + 'Cálculo Emissões'!$E482*Input!O$6 + 'Cálculo Emissões'!$F482*Input!O$5) * (1/1000)</f>
        <v>8.8598507007419259E-4</v>
      </c>
    </row>
    <row r="483" spans="1:26" ht="15" customHeight="1" x14ac:dyDescent="0.25">
      <c r="A483" s="1" t="str">
        <f>'Dados Vias'!B484</f>
        <v>Vila Velha</v>
      </c>
      <c r="B483" s="1" t="str">
        <f>'Dados Vias'!C484</f>
        <v>Rua Crisântemo</v>
      </c>
      <c r="C483" s="29">
        <f>Input!$R$17</f>
        <v>0.95383561643835613</v>
      </c>
      <c r="D483" s="5">
        <f>'Dados Vias'!S484</f>
        <v>155.42242762345191</v>
      </c>
      <c r="E483" s="5">
        <f>'Dados Vias'!T484</f>
        <v>55.261307599449566</v>
      </c>
      <c r="F483" s="5">
        <f>'Dados Vias'!U484</f>
        <v>6.9076634499311957</v>
      </c>
      <c r="G483" s="12">
        <f>($D483*Input!$E$12 + $E483*Input!$E$14 + $F483*Input!$E$13) / ($D483+$E483+$F483)</f>
        <v>1.5833333333333333</v>
      </c>
      <c r="H483" s="14" t="str">
        <f>'Dados Vias'!W484</f>
        <v>Collector</v>
      </c>
      <c r="I483" s="29">
        <f>VLOOKUP($H483,Input!$A$12:$B$15,2,FALSE)</f>
        <v>1.9366892857142866</v>
      </c>
      <c r="J483" s="34">
        <f t="shared" si="21"/>
        <v>1.9548171370569649</v>
      </c>
      <c r="K483" s="34">
        <f t="shared" si="22"/>
        <v>0.37522805726790043</v>
      </c>
      <c r="L483" s="34">
        <f t="shared" si="23"/>
        <v>9.078098159707268E-2</v>
      </c>
      <c r="M483" s="28">
        <f>($D483*Input!B$4 + 'Cálculo Emissões'!$E483*Input!B$6 + 'Cálculo Emissões'!$F483*Input!B$5) * (1/1000)</f>
        <v>2.1232519130947318E-3</v>
      </c>
      <c r="N483" s="28">
        <f>($D483*Input!C$4 + 'Cálculo Emissões'!$E483*Input!C$6 + 'Cálculo Emissões'!$F483*Input!C$5) * (1/1000)</f>
        <v>2.1232519130947318E-3</v>
      </c>
      <c r="O483" s="28">
        <f>($D483*Input!D$4 + 'Cálculo Emissões'!$E483*Input!D$6 + 'Cálculo Emissões'!$F483*Input!D$5) * (1/1000)</f>
        <v>2.1232519130947318E-3</v>
      </c>
      <c r="P483" s="28">
        <f>($D483*Input!E$4 + 'Cálculo Emissões'!$E483*Input!E$6 + 'Cálculo Emissões'!$F483*Input!E$5) * (1/1000)</f>
        <v>0.1625413814408844</v>
      </c>
      <c r="Q483" s="28">
        <f>($D483*Input!F$4 + 'Cálculo Emissões'!$E483*Input!F$6 + 'Cálculo Emissões'!$F483*Input!F$5) * (1/1000)</f>
        <v>0.35936688750415058</v>
      </c>
      <c r="R483" s="28">
        <f>($D483*Input!G$4 + 'Cálculo Emissões'!$E483*Input!G$6 + 'Cálculo Emissões'!$F483*Input!G$5) * (1/1000)</f>
        <v>3.4689579355976271E-3</v>
      </c>
      <c r="S483" s="28">
        <f>($D483*Input!H$4 + 'Cálculo Emissões'!$E483*Input!H$6 + 'Cálculo Emissões'!$F483*Input!H$5) * (1/1000)</f>
        <v>0.13632536198158482</v>
      </c>
      <c r="T483" s="28">
        <f>($D483*Input!I$4) * (1/1000)</f>
        <v>1.1434339834807343E-2</v>
      </c>
      <c r="U483" s="1">
        <f>($D483*Input!J$4 + 'Cálculo Emissões'!$E483*Input!J$6 + 'Cálculo Emissões'!$F483*Input!J$5) * (1/1000)</f>
        <v>3.7545553197479067E-3</v>
      </c>
      <c r="V483" s="1">
        <f>($D483*Input!K$4 + 'Cálculo Emissões'!$E483*Input!K$6 + 'Cálculo Emissões'!$F483*Input!K$5) * (1/1000)</f>
        <v>2.8530943971216386E-3</v>
      </c>
      <c r="W483" s="1">
        <f>($D483*Input!L$4 + 'Cálculo Emissões'!$E483*Input!L$6 + 'Cálculo Emissões'!$F483*Input!L$5) * (1/1000)</f>
        <v>1.5281175492501287E-3</v>
      </c>
      <c r="X483" s="1">
        <f>($D483*Input!M$4 + 'Cálculo Emissões'!$E483*Input!M$6 + 'Cálculo Emissões'!$F483*Input!M$5) * (1/1000)</f>
        <v>3.1015059248581862E-3</v>
      </c>
      <c r="Y483" s="1">
        <f>($D483*Input!N$4 + 'Cálculo Emissões'!$E483*Input!N$6 + 'Cálculo Emissões'!$F483*Input!N$5) * (1/1000)</f>
        <v>1.5507529624290931E-3</v>
      </c>
      <c r="Z483" s="1">
        <f>($D483*Input!O$4 + 'Cálculo Emissões'!$E483*Input!O$6 + 'Cálculo Emissões'!$F483*Input!O$5) * (1/1000)</f>
        <v>8.4403349196027265E-4</v>
      </c>
    </row>
    <row r="484" spans="1:26" ht="15" customHeight="1" x14ac:dyDescent="0.25">
      <c r="A484" s="1" t="str">
        <f>'Dados Vias'!B485</f>
        <v>Vila Velha</v>
      </c>
      <c r="B484" s="1" t="str">
        <f>'Dados Vias'!C485</f>
        <v>Av. Cel. Pedro Maia de Carvalho</v>
      </c>
      <c r="C484" s="29">
        <f>Input!$R$17</f>
        <v>0.95383561643835613</v>
      </c>
      <c r="D484" s="5">
        <f>'Dados Vias'!S485</f>
        <v>214.46301757571118</v>
      </c>
      <c r="E484" s="5">
        <f>'Dados Vias'!T485</f>
        <v>50.108181676568037</v>
      </c>
      <c r="F484" s="5">
        <f>'Dados Vias'!U485</f>
        <v>22.047599937689935</v>
      </c>
      <c r="G484" s="12">
        <f>($D484*Input!$E$12 + $E484*Input!$E$14 + $F484*Input!$E$13) / ($D484+$E484+$F484)</f>
        <v>2.3237762237762238</v>
      </c>
      <c r="H484" s="14" t="str">
        <f>'Dados Vias'!W485</f>
        <v>Collector</v>
      </c>
      <c r="I484" s="29">
        <f>VLOOKUP($H484,Input!$A$12:$B$15,2,FALSE)</f>
        <v>1.9366892857142866</v>
      </c>
      <c r="J484" s="34">
        <f t="shared" si="21"/>
        <v>3.8082326651011051</v>
      </c>
      <c r="K484" s="34">
        <f t="shared" si="22"/>
        <v>0.73099202859525869</v>
      </c>
      <c r="L484" s="34">
        <f t="shared" si="23"/>
        <v>0.17685291014401416</v>
      </c>
      <c r="M484" s="28">
        <f>($D484*Input!B$4 + 'Cálculo Emissões'!$E484*Input!B$6 + 'Cálculo Emissões'!$F484*Input!B$5) * (1/1000)</f>
        <v>5.0042813196870643E-3</v>
      </c>
      <c r="N484" s="28">
        <f>($D484*Input!C$4 + 'Cálculo Emissões'!$E484*Input!C$6 + 'Cálculo Emissões'!$F484*Input!C$5) * (1/1000)</f>
        <v>5.0042813196870643E-3</v>
      </c>
      <c r="O484" s="28">
        <f>($D484*Input!D$4 + 'Cálculo Emissões'!$E484*Input!D$6 + 'Cálculo Emissões'!$F484*Input!D$5) * (1/1000)</f>
        <v>5.0042813196870643E-3</v>
      </c>
      <c r="P484" s="28">
        <f>($D484*Input!E$4 + 'Cálculo Emissões'!$E484*Input!E$6 + 'Cálculo Emissões'!$F484*Input!E$5) * (1/1000)</f>
        <v>0.28969693288476656</v>
      </c>
      <c r="Q484" s="28">
        <f>($D484*Input!F$4 + 'Cálculo Emissões'!$E484*Input!F$6 + 'Cálculo Emissões'!$F484*Input!F$5) * (1/1000)</f>
        <v>0.40833041165497519</v>
      </c>
      <c r="R484" s="28">
        <f>($D484*Input!G$4 + 'Cálculo Emissões'!$E484*Input!G$6 + 'Cálculo Emissões'!$F484*Input!G$5) * (1/1000)</f>
        <v>7.3539290750551222E-3</v>
      </c>
      <c r="S484" s="28">
        <f>($D484*Input!H$4 + 'Cálculo Emissões'!$E484*Input!H$6 + 'Cálculo Emissões'!$F484*Input!H$5) * (1/1000)</f>
        <v>0.18265200445504173</v>
      </c>
      <c r="T484" s="28">
        <f>($D484*Input!I$4) * (1/1000)</f>
        <v>1.5777922546031057E-2</v>
      </c>
      <c r="U484" s="1">
        <f>($D484*Input!J$4 + 'Cálculo Emissões'!$E484*Input!J$6 + 'Cálculo Emissões'!$F484*Input!J$5) * (1/1000)</f>
        <v>5.8102971731866775E-3</v>
      </c>
      <c r="V484" s="1">
        <f>($D484*Input!K$4 + 'Cálculo Emissões'!$E484*Input!K$6 + 'Cálculo Emissões'!$F484*Input!K$5) * (1/1000)</f>
        <v>4.4120468103681894E-3</v>
      </c>
      <c r="W484" s="1">
        <f>($D484*Input!L$4 + 'Cálculo Emissões'!$E484*Input!L$6 + 'Cálculo Emissões'!$F484*Input!L$5) * (1/1000)</f>
        <v>2.3641526808011147E-3</v>
      </c>
      <c r="X484" s="1">
        <f>($D484*Input!M$4 + 'Cálculo Emissões'!$E484*Input!M$6 + 'Cálculo Emissões'!$F484*Input!M$5) * (1/1000)</f>
        <v>4.9174953126063757E-3</v>
      </c>
      <c r="Y484" s="1">
        <f>($D484*Input!N$4 + 'Cálculo Emissões'!$E484*Input!N$6 + 'Cálculo Emissões'!$F484*Input!N$5) * (1/1000)</f>
        <v>2.4587476563031879E-3</v>
      </c>
      <c r="Z484" s="1">
        <f>($D484*Input!O$4 + 'Cálculo Emissões'!$E484*Input!O$6 + 'Cálculo Emissões'!$F484*Input!O$5) * (1/1000)</f>
        <v>1.3373202000514083E-3</v>
      </c>
    </row>
    <row r="485" spans="1:26" ht="15" customHeight="1" x14ac:dyDescent="0.25">
      <c r="A485" s="1" t="str">
        <f>'Dados Vias'!B486</f>
        <v>Vila Velha</v>
      </c>
      <c r="B485" s="1" t="str">
        <f>'Dados Vias'!C486</f>
        <v>Rua João Cipreste Filho</v>
      </c>
      <c r="C485" s="29">
        <f>Input!$R$17</f>
        <v>0.95383561643835613</v>
      </c>
      <c r="D485" s="5">
        <f>'Dados Vias'!S486</f>
        <v>106.86613662979728</v>
      </c>
      <c r="E485" s="5">
        <f>'Dados Vias'!T486</f>
        <v>20.267715567720174</v>
      </c>
      <c r="F485" s="5">
        <f>'Dados Vias'!U486</f>
        <v>5.5275587911964124</v>
      </c>
      <c r="G485" s="12">
        <f>($D485*Input!$E$12 + $E485*Input!$E$14 + $F485*Input!$E$13) / ($D485+$E485+$F485)</f>
        <v>1.8506944444444446</v>
      </c>
      <c r="H485" s="14" t="str">
        <f>'Dados Vias'!W486</f>
        <v>Collector</v>
      </c>
      <c r="I485" s="29">
        <f>VLOOKUP($H485,Input!$A$12:$B$15,2,FALSE)</f>
        <v>1.9366892857142866</v>
      </c>
      <c r="J485" s="34">
        <f t="shared" si="21"/>
        <v>1.3974189865533837</v>
      </c>
      <c r="K485" s="34">
        <f t="shared" si="22"/>
        <v>0.26823522342510764</v>
      </c>
      <c r="L485" s="34">
        <f t="shared" si="23"/>
        <v>6.4895618570590577E-2</v>
      </c>
      <c r="M485" s="28">
        <f>($D485*Input!B$4 + 'Cálculo Emissões'!$E485*Input!B$6 + 'Cálculo Emissões'!$F485*Input!B$5) * (1/1000)</f>
        <v>1.5183058672067608E-3</v>
      </c>
      <c r="N485" s="28">
        <f>($D485*Input!C$4 + 'Cálculo Emissões'!$E485*Input!C$6 + 'Cálculo Emissões'!$F485*Input!C$5) * (1/1000)</f>
        <v>1.5183058672067608E-3</v>
      </c>
      <c r="O485" s="28">
        <f>($D485*Input!D$4 + 'Cálculo Emissões'!$E485*Input!D$6 + 'Cálculo Emissões'!$F485*Input!D$5) * (1/1000)</f>
        <v>1.5183058672067608E-3</v>
      </c>
      <c r="P485" s="28">
        <f>($D485*Input!E$4 + 'Cálculo Emissões'!$E485*Input!E$6 + 'Cálculo Emissões'!$F485*Input!E$5) * (1/1000)</f>
        <v>0.11422086499304902</v>
      </c>
      <c r="Q485" s="28">
        <f>($D485*Input!F$4 + 'Cálculo Emissões'!$E485*Input!F$6 + 'Cálculo Emissões'!$F485*Input!F$5) * (1/1000)</f>
        <v>0.1797229406795422</v>
      </c>
      <c r="R485" s="28">
        <f>($D485*Input!G$4 + 'Cálculo Emissões'!$E485*Input!G$6 + 'Cálculo Emissões'!$F485*Input!G$5) * (1/1000)</f>
        <v>2.5046447014729907E-3</v>
      </c>
      <c r="S485" s="28">
        <f>($D485*Input!H$4 + 'Cálculo Emissões'!$E485*Input!H$6 + 'Cálculo Emissões'!$F485*Input!H$5) * (1/1000)</f>
        <v>8.8123932798678653E-2</v>
      </c>
      <c r="T485" s="28">
        <f>($D485*Input!I$4) * (1/1000)</f>
        <v>7.8620810506094194E-3</v>
      </c>
      <c r="U485" s="1">
        <f>($D485*Input!J$4 + 'Cálculo Emissões'!$E485*Input!J$6 + 'Cálculo Emissões'!$F485*Input!J$5) * (1/1000)</f>
        <v>2.4870401804064309E-3</v>
      </c>
      <c r="V485" s="1">
        <f>($D485*Input!K$4 + 'Cálculo Emissões'!$E485*Input!K$6 + 'Cálculo Emissões'!$F485*Input!K$5) * (1/1000)</f>
        <v>1.8882128182462377E-3</v>
      </c>
      <c r="W485" s="1">
        <f>($D485*Input!L$4 + 'Cálculo Emissões'!$E485*Input!L$6 + 'Cálculo Emissões'!$F485*Input!L$5) * (1/1000)</f>
        <v>1.0118411476197843E-3</v>
      </c>
      <c r="X485" s="1">
        <f>($D485*Input!M$4 + 'Cálculo Emissões'!$E485*Input!M$6 + 'Cálculo Emissões'!$F485*Input!M$5) * (1/1000)</f>
        <v>2.0755697234836334E-3</v>
      </c>
      <c r="Y485" s="1">
        <f>($D485*Input!N$4 + 'Cálculo Emissões'!$E485*Input!N$6 + 'Cálculo Emissões'!$F485*Input!N$5) * (1/1000)</f>
        <v>1.0377848617418167E-3</v>
      </c>
      <c r="Z485" s="1">
        <f>($D485*Input!O$4 + 'Cálculo Emissões'!$E485*Input!O$6 + 'Cálculo Emissões'!$F485*Input!O$5) * (1/1000)</f>
        <v>5.6531056533289808E-4</v>
      </c>
    </row>
    <row r="486" spans="1:26" ht="15" customHeight="1" x14ac:dyDescent="0.25">
      <c r="A486" s="1" t="str">
        <f>'Dados Vias'!B487</f>
        <v>Vila Velha</v>
      </c>
      <c r="B486" s="1" t="str">
        <f>'Dados Vias'!C487</f>
        <v>Av. João Mendes (2)</v>
      </c>
      <c r="C486" s="29">
        <f>Input!$R$17</f>
        <v>0.95383561643835613</v>
      </c>
      <c r="D486" s="5">
        <f>'Dados Vias'!S487</f>
        <v>689.28133447126459</v>
      </c>
      <c r="E486" s="5">
        <f>'Dados Vias'!T487</f>
        <v>94.607241986252006</v>
      </c>
      <c r="F486" s="5">
        <f>'Dados Vias'!U487</f>
        <v>30.409470638438144</v>
      </c>
      <c r="G486" s="12">
        <f>($D486*Input!$E$12 + $E486*Input!$E$14 + $F486*Input!$E$13) / ($D486+$E486+$F486)</f>
        <v>1.8350622406639003</v>
      </c>
      <c r="H486" s="14" t="str">
        <f>'Dados Vias'!W487</f>
        <v>Highway</v>
      </c>
      <c r="I486" s="29">
        <f>VLOOKUP($H486,Input!$A$12:$B$15,2,FALSE)</f>
        <v>0.61049702380952386</v>
      </c>
      <c r="J486" s="34">
        <f t="shared" ref="J486:J549" si="24">3.23*($I486^0.91)*($G486^1.02)*($C486) * (1/1000) * SUM($D486:$F486)</f>
        <v>2.9740981518338829</v>
      </c>
      <c r="K486" s="34">
        <f t="shared" ref="K486:K549" si="25">0.62*($I486^0.91)*($G486^1.02)*($C486) * (1/1000) * SUM($D486:$F486)</f>
        <v>0.57087952140464626</v>
      </c>
      <c r="L486" s="34">
        <f t="shared" ref="L486:L549" si="26">0.15*($I486^0.91)*($G486^1.02)*($C486) * (1/1000) * SUM($D486:$F486)</f>
        <v>0.13811601324305958</v>
      </c>
      <c r="M486" s="28">
        <f>($D486*Input!B$4 + 'Cálculo Emissões'!$E486*Input!B$6 + 'Cálculo Emissões'!$F486*Input!B$5) * (1/1000)</f>
        <v>8.7177658758157937E-3</v>
      </c>
      <c r="N486" s="28">
        <f>($D486*Input!C$4 + 'Cálculo Emissões'!$E486*Input!C$6 + 'Cálculo Emissões'!$F486*Input!C$5) * (1/1000)</f>
        <v>8.7177658758157937E-3</v>
      </c>
      <c r="O486" s="28">
        <f>($D486*Input!D$4 + 'Cálculo Emissões'!$E486*Input!D$6 + 'Cálculo Emissões'!$F486*Input!D$5) * (1/1000)</f>
        <v>8.7177658758157937E-3</v>
      </c>
      <c r="P486" s="28">
        <f>($D486*Input!E$4 + 'Cálculo Emissões'!$E486*Input!E$6 + 'Cálculo Emissões'!$F486*Input!E$5) * (1/1000)</f>
        <v>0.70462400085657684</v>
      </c>
      <c r="Q486" s="28">
        <f>($D486*Input!F$4 + 'Cálculo Emissões'!$E486*Input!F$6 + 'Cálculo Emissões'!$F486*Input!F$5) * (1/1000)</f>
        <v>1.0148604762564375</v>
      </c>
      <c r="R486" s="28">
        <f>($D486*Input!G$4 + 'Cálculo Emissões'!$E486*Input!G$6 + 'Cálculo Emissões'!$F486*Input!G$5) * (1/1000)</f>
        <v>1.4962114725295832E-2</v>
      </c>
      <c r="S486" s="28">
        <f>($D486*Input!H$4 + 'Cálculo Emissões'!$E486*Input!H$6 + 'Cálculo Emissões'!$F486*Input!H$5) * (1/1000)</f>
        <v>0.55527235135707476</v>
      </c>
      <c r="T486" s="28">
        <f>($D486*Input!I$4) * (1/1000)</f>
        <v>5.0710036772998499E-2</v>
      </c>
      <c r="U486" s="1">
        <f>($D486*Input!J$4 + 'Cálculo Emissões'!$E486*Input!J$6 + 'Cálculo Emissões'!$F486*Input!J$5) * (1/1000)</f>
        <v>1.5386898410792974E-2</v>
      </c>
      <c r="V486" s="1">
        <f>($D486*Input!K$4 + 'Cálculo Emissões'!$E486*Input!K$6 + 'Cálculo Emissões'!$F486*Input!K$5) * (1/1000)</f>
        <v>1.1678584623606504E-2</v>
      </c>
      <c r="W486" s="1">
        <f>($D486*Input!L$4 + 'Cálculo Emissões'!$E486*Input!L$6 + 'Cálculo Emissões'!$F486*Input!L$5) * (1/1000)</f>
        <v>6.2592338883911396E-3</v>
      </c>
      <c r="X486" s="1">
        <f>($D486*Input!M$4 + 'Cálculo Emissões'!$E486*Input!M$6 + 'Cálculo Emissões'!$F486*Input!M$5) * (1/1000)</f>
        <v>1.2837711113184958E-2</v>
      </c>
      <c r="Y486" s="1">
        <f>($D486*Input!N$4 + 'Cálculo Emissões'!$E486*Input!N$6 + 'Cálculo Emissões'!$F486*Input!N$5) * (1/1000)</f>
        <v>6.4188555565924789E-3</v>
      </c>
      <c r="Z486" s="1">
        <f>($D486*Input!O$4 + 'Cálculo Emissões'!$E486*Input!O$6 + 'Cálculo Emissões'!$F486*Input!O$5) * (1/1000)</f>
        <v>3.4985822209933474E-3</v>
      </c>
    </row>
    <row r="487" spans="1:26" ht="15" customHeight="1" x14ac:dyDescent="0.25">
      <c r="A487" s="1" t="str">
        <f>'Dados Vias'!B488</f>
        <v>Vila Velha</v>
      </c>
      <c r="B487" s="1" t="str">
        <f>'Dados Vias'!C488</f>
        <v>Av. Délio Silva Britto</v>
      </c>
      <c r="C487" s="29">
        <f>Input!$R$17</f>
        <v>0.95383561643835613</v>
      </c>
      <c r="D487" s="5">
        <f>'Dados Vias'!S488</f>
        <v>296.44018232456995</v>
      </c>
      <c r="E487" s="5">
        <f>'Dados Vias'!T488</f>
        <v>69.572695851684784</v>
      </c>
      <c r="F487" s="5">
        <f>'Dados Vias'!U488</f>
        <v>3.0248998196384687</v>
      </c>
      <c r="G487" s="12">
        <f>($D487*Input!$E$12 + $E487*Input!$E$14 + $F487*Input!$E$13) / ($D487+$E487+$F487)</f>
        <v>1.3307377049180329</v>
      </c>
      <c r="H487" s="14" t="str">
        <f>'Dados Vias'!W488</f>
        <v>Collector</v>
      </c>
      <c r="I487" s="29">
        <f>VLOOKUP($H487,Input!$A$12:$B$15,2,FALSE)</f>
        <v>1.9366892857142866</v>
      </c>
      <c r="J487" s="34">
        <f t="shared" si="24"/>
        <v>2.7768073489246872</v>
      </c>
      <c r="K487" s="34">
        <f t="shared" si="25"/>
        <v>0.53300946016511019</v>
      </c>
      <c r="L487" s="34">
        <f t="shared" si="26"/>
        <v>0.12895390165284923</v>
      </c>
      <c r="M487" s="28">
        <f>($D487*Input!B$4 + 'Cálculo Emissões'!$E487*Input!B$6 + 'Cálculo Emissões'!$F487*Input!B$5) * (1/1000)</f>
        <v>2.1174963638146728E-3</v>
      </c>
      <c r="N487" s="28">
        <f>($D487*Input!C$4 + 'Cálculo Emissões'!$E487*Input!C$6 + 'Cálculo Emissões'!$F487*Input!C$5) * (1/1000)</f>
        <v>2.1174963638146728E-3</v>
      </c>
      <c r="O487" s="28">
        <f>($D487*Input!D$4 + 'Cálculo Emissões'!$E487*Input!D$6 + 'Cálculo Emissões'!$F487*Input!D$5) * (1/1000)</f>
        <v>2.1174963638146728E-3</v>
      </c>
      <c r="P487" s="28">
        <f>($D487*Input!E$4 + 'Cálculo Emissões'!$E487*Input!E$6 + 'Cálculo Emissões'!$F487*Input!E$5) * (1/1000)</f>
        <v>0.25128398849154587</v>
      </c>
      <c r="Q487" s="28">
        <f>($D487*Input!F$4 + 'Cálculo Emissões'!$E487*Input!F$6 + 'Cálculo Emissões'!$F487*Input!F$5) * (1/1000)</f>
        <v>0.53710447086722968</v>
      </c>
      <c r="R487" s="28">
        <f>($D487*Input!G$4 + 'Cálculo Emissões'!$E487*Input!G$6 + 'Cálculo Emissões'!$F487*Input!G$5) * (1/1000)</f>
        <v>4.3923223517807111E-3</v>
      </c>
      <c r="S487" s="28">
        <f>($D487*Input!H$4 + 'Cálculo Emissões'!$E487*Input!H$6 + 'Cálculo Emissões'!$F487*Input!H$5) * (1/1000)</f>
        <v>0.24577298423292118</v>
      </c>
      <c r="T487" s="28">
        <f>($D487*Input!I$4) * (1/1000)</f>
        <v>2.1808936053961885E-2</v>
      </c>
      <c r="U487" s="1">
        <f>($D487*Input!J$4 + 'Cálculo Emissões'!$E487*Input!J$6 + 'Cálculo Emissões'!$F487*Input!J$5) * (1/1000)</f>
        <v>6.1772630009032771E-3</v>
      </c>
      <c r="V487" s="1">
        <f>($D487*Input!K$4 + 'Cálculo Emissões'!$E487*Input!K$6 + 'Cálculo Emissões'!$F487*Input!K$5) * (1/1000)</f>
        <v>4.6914250731600977E-3</v>
      </c>
      <c r="W487" s="1">
        <f>($D487*Input!L$4 + 'Cálculo Emissões'!$E487*Input!L$6 + 'Cálculo Emissões'!$F487*Input!L$5) * (1/1000)</f>
        <v>2.5134556320668832E-3</v>
      </c>
      <c r="X487" s="1">
        <f>($D487*Input!M$4 + 'Cálculo Emissões'!$E487*Input!M$6 + 'Cálculo Emissões'!$F487*Input!M$5) * (1/1000)</f>
        <v>5.0561128797928729E-3</v>
      </c>
      <c r="Y487" s="1">
        <f>($D487*Input!N$4 + 'Cálculo Emissões'!$E487*Input!N$6 + 'Cálculo Emissões'!$F487*Input!N$5) * (1/1000)</f>
        <v>2.5280564398964364E-3</v>
      </c>
      <c r="Z487" s="1">
        <f>($D487*Input!O$4 + 'Cálculo Emissões'!$E487*Input!O$6 + 'Cálculo Emissões'!$F487*Input!O$5) * (1/1000)</f>
        <v>1.378563980286928E-3</v>
      </c>
    </row>
    <row r="488" spans="1:26" ht="15" customHeight="1" x14ac:dyDescent="0.25">
      <c r="A488" s="1" t="str">
        <f>'Dados Vias'!B489</f>
        <v>Vila Velha</v>
      </c>
      <c r="B488" s="1" t="str">
        <f>'Dados Vias'!C489</f>
        <v>Av. José Ribeiro</v>
      </c>
      <c r="C488" s="29">
        <f>Input!$R$17</f>
        <v>0.95383561643835613</v>
      </c>
      <c r="D488" s="5">
        <f>'Dados Vias'!S489</f>
        <v>95.232505913969987</v>
      </c>
      <c r="E488" s="5">
        <f>'Dados Vias'!T489</f>
        <v>19.840105398743749</v>
      </c>
      <c r="F488" s="5">
        <f>'Dados Vias'!U489</f>
        <v>3.9680210797487496</v>
      </c>
      <c r="G488" s="12">
        <f>($D488*Input!$E$12 + $E488*Input!$E$14 + $F488*Input!$E$13) / ($D488+$E488+$F488)</f>
        <v>1.7150000000000001</v>
      </c>
      <c r="H488" s="14" t="str">
        <f>'Dados Vias'!W489</f>
        <v>Collector</v>
      </c>
      <c r="I488" s="29">
        <f>VLOOKUP($H488,Input!$A$12:$B$15,2,FALSE)</f>
        <v>1.9366892857142866</v>
      </c>
      <c r="J488" s="34">
        <f t="shared" si="24"/>
        <v>1.1602330809171781</v>
      </c>
      <c r="K488" s="34">
        <f t="shared" si="25"/>
        <v>0.22270727868998469</v>
      </c>
      <c r="L488" s="34">
        <f t="shared" si="26"/>
        <v>5.3880793231447906E-2</v>
      </c>
      <c r="M488" s="28">
        <f>($D488*Input!B$4 + 'Cálculo Emissões'!$E488*Input!B$6 + 'Cálculo Emissões'!$F488*Input!B$5) * (1/1000)</f>
        <v>1.1932961851948611E-3</v>
      </c>
      <c r="N488" s="28">
        <f>($D488*Input!C$4 + 'Cálculo Emissões'!$E488*Input!C$6 + 'Cálculo Emissões'!$F488*Input!C$5) * (1/1000)</f>
        <v>1.1932961851948611E-3</v>
      </c>
      <c r="O488" s="28">
        <f>($D488*Input!D$4 + 'Cálculo Emissões'!$E488*Input!D$6 + 'Cálculo Emissões'!$F488*Input!D$5) * (1/1000)</f>
        <v>1.1932961851948611E-3</v>
      </c>
      <c r="P488" s="28">
        <f>($D488*Input!E$4 + 'Cálculo Emissões'!$E488*Input!E$6 + 'Cálculo Emissões'!$F488*Input!E$5) * (1/1000)</f>
        <v>9.6758797329316151E-2</v>
      </c>
      <c r="Q488" s="28">
        <f>($D488*Input!F$4 + 'Cálculo Emissões'!$E488*Input!F$6 + 'Cálculo Emissões'!$F488*Input!F$5) * (1/1000)</f>
        <v>0.16600397323438029</v>
      </c>
      <c r="R488" s="28">
        <f>($D488*Input!G$4 + 'Cálculo Emissões'!$E488*Input!G$6 + 'Cálculo Emissões'!$F488*Input!G$5) * (1/1000)</f>
        <v>2.0349718624391778E-3</v>
      </c>
      <c r="S488" s="28">
        <f>($D488*Input!H$4 + 'Cálculo Emissões'!$E488*Input!H$6 + 'Cálculo Emissões'!$F488*Input!H$5) * (1/1000)</f>
        <v>7.8875717378654384E-2</v>
      </c>
      <c r="T488" s="28">
        <f>($D488*Input!I$4) * (1/1000)</f>
        <v>7.0062014381785664E-3</v>
      </c>
      <c r="U488" s="1">
        <f>($D488*Input!J$4 + 'Cálculo Emissões'!$E488*Input!J$6 + 'Cálculo Emissões'!$F488*Input!J$5) * (1/1000)</f>
        <v>2.1662809647396328E-3</v>
      </c>
      <c r="V488" s="1">
        <f>($D488*Input!K$4 + 'Cálculo Emissões'!$E488*Input!K$6 + 'Cálculo Emissões'!$F488*Input!K$5) * (1/1000)</f>
        <v>1.6448767043271595E-3</v>
      </c>
      <c r="W488" s="1">
        <f>($D488*Input!L$4 + 'Cálculo Emissões'!$E488*Input!L$6 + 'Cálculo Emissões'!$F488*Input!L$5) * (1/1000)</f>
        <v>8.8137938302760806E-4</v>
      </c>
      <c r="X488" s="1">
        <f>($D488*Input!M$4 + 'Cálculo Emissões'!$E488*Input!M$6 + 'Cálculo Emissões'!$F488*Input!M$5) * (1/1000)</f>
        <v>1.7994776871430487E-3</v>
      </c>
      <c r="Y488" s="1">
        <f>($D488*Input!N$4 + 'Cálculo Emissões'!$E488*Input!N$6 + 'Cálculo Emissões'!$F488*Input!N$5) * (1/1000)</f>
        <v>8.9973884357152434E-4</v>
      </c>
      <c r="Z488" s="1">
        <f>($D488*Input!O$4 + 'Cálculo Emissões'!$E488*Input!O$6 + 'Cálculo Emissões'!$F488*Input!O$5) * (1/1000)</f>
        <v>4.9020139464812462E-4</v>
      </c>
    </row>
    <row r="489" spans="1:26" ht="15" customHeight="1" x14ac:dyDescent="0.25">
      <c r="A489" s="1" t="str">
        <f>'Dados Vias'!B490</f>
        <v>Vila Velha</v>
      </c>
      <c r="B489" s="1" t="str">
        <f>'Dados Vias'!C490</f>
        <v>Av. Cel. José Gabriel Marquês Filho</v>
      </c>
      <c r="C489" s="29">
        <f>Input!$R$17</f>
        <v>0.95383561643835613</v>
      </c>
      <c r="D489" s="5">
        <f>'Dados Vias'!S490</f>
        <v>91.60401962747595</v>
      </c>
      <c r="E489" s="5">
        <f>'Dados Vias'!T490</f>
        <v>10.569694572401071</v>
      </c>
      <c r="F489" s="5">
        <f>'Dados Vias'!U490</f>
        <v>7.751109353094118</v>
      </c>
      <c r="G489" s="12">
        <f>($D489*Input!$E$12 + $E489*Input!$E$14 + $F489*Input!$E$13) / ($D489+$E489+$F489)</f>
        <v>2.3310897435897435</v>
      </c>
      <c r="H489" s="14" t="str">
        <f>'Dados Vias'!W490</f>
        <v>Collector</v>
      </c>
      <c r="I489" s="29">
        <f>VLOOKUP($H489,Input!$A$12:$B$15,2,FALSE)</f>
        <v>1.9366892857142866</v>
      </c>
      <c r="J489" s="34">
        <f t="shared" si="24"/>
        <v>1.4652325652296752</v>
      </c>
      <c r="K489" s="34">
        <f t="shared" si="25"/>
        <v>0.28125207134439589</v>
      </c>
      <c r="L489" s="34">
        <f t="shared" si="26"/>
        <v>6.8044855970418358E-2</v>
      </c>
      <c r="M489" s="28">
        <f>($D489*Input!B$4 + 'Cálculo Emissões'!$E489*Input!B$6 + 'Cálculo Emissões'!$F489*Input!B$5) * (1/1000)</f>
        <v>1.7986252372114719E-3</v>
      </c>
      <c r="N489" s="28">
        <f>($D489*Input!C$4 + 'Cálculo Emissões'!$E489*Input!C$6 + 'Cálculo Emissões'!$F489*Input!C$5) * (1/1000)</f>
        <v>1.7986252372114719E-3</v>
      </c>
      <c r="O489" s="28">
        <f>($D489*Input!D$4 + 'Cálculo Emissões'!$E489*Input!D$6 + 'Cálculo Emissões'!$F489*Input!D$5) * (1/1000)</f>
        <v>1.7986252372114719E-3</v>
      </c>
      <c r="P489" s="28">
        <f>($D489*Input!E$4 + 'Cálculo Emissões'!$E489*Input!E$6 + 'Cálculo Emissões'!$F489*Input!E$5) * (1/1000)</f>
        <v>0.11360396586289787</v>
      </c>
      <c r="Q489" s="28">
        <f>($D489*Input!F$4 + 'Cálculo Emissões'!$E489*Input!F$6 + 'Cálculo Emissões'!$F489*Input!F$5) * (1/1000)</f>
        <v>0.13102049080448117</v>
      </c>
      <c r="R489" s="28">
        <f>($D489*Input!G$4 + 'Cálculo Emissões'!$E489*Input!G$6 + 'Cálculo Emissões'!$F489*Input!G$5) * (1/1000)</f>
        <v>2.7636816906751785E-3</v>
      </c>
      <c r="S489" s="28">
        <f>($D489*Input!H$4 + 'Cálculo Emissões'!$E489*Input!H$6 + 'Cálculo Emissões'!$F489*Input!H$5) * (1/1000)</f>
        <v>7.4057423600047606E-2</v>
      </c>
      <c r="T489" s="28">
        <f>($D489*Input!I$4) * (1/1000)</f>
        <v>6.7392557603885572E-3</v>
      </c>
      <c r="U489" s="1">
        <f>($D489*Input!J$4 + 'Cálculo Emissões'!$E489*Input!J$6 + 'Cálculo Emissões'!$F489*Input!J$5) * (1/1000)</f>
        <v>2.2791626009247452E-3</v>
      </c>
      <c r="V489" s="1">
        <f>($D489*Input!K$4 + 'Cálculo Emissões'!$E489*Input!K$6 + 'Cálculo Emissões'!$F489*Input!K$5) * (1/1000)</f>
        <v>1.7296681119986024E-3</v>
      </c>
      <c r="W489" s="1">
        <f>($D489*Input!L$4 + 'Cálculo Emissões'!$E489*Input!L$6 + 'Cálculo Emissões'!$F489*Input!L$5) * (1/1000)</f>
        <v>9.2712053861460585E-4</v>
      </c>
      <c r="X489" s="1">
        <f>($D489*Input!M$4 + 'Cálculo Emissões'!$E489*Input!M$6 + 'Cálculo Emissões'!$F489*Input!M$5) * (1/1000)</f>
        <v>1.9296317205240601E-3</v>
      </c>
      <c r="Y489" s="1">
        <f>($D489*Input!N$4 + 'Cálculo Emissões'!$E489*Input!N$6 + 'Cálculo Emissões'!$F489*Input!N$5) * (1/1000)</f>
        <v>9.6481586026203007E-4</v>
      </c>
      <c r="Z489" s="1">
        <f>($D489*Input!O$4 + 'Cálculo Emissões'!$E489*Input!O$6 + 'Cálculo Emissões'!$F489*Input!O$5) * (1/1000)</f>
        <v>5.2532559643331158E-4</v>
      </c>
    </row>
    <row r="490" spans="1:26" ht="15" customHeight="1" x14ac:dyDescent="0.25">
      <c r="A490" s="1" t="str">
        <f>'Dados Vias'!B491</f>
        <v>Vila Velha</v>
      </c>
      <c r="B490" s="1" t="str">
        <f>'Dados Vias'!C491</f>
        <v>Rua Dr. Moacir Gonçalves</v>
      </c>
      <c r="C490" s="29">
        <f>Input!$R$17</f>
        <v>0.95383561643835613</v>
      </c>
      <c r="D490" s="5">
        <f>'Dados Vias'!S491</f>
        <v>122.92406669990432</v>
      </c>
      <c r="E490" s="5">
        <f>'Dados Vias'!T491</f>
        <v>22.60672491032723</v>
      </c>
      <c r="F490" s="5">
        <f>'Dados Vias'!U491</f>
        <v>8.4775218413727114</v>
      </c>
      <c r="G490" s="12">
        <f>($D490*Input!$E$12 + $E490*Input!$E$14 + $F490*Input!$E$13) / ($D490+$E490+$F490)</f>
        <v>2.0481651376146788</v>
      </c>
      <c r="H490" s="14" t="str">
        <f>'Dados Vias'!W491</f>
        <v>Collector</v>
      </c>
      <c r="I490" s="29">
        <f>VLOOKUP($H490,Input!$A$12:$B$15,2,FALSE)</f>
        <v>1.9366892857142866</v>
      </c>
      <c r="J490" s="34">
        <f t="shared" si="24"/>
        <v>1.79902436715208</v>
      </c>
      <c r="K490" s="34">
        <f t="shared" si="25"/>
        <v>0.3453235627350742</v>
      </c>
      <c r="L490" s="34">
        <f t="shared" si="26"/>
        <v>8.3546023242356646E-2</v>
      </c>
      <c r="M490" s="28">
        <f>($D490*Input!B$4 + 'Cálculo Emissões'!$E490*Input!B$6 + 'Cálculo Emissões'!$F490*Input!B$5) * (1/1000)</f>
        <v>2.1140306158646629E-3</v>
      </c>
      <c r="N490" s="28">
        <f>($D490*Input!C$4 + 'Cálculo Emissões'!$E490*Input!C$6 + 'Cálculo Emissões'!$F490*Input!C$5) * (1/1000)</f>
        <v>2.1140306158646629E-3</v>
      </c>
      <c r="O490" s="28">
        <f>($D490*Input!D$4 + 'Cálculo Emissões'!$E490*Input!D$6 + 'Cálculo Emissões'!$F490*Input!D$5) * (1/1000)</f>
        <v>2.1140306158646629E-3</v>
      </c>
      <c r="P490" s="28">
        <f>($D490*Input!E$4 + 'Cálculo Emissões'!$E490*Input!E$6 + 'Cálculo Emissões'!$F490*Input!E$5) * (1/1000)</f>
        <v>0.14283128654075333</v>
      </c>
      <c r="Q490" s="28">
        <f>($D490*Input!F$4 + 'Cálculo Emissões'!$E490*Input!F$6 + 'Cálculo Emissões'!$F490*Input!F$5) * (1/1000)</f>
        <v>0.20621239125226001</v>
      </c>
      <c r="R490" s="28">
        <f>($D490*Input!G$4 + 'Cálculo Emissões'!$E490*Input!G$6 + 'Cálculo Emissões'!$F490*Input!G$5) * (1/1000)</f>
        <v>3.3249884208943312E-3</v>
      </c>
      <c r="S490" s="28">
        <f>($D490*Input!H$4 + 'Cálculo Emissões'!$E490*Input!H$6 + 'Cálculo Emissões'!$F490*Input!H$5) * (1/1000)</f>
        <v>0.10165923784714345</v>
      </c>
      <c r="T490" s="28">
        <f>($D490*Input!I$4) * (1/1000)</f>
        <v>9.0434538567916722E-3</v>
      </c>
      <c r="U490" s="1">
        <f>($D490*Input!J$4 + 'Cálculo Emissões'!$E490*Input!J$6 + 'Cálculo Emissões'!$F490*Input!J$5) * (1/1000)</f>
        <v>2.9982262046494967E-3</v>
      </c>
      <c r="V490" s="1">
        <f>($D490*Input!K$4 + 'Cálculo Emissões'!$E490*Input!K$6 + 'Cálculo Emissões'!$F490*Input!K$5) * (1/1000)</f>
        <v>2.2762113305955199E-3</v>
      </c>
      <c r="W490" s="1">
        <f>($D490*Input!L$4 + 'Cálculo Emissões'!$E490*Input!L$6 + 'Cálculo Emissões'!$F490*Input!L$5) * (1/1000)</f>
        <v>1.219806371146985E-3</v>
      </c>
      <c r="X490" s="1">
        <f>($D490*Input!M$4 + 'Cálculo Emissões'!$E490*Input!M$6 + 'Cálculo Emissões'!$F490*Input!M$5) * (1/1000)</f>
        <v>2.5177786587182965E-3</v>
      </c>
      <c r="Y490" s="1">
        <f>($D490*Input!N$4 + 'Cálculo Emissões'!$E490*Input!N$6 + 'Cálculo Emissões'!$F490*Input!N$5) * (1/1000)</f>
        <v>1.2588893293591483E-3</v>
      </c>
      <c r="Z490" s="1">
        <f>($D490*Input!O$4 + 'Cálculo Emissões'!$E490*Input!O$6 + 'Cálculo Emissões'!$F490*Input!O$5) * (1/1000)</f>
        <v>6.8544643170422612E-4</v>
      </c>
    </row>
    <row r="491" spans="1:26" ht="15" customHeight="1" x14ac:dyDescent="0.25">
      <c r="A491" s="1" t="str">
        <f>'Dados Vias'!B492</f>
        <v>Vila Velha</v>
      </c>
      <c r="B491" s="1" t="str">
        <f>'Dados Vias'!C492</f>
        <v>Av. Senador Robert Kennedy (1)</v>
      </c>
      <c r="C491" s="29">
        <f>Input!$R$17</f>
        <v>0.95383561643835613</v>
      </c>
      <c r="D491" s="5">
        <f>'Dados Vias'!S492</f>
        <v>83.046638292845373</v>
      </c>
      <c r="E491" s="5">
        <f>'Dados Vias'!T492</f>
        <v>16.677398673563211</v>
      </c>
      <c r="F491" s="5">
        <f>'Dados Vias'!U492</f>
        <v>16.677398673563211</v>
      </c>
      <c r="G491" s="12">
        <f>($D491*Input!$E$12 + $E491*Input!$E$14 + $F491*Input!$E$13) / ($D491+$E491+$F491)</f>
        <v>3.3054093567251464</v>
      </c>
      <c r="H491" s="14" t="str">
        <f>'Dados Vias'!W492</f>
        <v>Highway</v>
      </c>
      <c r="I491" s="29">
        <f>VLOOKUP($H491,Input!$A$12:$B$15,2,FALSE)</f>
        <v>0.61049702380952386</v>
      </c>
      <c r="J491" s="34">
        <f t="shared" si="24"/>
        <v>0.77484740477321301</v>
      </c>
      <c r="K491" s="34">
        <f t="shared" si="25"/>
        <v>0.14873231918247429</v>
      </c>
      <c r="L491" s="34">
        <f t="shared" si="26"/>
        <v>3.5983625608663139E-2</v>
      </c>
      <c r="M491" s="28">
        <f>($D491*Input!B$4 + 'Cálculo Emissões'!$E491*Input!B$6 + 'Cálculo Emissões'!$F491*Input!B$5) * (1/1000)</f>
        <v>3.3495211883095353E-3</v>
      </c>
      <c r="N491" s="28">
        <f>($D491*Input!C$4 + 'Cálculo Emissões'!$E491*Input!C$6 + 'Cálculo Emissões'!$F491*Input!C$5) * (1/1000)</f>
        <v>3.3495211883095353E-3</v>
      </c>
      <c r="O491" s="28">
        <f>($D491*Input!D$4 + 'Cálculo Emissões'!$E491*Input!D$6 + 'Cálculo Emissões'!$F491*Input!D$5) * (1/1000)</f>
        <v>3.3495211883095353E-3</v>
      </c>
      <c r="P491" s="28">
        <f>($D491*Input!E$4 + 'Cálculo Emissões'!$E491*Input!E$6 + 'Cálculo Emissões'!$F491*Input!E$5) * (1/1000)</f>
        <v>0.15614403868181631</v>
      </c>
      <c r="Q491" s="28">
        <f>($D491*Input!F$4 + 'Cálculo Emissões'!$E491*Input!F$6 + 'Cálculo Emissões'!$F491*Input!F$5) * (1/1000)</f>
        <v>0.15608692426291987</v>
      </c>
      <c r="R491" s="28">
        <f>($D491*Input!G$4 + 'Cálculo Emissões'!$E491*Input!G$6 + 'Cálculo Emissões'!$F491*Input!G$5) * (1/1000)</f>
        <v>4.5528667504388031E-3</v>
      </c>
      <c r="S491" s="28">
        <f>($D491*Input!H$4 + 'Cálculo Emissões'!$E491*Input!H$6 + 'Cálculo Emissões'!$F491*Input!H$5) * (1/1000)</f>
        <v>7.1851972654129098E-2</v>
      </c>
      <c r="T491" s="28">
        <f>($D491*Input!I$4) * (1/1000)</f>
        <v>6.1096940698887577E-3</v>
      </c>
      <c r="U491" s="1">
        <f>($D491*Input!J$4 + 'Cálculo Emissões'!$E491*Input!J$6 + 'Cálculo Emissões'!$F491*Input!J$5) * (1/1000)</f>
        <v>2.7778307430402541E-3</v>
      </c>
      <c r="V491" s="1">
        <f>($D491*Input!K$4 + 'Cálculo Emissões'!$E491*Input!K$6 + 'Cálculo Emissões'!$F491*Input!K$5) * (1/1000)</f>
        <v>2.1088737572724468E-3</v>
      </c>
      <c r="W491" s="1">
        <f>($D491*Input!L$4 + 'Cálculo Emissões'!$E491*Input!L$6 + 'Cálculo Emissões'!$F491*Input!L$5) * (1/1000)</f>
        <v>1.1302153899484966E-3</v>
      </c>
      <c r="X491" s="1">
        <f>($D491*Input!M$4 + 'Cálculo Emissões'!$E491*Input!M$6 + 'Cálculo Emissões'!$F491*Input!M$5) * (1/1000)</f>
        <v>2.4046839496973905E-3</v>
      </c>
      <c r="Y491" s="1">
        <f>($D491*Input!N$4 + 'Cálculo Emissões'!$E491*Input!N$6 + 'Cálculo Emissões'!$F491*Input!N$5) * (1/1000)</f>
        <v>1.2023419748486953E-3</v>
      </c>
      <c r="Z491" s="1">
        <f>($D491*Input!O$4 + 'Cálculo Emissões'!$E491*Input!O$6 + 'Cálculo Emissões'!$F491*Input!O$5) * (1/1000)</f>
        <v>6.5298924945810693E-4</v>
      </c>
    </row>
    <row r="492" spans="1:26" ht="15" customHeight="1" x14ac:dyDescent="0.25">
      <c r="A492" s="1" t="str">
        <f>'Dados Vias'!B493</f>
        <v>Vila Velha</v>
      </c>
      <c r="B492" s="1" t="str">
        <f>'Dados Vias'!C493</f>
        <v>Rua Castelo Branco</v>
      </c>
      <c r="C492" s="29">
        <f>Input!$R$17</f>
        <v>0.95383561643835613</v>
      </c>
      <c r="D492" s="5">
        <f>'Dados Vias'!S493</f>
        <v>1206.9258837112354</v>
      </c>
      <c r="E492" s="5">
        <f>'Dados Vias'!T493</f>
        <v>89.597118004764212</v>
      </c>
      <c r="F492" s="5">
        <f>'Dados Vias'!U493</f>
        <v>57.974605767788603</v>
      </c>
      <c r="G492" s="12">
        <f>($D492*Input!$E$12 + $E492*Input!$E$14 + $F492*Input!$E$13) / ($D492+$E492+$F492)</f>
        <v>1.9750972762645915</v>
      </c>
      <c r="H492" s="14" t="str">
        <f>'Dados Vias'!W493</f>
        <v>Highway</v>
      </c>
      <c r="I492" s="29">
        <f>VLOOKUP($H492,Input!$A$12:$B$15,2,FALSE)</f>
        <v>0.61049702380952386</v>
      </c>
      <c r="J492" s="34">
        <f t="shared" si="24"/>
        <v>5.3324475328756327</v>
      </c>
      <c r="K492" s="34">
        <f t="shared" si="25"/>
        <v>1.0235657803043012</v>
      </c>
      <c r="L492" s="34">
        <f t="shared" si="26"/>
        <v>0.24763688233168582</v>
      </c>
      <c r="M492" s="28">
        <f>($D492*Input!B$4 + 'Cálculo Emissões'!$E492*Input!B$6 + 'Cálculo Emissões'!$F492*Input!B$5) * (1/1000)</f>
        <v>1.5758409632787442E-2</v>
      </c>
      <c r="N492" s="28">
        <f>($D492*Input!C$4 + 'Cálculo Emissões'!$E492*Input!C$6 + 'Cálculo Emissões'!$F492*Input!C$5) * (1/1000)</f>
        <v>1.5758409632787442E-2</v>
      </c>
      <c r="O492" s="28">
        <f>($D492*Input!D$4 + 'Cálculo Emissões'!$E492*Input!D$6 + 'Cálculo Emissões'!$F492*Input!D$5) * (1/1000)</f>
        <v>1.5758409632787442E-2</v>
      </c>
      <c r="P492" s="28">
        <f>($D492*Input!E$4 + 'Cálculo Emissões'!$E492*Input!E$6 + 'Cálculo Emissões'!$F492*Input!E$5) * (1/1000)</f>
        <v>1.2518998147655052</v>
      </c>
      <c r="Q492" s="28">
        <f>($D492*Input!F$4 + 'Cálculo Emissões'!$E492*Input!F$6 + 'Cálculo Emissões'!$F492*Input!F$5) * (1/1000)</f>
        <v>1.4894232937953822</v>
      </c>
      <c r="R492" s="28">
        <f>($D492*Input!G$4 + 'Cálculo Emissões'!$E492*Input!G$6 + 'Cálculo Emissões'!$F492*Input!G$5) * (1/1000)</f>
        <v>2.7003380420985955E-2</v>
      </c>
      <c r="S492" s="28">
        <f>($D492*Input!H$4 + 'Cálculo Emissões'!$E492*Input!H$6 + 'Cálculo Emissões'!$F492*Input!H$5) * (1/1000)</f>
        <v>0.9485484986237418</v>
      </c>
      <c r="T492" s="28">
        <f>($D492*Input!I$4) * (1/1000)</f>
        <v>8.8792852619791876E-2</v>
      </c>
      <c r="U492" s="1">
        <f>($D492*Input!J$4 + 'Cálculo Emissões'!$E492*Input!J$6 + 'Cálculo Emissões'!$F492*Input!J$5) * (1/1000)</f>
        <v>2.6630802535875957E-2</v>
      </c>
      <c r="V492" s="1">
        <f>($D492*Input!K$4 + 'Cálculo Emissões'!$E492*Input!K$6 + 'Cálculo Emissões'!$F492*Input!K$5) * (1/1000)</f>
        <v>2.0205018070873489E-2</v>
      </c>
      <c r="W492" s="1">
        <f>($D492*Input!L$4 + 'Cálculo Emissões'!$E492*Input!L$6 + 'Cálculo Emissões'!$F492*Input!L$5) * (1/1000)</f>
        <v>1.0831376769129658E-2</v>
      </c>
      <c r="X492" s="1">
        <f>($D492*Input!M$4 + 'Cálculo Emissões'!$E492*Input!M$6 + 'Cálculo Emissões'!$F492*Input!M$5) * (1/1000)</f>
        <v>2.232256150671745E-2</v>
      </c>
      <c r="Y492" s="1">
        <f>($D492*Input!N$4 + 'Cálculo Emissões'!$E492*Input!N$6 + 'Cálculo Emissões'!$F492*Input!N$5) * (1/1000)</f>
        <v>1.1161280753358725E-2</v>
      </c>
      <c r="Z492" s="1">
        <f>($D492*Input!O$4 + 'Cálculo Emissões'!$E492*Input!O$6 + 'Cálculo Emissões'!$F492*Input!O$5) * (1/1000)</f>
        <v>6.0853186030170132E-3</v>
      </c>
    </row>
    <row r="493" spans="1:26" ht="15" customHeight="1" x14ac:dyDescent="0.25">
      <c r="A493" s="1" t="str">
        <f>'Dados Vias'!B494</f>
        <v>Vila Velha</v>
      </c>
      <c r="B493" s="1" t="str">
        <f>'Dados Vias'!C494</f>
        <v>Rod. do Sol (4)</v>
      </c>
      <c r="C493" s="29">
        <f>Input!$R$17</f>
        <v>0.95383561643835613</v>
      </c>
      <c r="D493" s="5">
        <f>'Dados Vias'!S494</f>
        <v>704.58075305649413</v>
      </c>
      <c r="E493" s="5">
        <f>'Dados Vias'!T494</f>
        <v>89.361461363262677</v>
      </c>
      <c r="F493" s="5">
        <f>'Dados Vias'!U494</f>
        <v>54.991668531238574</v>
      </c>
      <c r="G493" s="12">
        <f>($D493*Input!$E$12 + $E493*Input!$E$14 + $F493*Input!$E$13) / ($D493+$E493+$F493)</f>
        <v>2.2382591093117408</v>
      </c>
      <c r="H493" s="14" t="str">
        <f>'Dados Vias'!W494</f>
        <v>Highway</v>
      </c>
      <c r="I493" s="48">
        <f>'Medições Silt'!J$7</f>
        <v>0.21351785714285693</v>
      </c>
      <c r="J493" s="34">
        <f t="shared" si="24"/>
        <v>1.4596328098794635</v>
      </c>
      <c r="K493" s="34">
        <f t="shared" si="25"/>
        <v>0.28017719570441718</v>
      </c>
      <c r="L493" s="34">
        <f t="shared" si="26"/>
        <v>6.7784805412358998E-2</v>
      </c>
      <c r="M493" s="28">
        <f>($D493*Input!B$4 + 'Cálculo Emissões'!$E493*Input!B$6 + 'Cálculo Emissões'!$F493*Input!B$5) * (1/1000)</f>
        <v>1.306041703674838E-2</v>
      </c>
      <c r="N493" s="28">
        <f>($D493*Input!C$4 + 'Cálculo Emissões'!$E493*Input!C$6 + 'Cálculo Emissões'!$F493*Input!C$5) * (1/1000)</f>
        <v>1.306041703674838E-2</v>
      </c>
      <c r="O493" s="28">
        <f>($D493*Input!D$4 + 'Cálculo Emissões'!$E493*Input!D$6 + 'Cálculo Emissões'!$F493*Input!D$5) * (1/1000)</f>
        <v>1.306041703674838E-2</v>
      </c>
      <c r="P493" s="28">
        <f>($D493*Input!E$4 + 'Cálculo Emissões'!$E493*Input!E$6 + 'Cálculo Emissões'!$F493*Input!E$5) * (1/1000)</f>
        <v>0.8494555957678781</v>
      </c>
      <c r="Q493" s="28">
        <f>($D493*Input!F$4 + 'Cálculo Emissões'!$E493*Input!F$6 + 'Cálculo Emissões'!$F493*Input!F$5) * (1/1000)</f>
        <v>1.0339620820466997</v>
      </c>
      <c r="R493" s="28">
        <f>($D493*Input!G$4 + 'Cálculo Emissões'!$E493*Input!G$6 + 'Cálculo Emissões'!$F493*Input!G$5) * (1/1000)</f>
        <v>2.0304111599417817E-2</v>
      </c>
      <c r="S493" s="28">
        <f>($D493*Input!H$4 + 'Cálculo Emissões'!$E493*Input!H$6 + 'Cálculo Emissões'!$F493*Input!H$5) * (1/1000)</f>
        <v>0.57111345064917529</v>
      </c>
      <c r="T493" s="28">
        <f>($D493*Input!I$4) * (1/1000)</f>
        <v>5.1835606319514102E-2</v>
      </c>
      <c r="U493" s="1">
        <f>($D493*Input!J$4 + 'Cálculo Emissões'!$E493*Input!J$6 + 'Cálculo Emissões'!$F493*Input!J$5) * (1/1000)</f>
        <v>1.7284396082922367E-2</v>
      </c>
      <c r="V493" s="1">
        <f>($D493*Input!K$4 + 'Cálculo Emissões'!$E493*Input!K$6 + 'Cálculo Emissões'!$F493*Input!K$5) * (1/1000)</f>
        <v>1.3118009051069858E-2</v>
      </c>
      <c r="W493" s="1">
        <f>($D493*Input!L$4 + 'Cálculo Emissões'!$E493*Input!L$6 + 'Cálculo Emissões'!$F493*Input!L$5) * (1/1000)</f>
        <v>7.0311216506351677E-3</v>
      </c>
      <c r="X493" s="1">
        <f>($D493*Input!M$4 + 'Cálculo Emissões'!$E493*Input!M$6 + 'Cálculo Emissões'!$F493*Input!M$5) * (1/1000)</f>
        <v>1.4596553674235372E-2</v>
      </c>
      <c r="Y493" s="1">
        <f>($D493*Input!N$4 + 'Cálculo Emissões'!$E493*Input!N$6 + 'Cálculo Emissões'!$F493*Input!N$5) * (1/1000)</f>
        <v>7.2982768371176862E-3</v>
      </c>
      <c r="Z493" s="1">
        <f>($D493*Input!O$4 + 'Cálculo Emissões'!$E493*Input!O$6 + 'Cálculo Emissões'!$F493*Input!O$5) * (1/1000)</f>
        <v>3.9742007357864107E-3</v>
      </c>
    </row>
    <row r="494" spans="1:26" ht="15" customHeight="1" x14ac:dyDescent="0.25">
      <c r="A494" s="1" t="str">
        <f>'Dados Vias'!B495</f>
        <v>Vila Velha</v>
      </c>
      <c r="B494" s="1" t="str">
        <f>'Dados Vias'!C495</f>
        <v>ES-060 (Rod Sol)</v>
      </c>
      <c r="C494" s="29">
        <f>Input!$R$17</f>
        <v>0.95383561643835613</v>
      </c>
      <c r="D494" s="5">
        <f>'Dados Vias'!S495</f>
        <v>13231.967883354298</v>
      </c>
      <c r="E494" s="5">
        <f>'Dados Vias'!T495</f>
        <v>2231.8981971922913</v>
      </c>
      <c r="F494" s="5">
        <f>'Dados Vias'!U495</f>
        <v>1480.3406409948871</v>
      </c>
      <c r="G494" s="12">
        <f>($D494*Input!$E$12 + $E494*Input!$E$14 + $F494*Input!$E$13) / ($D494+$E494+$F494)</f>
        <v>2.5259408602150537</v>
      </c>
      <c r="H494" s="14" t="str">
        <f>'Dados Vias'!W495</f>
        <v>Highway</v>
      </c>
      <c r="I494" s="48">
        <f>'Medições Silt'!J$7</f>
        <v>0.21351785714285693</v>
      </c>
      <c r="J494" s="34">
        <f t="shared" si="24"/>
        <v>32.957485102990582</v>
      </c>
      <c r="K494" s="34">
        <f t="shared" si="25"/>
        <v>6.3262045708526822</v>
      </c>
      <c r="L494" s="34">
        <f t="shared" si="26"/>
        <v>1.5305333639159713</v>
      </c>
      <c r="M494" s="28">
        <f>($D494*Input!B$4 + 'Cálculo Emissões'!$E494*Input!B$6 + 'Cálculo Emissões'!$F494*Input!B$5) * (1/1000)</f>
        <v>0.32598410732913558</v>
      </c>
      <c r="N494" s="28">
        <f>($D494*Input!C$4 + 'Cálculo Emissões'!$E494*Input!C$6 + 'Cálculo Emissões'!$F494*Input!C$5) * (1/1000)</f>
        <v>0.32598410732913558</v>
      </c>
      <c r="O494" s="28">
        <f>($D494*Input!D$4 + 'Cálculo Emissões'!$E494*Input!D$6 + 'Cálculo Emissões'!$F494*Input!D$5) * (1/1000)</f>
        <v>0.32598410732913558</v>
      </c>
      <c r="P494" s="28">
        <f>($D494*Input!E$4 + 'Cálculo Emissões'!$E494*Input!E$6 + 'Cálculo Emissões'!$F494*Input!E$5) * (1/1000)</f>
        <v>18.440417830826295</v>
      </c>
      <c r="Q494" s="28">
        <f>($D494*Input!F$4 + 'Cálculo Emissões'!$E494*Input!F$6 + 'Cálculo Emissões'!$F494*Input!F$5) * (1/1000)</f>
        <v>22.011829481910894</v>
      </c>
      <c r="R494" s="28">
        <f>($D494*Input!G$4 + 'Cálculo Emissões'!$E494*Input!G$6 + 'Cálculo Emissões'!$F494*Input!G$5) * (1/1000)</f>
        <v>0.4768294672829736</v>
      </c>
      <c r="S494" s="28">
        <f>($D494*Input!H$4 + 'Cálculo Emissões'!$E494*Input!H$6 + 'Cálculo Emissões'!$F494*Input!H$5) * (1/1000)</f>
        <v>11.017582505648926</v>
      </c>
      <c r="T494" s="28">
        <f>($D494*Input!I$4) * (1/1000)</f>
        <v>0.97346837116768703</v>
      </c>
      <c r="U494" s="1">
        <f>($D494*Input!J$4 + 'Cálculo Emissões'!$E494*Input!J$6 + 'Cálculo Emissões'!$F494*Input!J$5) * (1/1000)</f>
        <v>0.35946821269551177</v>
      </c>
      <c r="V494" s="1">
        <f>($D494*Input!K$4 + 'Cálculo Emissões'!$E494*Input!K$6 + 'Cálculo Emissões'!$F494*Input!K$5) * (1/1000)</f>
        <v>0.27287528136399303</v>
      </c>
      <c r="W494" s="1">
        <f>($D494*Input!L$4 + 'Cálculo Emissões'!$E494*Input!L$6 + 'Cálculo Emissões'!$F494*Input!L$5) * (1/1000)</f>
        <v>0.14624454638070886</v>
      </c>
      <c r="X494" s="1">
        <f>($D494*Input!M$4 + 'Cálculo Emissões'!$E494*Input!M$6 + 'Cálculo Emissões'!$F494*Input!M$5) * (1/1000)</f>
        <v>0.30586432943080638</v>
      </c>
      <c r="Y494" s="1">
        <f>($D494*Input!N$4 + 'Cálculo Emissões'!$E494*Input!N$6 + 'Cálculo Emissões'!$F494*Input!N$5) * (1/1000)</f>
        <v>0.15293216471540319</v>
      </c>
      <c r="Z494" s="1">
        <f>($D494*Input!O$4 + 'Cálculo Emissões'!$E494*Input!O$6 + 'Cálculo Emissões'!$F494*Input!O$5) * (1/1000)</f>
        <v>8.319196849183505E-2</v>
      </c>
    </row>
    <row r="495" spans="1:26" ht="15" customHeight="1" x14ac:dyDescent="0.25">
      <c r="A495" s="1" t="str">
        <f>'Dados Vias'!B496</f>
        <v>Vila Velha</v>
      </c>
      <c r="B495" s="1" t="str">
        <f>'Dados Vias'!C496</f>
        <v>Av. Brasil</v>
      </c>
      <c r="C495" s="29">
        <f>Input!$R$17</f>
        <v>0.95383561643835613</v>
      </c>
      <c r="D495" s="5">
        <f>'Dados Vias'!S496</f>
        <v>170.75013941889742</v>
      </c>
      <c r="E495" s="5">
        <f>'Dados Vias'!T496</f>
        <v>87.360536446877759</v>
      </c>
      <c r="F495" s="5">
        <f>'Dados Vias'!U496</f>
        <v>21.84013411171944</v>
      </c>
      <c r="G495" s="12">
        <f>($D495*Input!$E$12 + $E495*Input!$E$14 + $F495*Input!$E$13) / ($D495+$E495+$F495)</f>
        <v>2.1677304964539004</v>
      </c>
      <c r="H495" s="14" t="str">
        <f>'Dados Vias'!W496</f>
        <v>Collector</v>
      </c>
      <c r="I495" s="29">
        <f>VLOOKUP($H495,Input!$A$12:$B$15,2,FALSE)</f>
        <v>1.9366892857142866</v>
      </c>
      <c r="J495" s="34">
        <f t="shared" si="24"/>
        <v>3.4650358590633856</v>
      </c>
      <c r="K495" s="34">
        <f t="shared" si="25"/>
        <v>0.6651152422969967</v>
      </c>
      <c r="L495" s="34">
        <f t="shared" si="26"/>
        <v>0.16091497797507986</v>
      </c>
      <c r="M495" s="28">
        <f>($D495*Input!B$4 + 'Cálculo Emissões'!$E495*Input!B$6 + 'Cálculo Emissões'!$F495*Input!B$5) * (1/1000)</f>
        <v>4.9419168920638926E-3</v>
      </c>
      <c r="N495" s="28">
        <f>($D495*Input!C$4 + 'Cálculo Emissões'!$E495*Input!C$6 + 'Cálculo Emissões'!$F495*Input!C$5) * (1/1000)</f>
        <v>4.9419168920638926E-3</v>
      </c>
      <c r="O495" s="28">
        <f>($D495*Input!D$4 + 'Cálculo Emissões'!$E495*Input!D$6 + 'Cálculo Emissões'!$F495*Input!D$5) * (1/1000)</f>
        <v>4.9419168920638926E-3</v>
      </c>
      <c r="P495" s="28">
        <f>($D495*Input!E$4 + 'Cálculo Emissões'!$E495*Input!E$6 + 'Cálculo Emissões'!$F495*Input!E$5) * (1/1000)</f>
        <v>0.25867720231124275</v>
      </c>
      <c r="Q495" s="28">
        <f>($D495*Input!F$4 + 'Cálculo Emissões'!$E495*Input!F$6 + 'Cálculo Emissões'!$F495*Input!F$5) * (1/1000)</f>
        <v>0.51208999459679738</v>
      </c>
      <c r="R495" s="28">
        <f>($D495*Input!G$4 + 'Cálculo Emissões'!$E495*Input!G$6 + 'Cálculo Emissões'!$F495*Input!G$5) * (1/1000)</f>
        <v>6.8748125413252391E-3</v>
      </c>
      <c r="S495" s="28">
        <f>($D495*Input!H$4 + 'Cálculo Emissões'!$E495*Input!H$6 + 'Cálculo Emissões'!$F495*Input!H$5) * (1/1000)</f>
        <v>0.16202349061514074</v>
      </c>
      <c r="T495" s="28">
        <f>($D495*Input!I$4) * (1/1000)</f>
        <v>1.2561990896748828E-2</v>
      </c>
      <c r="U495" s="1">
        <f>($D495*Input!J$4 + 'Cálculo Emissões'!$E495*Input!J$6 + 'Cálculo Emissões'!$F495*Input!J$5) * (1/1000)</f>
        <v>5.3098837412405356E-3</v>
      </c>
      <c r="V495" s="1">
        <f>($D495*Input!K$4 + 'Cálculo Emissões'!$E495*Input!K$6 + 'Cálculo Emissões'!$F495*Input!K$5) * (1/1000)</f>
        <v>4.0365729951849826E-3</v>
      </c>
      <c r="W495" s="1">
        <f>($D495*Input!L$4 + 'Cálculo Emissões'!$E495*Input!L$6 + 'Cálculo Emissões'!$F495*Input!L$5) * (1/1000)</f>
        <v>2.1616251150206665E-3</v>
      </c>
      <c r="X495" s="1">
        <f>($D495*Input!M$4 + 'Cálculo Emissões'!$E495*Input!M$6 + 'Cálculo Emissões'!$F495*Input!M$5) * (1/1000)</f>
        <v>4.4721418470097234E-3</v>
      </c>
      <c r="Y495" s="1">
        <f>($D495*Input!N$4 + 'Cálculo Emissões'!$E495*Input!N$6 + 'Cálculo Emissões'!$F495*Input!N$5) * (1/1000)</f>
        <v>2.2360709235048617E-3</v>
      </c>
      <c r="Z495" s="1">
        <f>($D495*Input!O$4 + 'Cálculo Emissões'!$E495*Input!O$6 + 'Cálculo Emissões'!$F495*Input!O$5) * (1/1000)</f>
        <v>1.2141452401184605E-3</v>
      </c>
    </row>
    <row r="496" spans="1:26" ht="15" customHeight="1" x14ac:dyDescent="0.25">
      <c r="A496" s="1" t="str">
        <f>'Dados Vias'!B497</f>
        <v>Vila Velha</v>
      </c>
      <c r="B496" s="1" t="str">
        <f>'Dados Vias'!C497</f>
        <v>Av. Ana Meroto Stefanon (1)</v>
      </c>
      <c r="C496" s="29">
        <f>Input!$R$17</f>
        <v>0.95383561643835613</v>
      </c>
      <c r="D496" s="5">
        <f>'Dados Vias'!S497</f>
        <v>151.90365313637361</v>
      </c>
      <c r="E496" s="5">
        <f>'Dados Vias'!T497</f>
        <v>24.902238219077645</v>
      </c>
      <c r="F496" s="5">
        <f>'Dados Vias'!U497</f>
        <v>19.921790575262115</v>
      </c>
      <c r="G496" s="12">
        <f>($D496*Input!$E$12 + $E496*Input!$E$14 + $F496*Input!$E$13) / ($D496+$E496+$F496)</f>
        <v>2.7297468354430379</v>
      </c>
      <c r="H496" s="14" t="str">
        <f>'Dados Vias'!W497</f>
        <v>Collector</v>
      </c>
      <c r="I496" s="29">
        <f>VLOOKUP($H496,Input!$A$12:$B$15,2,FALSE)</f>
        <v>1.9366892857142866</v>
      </c>
      <c r="J496" s="34">
        <f t="shared" si="24"/>
        <v>3.0804268846115037</v>
      </c>
      <c r="K496" s="34">
        <f t="shared" si="25"/>
        <v>0.59128937103997914</v>
      </c>
      <c r="L496" s="34">
        <f t="shared" si="26"/>
        <v>0.14305388009031755</v>
      </c>
      <c r="M496" s="28">
        <f>($D496*Input!B$4 + 'Cálculo Emissões'!$E496*Input!B$6 + 'Cálculo Emissões'!$F496*Input!B$5) * (1/1000)</f>
        <v>4.2511574446559234E-3</v>
      </c>
      <c r="N496" s="28">
        <f>($D496*Input!C$4 + 'Cálculo Emissões'!$E496*Input!C$6 + 'Cálculo Emissões'!$F496*Input!C$5) * (1/1000)</f>
        <v>4.2511574446559234E-3</v>
      </c>
      <c r="O496" s="28">
        <f>($D496*Input!D$4 + 'Cálculo Emissões'!$E496*Input!D$6 + 'Cálculo Emissões'!$F496*Input!D$5) * (1/1000)</f>
        <v>4.2511574446559234E-3</v>
      </c>
      <c r="P496" s="28">
        <f>($D496*Input!E$4 + 'Cálculo Emissões'!$E496*Input!E$6 + 'Cálculo Emissões'!$F496*Input!E$5) * (1/1000)</f>
        <v>0.22753414295771171</v>
      </c>
      <c r="Q496" s="28">
        <f>($D496*Input!F$4 + 'Cálculo Emissões'!$E496*Input!F$6 + 'Cálculo Emissões'!$F496*Input!F$5) * (1/1000)</f>
        <v>0.25296752098063396</v>
      </c>
      <c r="R496" s="28">
        <f>($D496*Input!G$4 + 'Cálculo Emissões'!$E496*Input!G$6 + 'Cálculo Emissões'!$F496*Input!G$5) * (1/1000)</f>
        <v>6.0879277999337485E-3</v>
      </c>
      <c r="S496" s="28">
        <f>($D496*Input!H$4 + 'Cálculo Emissões'!$E496*Input!H$6 + 'Cálculo Emissões'!$F496*Input!H$5) * (1/1000)</f>
        <v>0.12697168071938389</v>
      </c>
      <c r="T496" s="28">
        <f>($D496*Input!I$4) * (1/1000)</f>
        <v>1.1175465591864865E-2</v>
      </c>
      <c r="U496" s="1">
        <f>($D496*Input!J$4 + 'Cálculo Emissões'!$E496*Input!J$6 + 'Cálculo Emissões'!$F496*Input!J$5) * (1/1000)</f>
        <v>4.3187281282662552E-3</v>
      </c>
      <c r="V496" s="1">
        <f>($D496*Input!K$4 + 'Cálculo Emissões'!$E496*Input!K$6 + 'Cálculo Emissões'!$F496*Input!K$5) * (1/1000)</f>
        <v>3.2782844449035522E-3</v>
      </c>
      <c r="W496" s="1">
        <f>($D496*Input!L$4 + 'Cálculo Emissões'!$E496*Input!L$6 + 'Cálculo Emissões'!$F496*Input!L$5) * (1/1000)</f>
        <v>1.757009338378098E-3</v>
      </c>
      <c r="X496" s="1">
        <f>($D496*Input!M$4 + 'Cálculo Emissões'!$E496*Input!M$6 + 'Cálculo Emissões'!$F496*Input!M$5) * (1/1000)</f>
        <v>3.6928905257471306E-3</v>
      </c>
      <c r="Y496" s="1">
        <f>($D496*Input!N$4 + 'Cálculo Emissões'!$E496*Input!N$6 + 'Cálculo Emissões'!$F496*Input!N$5) * (1/1000)</f>
        <v>1.8464452628735653E-3</v>
      </c>
      <c r="Z496" s="1">
        <f>($D496*Input!O$4 + 'Cálculo Emissões'!$E496*Input!O$6 + 'Cálculo Emissões'!$F496*Input!O$5) * (1/1000)</f>
        <v>1.0040650595276434E-3</v>
      </c>
    </row>
    <row r="497" spans="1:26" ht="15" customHeight="1" x14ac:dyDescent="0.25">
      <c r="A497" s="1" t="str">
        <f>'Dados Vias'!B498</f>
        <v>Vila Velha</v>
      </c>
      <c r="B497" s="1" t="str">
        <f>'Dados Vias'!C498</f>
        <v>Rua Guaraná</v>
      </c>
      <c r="C497" s="29">
        <f>Input!$R$17</f>
        <v>0.95383561643835613</v>
      </c>
      <c r="D497" s="5">
        <f>'Dados Vias'!S498</f>
        <v>305.10439895984615</v>
      </c>
      <c r="E497" s="5">
        <f>'Dados Vias'!T498</f>
        <v>111.54354370575021</v>
      </c>
      <c r="F497" s="5">
        <f>'Dados Vias'!U498</f>
        <v>72.175234162544243</v>
      </c>
      <c r="G497" s="12">
        <f>($D497*Input!$E$12 + $E497*Input!$E$14 + $F497*Input!$E$13) / ($D497+$E497+$F497)</f>
        <v>3.2614093959731543</v>
      </c>
      <c r="H497" s="14" t="str">
        <f>'Dados Vias'!W498</f>
        <v>Collector</v>
      </c>
      <c r="I497" s="29">
        <f>VLOOKUP($H497,Input!$A$12:$B$15,2,FALSE)</f>
        <v>1.9366892857142866</v>
      </c>
      <c r="J497" s="34">
        <f t="shared" si="24"/>
        <v>9.1775302654238278</v>
      </c>
      <c r="K497" s="34">
        <f t="shared" si="25"/>
        <v>1.761631196459063</v>
      </c>
      <c r="L497" s="34">
        <f t="shared" si="26"/>
        <v>0.42620109591751526</v>
      </c>
      <c r="M497" s="28">
        <f>($D497*Input!B$4 + 'Cálculo Emissões'!$E497*Input!B$6 + 'Cálculo Emissões'!$F497*Input!B$5) * (1/1000)</f>
        <v>1.4433166516264183E-2</v>
      </c>
      <c r="N497" s="28">
        <f>($D497*Input!C$4 + 'Cálculo Emissões'!$E497*Input!C$6 + 'Cálculo Emissões'!$F497*Input!C$5) * (1/1000)</f>
        <v>1.4433166516264183E-2</v>
      </c>
      <c r="O497" s="28">
        <f>($D497*Input!D$4 + 'Cálculo Emissões'!$E497*Input!D$6 + 'Cálculo Emissões'!$F497*Input!D$5) * (1/1000)</f>
        <v>1.4433166516264183E-2</v>
      </c>
      <c r="P497" s="28">
        <f>($D497*Input!E$4 + 'Cálculo Emissões'!$E497*Input!E$6 + 'Cálculo Emissões'!$F497*Input!E$5) * (1/1000)</f>
        <v>0.63792896402701371</v>
      </c>
      <c r="Q497" s="28">
        <f>($D497*Input!F$4 + 'Cálculo Emissões'!$E497*Input!F$6 + 'Cálculo Emissões'!$F497*Input!F$5) * (1/1000)</f>
        <v>0.7781003201948955</v>
      </c>
      <c r="R497" s="28">
        <f>($D497*Input!G$4 + 'Cálculo Emissões'!$E497*Input!G$6 + 'Cálculo Emissões'!$F497*Input!G$5) * (1/1000)</f>
        <v>1.9145415810316608E-2</v>
      </c>
      <c r="S497" s="28">
        <f>($D497*Input!H$4 + 'Cálculo Emissões'!$E497*Input!H$6 + 'Cálculo Emissões'!$F497*Input!H$5) * (1/1000)</f>
        <v>0.28313481487614511</v>
      </c>
      <c r="T497" s="28">
        <f>($D497*Input!I$4) * (1/1000)</f>
        <v>2.2446357556926429E-2</v>
      </c>
      <c r="U497" s="1">
        <f>($D497*Input!J$4 + 'Cálculo Emissões'!$E497*Input!J$6 + 'Cálculo Emissões'!$F497*Input!J$5) * (1/1000)</f>
        <v>1.1360210363112209E-2</v>
      </c>
      <c r="V497" s="1">
        <f>($D497*Input!K$4 + 'Cálculo Emissões'!$E497*Input!K$6 + 'Cálculo Emissões'!$F497*Input!K$5) * (1/1000)</f>
        <v>8.6292624624508228E-3</v>
      </c>
      <c r="W497" s="1">
        <f>($D497*Input!L$4 + 'Cálculo Emissões'!$E497*Input!L$6 + 'Cálculo Emissões'!$F497*Input!L$5) * (1/1000)</f>
        <v>4.6233041596817964E-3</v>
      </c>
      <c r="X497" s="1">
        <f>($D497*Input!M$4 + 'Cálculo Emissões'!$E497*Input!M$6 + 'Cálculo Emissões'!$F497*Input!M$5) * (1/1000)</f>
        <v>9.8285422708451441E-3</v>
      </c>
      <c r="Y497" s="1">
        <f>($D497*Input!N$4 + 'Cálculo Emissões'!$E497*Input!N$6 + 'Cálculo Emissões'!$F497*Input!N$5) * (1/1000)</f>
        <v>4.914271135422572E-3</v>
      </c>
      <c r="Z497" s="1">
        <f>($D497*Input!O$4 + 'Cálculo Emissões'!$E497*Input!O$6 + 'Cálculo Emissões'!$F497*Input!O$5) * (1/1000)</f>
        <v>2.6663230799331044E-3</v>
      </c>
    </row>
    <row r="498" spans="1:26" ht="15" customHeight="1" x14ac:dyDescent="0.25">
      <c r="A498" s="1" t="str">
        <f>'Dados Vias'!B499</f>
        <v>Vila Velha</v>
      </c>
      <c r="B498" s="1" t="str">
        <f>'Dados Vias'!C499</f>
        <v>Rua Valério Coser</v>
      </c>
      <c r="C498" s="29">
        <f>Input!$R$17</f>
        <v>0.95383561643835613</v>
      </c>
      <c r="D498" s="5">
        <f>'Dados Vias'!S499</f>
        <v>199.88147571893089</v>
      </c>
      <c r="E498" s="5">
        <f>'Dados Vias'!T499</f>
        <v>50.798607088789069</v>
      </c>
      <c r="F498" s="5">
        <f>'Dados Vias'!U499</f>
        <v>32.025208816845279</v>
      </c>
      <c r="G498" s="12">
        <f>($D498*Input!$E$12 + $E498*Input!$E$14 + $F498*Input!$E$13) / ($D498+$E498+$F498)</f>
        <v>2.8339843749999996</v>
      </c>
      <c r="H498" s="14" t="str">
        <f>'Dados Vias'!W499</f>
        <v>Highway</v>
      </c>
      <c r="I498" s="29">
        <f>VLOOKUP($H498,Input!$A$12:$B$15,2,FALSE)</f>
        <v>0.61049702380952386</v>
      </c>
      <c r="J498" s="34">
        <f t="shared" si="24"/>
        <v>1.6085235621919722</v>
      </c>
      <c r="K498" s="34">
        <f t="shared" si="25"/>
        <v>0.30875684475511544</v>
      </c>
      <c r="L498" s="34">
        <f t="shared" si="26"/>
        <v>7.4699236634302127E-2</v>
      </c>
      <c r="M498" s="28">
        <f>($D498*Input!B$4 + 'Cálculo Emissões'!$E498*Input!B$6 + 'Cálculo Emissões'!$F498*Input!B$5) * (1/1000)</f>
        <v>6.6892318910501871E-3</v>
      </c>
      <c r="N498" s="28">
        <f>($D498*Input!C$4 + 'Cálculo Emissões'!$E498*Input!C$6 + 'Cálculo Emissões'!$F498*Input!C$5) * (1/1000)</f>
        <v>6.6892318910501871E-3</v>
      </c>
      <c r="O498" s="28">
        <f>($D498*Input!D$4 + 'Cálculo Emissões'!$E498*Input!D$6 + 'Cálculo Emissões'!$F498*Input!D$5) * (1/1000)</f>
        <v>6.6892318910501871E-3</v>
      </c>
      <c r="P498" s="28">
        <f>($D498*Input!E$4 + 'Cálculo Emissões'!$E498*Input!E$6 + 'Cálculo Emissões'!$F498*Input!E$5) * (1/1000)</f>
        <v>0.33277874630220572</v>
      </c>
      <c r="Q498" s="28">
        <f>($D498*Input!F$4 + 'Cálculo Emissões'!$E498*Input!F$6 + 'Cálculo Emissões'!$F498*Input!F$5) * (1/1000)</f>
        <v>0.40824159930988785</v>
      </c>
      <c r="R498" s="28">
        <f>($D498*Input!G$4 + 'Cálculo Emissões'!$E498*Input!G$6 + 'Cálculo Emissões'!$F498*Input!G$5) * (1/1000)</f>
        <v>9.2779222916649605E-3</v>
      </c>
      <c r="S498" s="28">
        <f>($D498*Input!H$4 + 'Cálculo Emissões'!$E498*Input!H$6 + 'Cálculo Emissões'!$F498*Input!H$5) * (1/1000)</f>
        <v>0.17441701785493488</v>
      </c>
      <c r="T498" s="28">
        <f>($D498*Input!I$4) * (1/1000)</f>
        <v>1.4705166783202299E-2</v>
      </c>
      <c r="U498" s="1">
        <f>($D498*Input!J$4 + 'Cálculo Emissões'!$E498*Input!J$6 + 'Cálculo Emissões'!$F498*Input!J$5) * (1/1000)</f>
        <v>6.2254666617907548E-3</v>
      </c>
      <c r="V498" s="1">
        <f>($D498*Input!K$4 + 'Cálculo Emissões'!$E498*Input!K$6 + 'Cálculo Emissões'!$F498*Input!K$5) * (1/1000)</f>
        <v>4.7274150893384329E-3</v>
      </c>
      <c r="W498" s="1">
        <f>($D498*Input!L$4 + 'Cálculo Emissões'!$E498*Input!L$6 + 'Cálculo Emissões'!$F498*Input!L$5) * (1/1000)</f>
        <v>2.5331824344216845E-3</v>
      </c>
      <c r="X498" s="1">
        <f>($D498*Input!M$4 + 'Cálculo Emissões'!$E498*Input!M$6 + 'Cálculo Emissões'!$F498*Input!M$5) * (1/1000)</f>
        <v>5.3364338742647672E-3</v>
      </c>
      <c r="Y498" s="1">
        <f>($D498*Input!N$4 + 'Cálculo Emissões'!$E498*Input!N$6 + 'Cálculo Emissões'!$F498*Input!N$5) * (1/1000)</f>
        <v>2.6682169371323836E-3</v>
      </c>
      <c r="Z498" s="1">
        <f>($D498*Input!O$4 + 'Cálculo Emissões'!$E498*Input!O$6 + 'Cálculo Emissões'!$F498*Input!O$5) * (1/1000)</f>
        <v>1.449634360765563E-3</v>
      </c>
    </row>
    <row r="499" spans="1:26" ht="15" customHeight="1" x14ac:dyDescent="0.25">
      <c r="A499" s="1" t="str">
        <f>'Dados Vias'!B500</f>
        <v>Vila Velha</v>
      </c>
      <c r="B499" s="1" t="str">
        <f>'Dados Vias'!C500</f>
        <v>Av. Ana Meroto Stefanon (2)</v>
      </c>
      <c r="C499" s="29">
        <f>Input!$R$17</f>
        <v>0.95383561643835613</v>
      </c>
      <c r="D499" s="5">
        <f>'Dados Vias'!S500</f>
        <v>1196.1368162534286</v>
      </c>
      <c r="E499" s="5">
        <f>'Dados Vias'!T500</f>
        <v>165.72979984234254</v>
      </c>
      <c r="F499" s="5">
        <f>'Dados Vias'!U500</f>
        <v>172.93544331374872</v>
      </c>
      <c r="G499" s="12">
        <f>($D499*Input!$E$12 + $E499*Input!$E$14 + $F499*Input!$E$13) / ($D499+$E499+$F499)</f>
        <v>2.9150234741784038</v>
      </c>
      <c r="H499" s="14" t="str">
        <f>'Dados Vias'!W500</f>
        <v>Highway</v>
      </c>
      <c r="I499" s="29">
        <f>VLOOKUP($H499,Input!$A$12:$B$15,2,FALSE)</f>
        <v>0.61049702380952386</v>
      </c>
      <c r="J499" s="34">
        <f t="shared" si="24"/>
        <v>8.9874266649933467</v>
      </c>
      <c r="K499" s="34">
        <f t="shared" si="25"/>
        <v>1.7251407220730259</v>
      </c>
      <c r="L499" s="34">
        <f t="shared" si="26"/>
        <v>0.41737275534024826</v>
      </c>
      <c r="M499" s="28">
        <f>($D499*Input!B$4 + 'Cálculo Emissões'!$E499*Input!B$6 + 'Cálculo Emissões'!$F499*Input!B$5) * (1/1000)</f>
        <v>3.6151687587112555E-2</v>
      </c>
      <c r="N499" s="28">
        <f>($D499*Input!C$4 + 'Cálculo Emissões'!$E499*Input!C$6 + 'Cálculo Emissões'!$F499*Input!C$5) * (1/1000)</f>
        <v>3.6151687587112555E-2</v>
      </c>
      <c r="O499" s="28">
        <f>($D499*Input!D$4 + 'Cálculo Emissões'!$E499*Input!D$6 + 'Cálculo Emissões'!$F499*Input!D$5) * (1/1000)</f>
        <v>3.6151687587112555E-2</v>
      </c>
      <c r="P499" s="28">
        <f>($D499*Input!E$4 + 'Cálculo Emissões'!$E499*Input!E$6 + 'Cálculo Emissões'!$F499*Input!E$5) * (1/1000)</f>
        <v>1.8759532843523394</v>
      </c>
      <c r="Q499" s="28">
        <f>($D499*Input!F$4 + 'Cálculo Emissões'!$E499*Input!F$6 + 'Cálculo Emissões'!$F499*Input!F$5) * (1/1000)</f>
        <v>1.8918795571589577</v>
      </c>
      <c r="R499" s="28">
        <f>($D499*Input!G$4 + 'Cálculo Emissões'!$E499*Input!G$6 + 'Cálculo Emissões'!$F499*Input!G$5) * (1/1000)</f>
        <v>5.1241417279093066E-2</v>
      </c>
      <c r="S499" s="28">
        <f>($D499*Input!H$4 + 'Cálculo Emissões'!$E499*Input!H$6 + 'Cálculo Emissões'!$F499*Input!H$5) * (1/1000)</f>
        <v>0.99385498164593344</v>
      </c>
      <c r="T499" s="28">
        <f>($D499*Input!I$4) * (1/1000)</f>
        <v>8.7999107047163794E-2</v>
      </c>
      <c r="U499" s="1">
        <f>($D499*Input!J$4 + 'Cálculo Emissões'!$E499*Input!J$6 + 'Cálculo Emissões'!$F499*Input!J$5) * (1/1000)</f>
        <v>3.4841581134705639E-2</v>
      </c>
      <c r="V499" s="1">
        <f>($D499*Input!K$4 + 'Cálculo Emissões'!$E499*Input!K$6 + 'Cálculo Emissões'!$F499*Input!K$5) * (1/1000)</f>
        <v>2.6444601537768529E-2</v>
      </c>
      <c r="W499" s="1">
        <f>($D499*Input!L$4 + 'Cálculo Emissões'!$E499*Input!L$6 + 'Cálculo Emissões'!$F499*Input!L$5) * (1/1000)</f>
        <v>1.417413593164871E-2</v>
      </c>
      <c r="X499" s="1">
        <f>($D499*Input!M$4 + 'Cálculo Emissões'!$E499*Input!M$6 + 'Cálculo Emissões'!$F499*Input!M$5) * (1/1000)</f>
        <v>2.9916860275465022E-2</v>
      </c>
      <c r="Y499" s="1">
        <f>($D499*Input!N$4 + 'Cálculo Emissões'!$E499*Input!N$6 + 'Cálculo Emissões'!$F499*Input!N$5) * (1/1000)</f>
        <v>1.4958430137732511E-2</v>
      </c>
      <c r="Z499" s="1">
        <f>($D499*Input!O$4 + 'Cálculo Emissões'!$E499*Input!O$6 + 'Cálculo Emissões'!$F499*Input!O$5) * (1/1000)</f>
        <v>8.1330677475123046E-3</v>
      </c>
    </row>
    <row r="500" spans="1:26" ht="15" customHeight="1" x14ac:dyDescent="0.25">
      <c r="A500" s="1" t="str">
        <f>'Dados Vias'!B501</f>
        <v>Vila Velha</v>
      </c>
      <c r="B500" s="1" t="str">
        <f>'Dados Vias'!C501</f>
        <v>Rua Fernando Antônio</v>
      </c>
      <c r="C500" s="29">
        <f>Input!$R$17</f>
        <v>0.95383561643835613</v>
      </c>
      <c r="D500" s="5">
        <f>'Dados Vias'!S501</f>
        <v>612.16898881965005</v>
      </c>
      <c r="E500" s="5">
        <f>'Dados Vias'!T501</f>
        <v>270.23676083029591</v>
      </c>
      <c r="F500" s="5">
        <f>'Dados Vias'!U501</f>
        <v>82.725539029682437</v>
      </c>
      <c r="G500" s="12">
        <f>($D500*Input!$E$12 + $E500*Input!$E$14 + $F500*Input!$E$13) / ($D500+$E500+$F500)</f>
        <v>2.3171428571428576</v>
      </c>
      <c r="H500" s="14" t="str">
        <f>'Dados Vias'!W501</f>
        <v>Collector</v>
      </c>
      <c r="I500" s="29">
        <f>VLOOKUP($H500,Input!$A$12:$B$15,2,FALSE)</f>
        <v>1.9366892857142866</v>
      </c>
      <c r="J500" s="34">
        <f t="shared" si="24"/>
        <v>12.786122859115583</v>
      </c>
      <c r="K500" s="34">
        <f t="shared" si="25"/>
        <v>2.4543022206351894</v>
      </c>
      <c r="L500" s="34">
        <f t="shared" si="26"/>
        <v>0.59378279531496525</v>
      </c>
      <c r="M500" s="28">
        <f>($D500*Input!B$4 + 'Cálculo Emissões'!$E500*Input!B$6 + 'Cálculo Emissões'!$F500*Input!B$5) * (1/1000)</f>
        <v>1.8303294239988877E-2</v>
      </c>
      <c r="N500" s="28">
        <f>($D500*Input!C$4 + 'Cálculo Emissões'!$E500*Input!C$6 + 'Cálculo Emissões'!$F500*Input!C$5) * (1/1000)</f>
        <v>1.8303294239988877E-2</v>
      </c>
      <c r="O500" s="28">
        <f>($D500*Input!D$4 + 'Cálculo Emissões'!$E500*Input!D$6 + 'Cálculo Emissões'!$F500*Input!D$5) * (1/1000)</f>
        <v>1.8303294239988877E-2</v>
      </c>
      <c r="P500" s="28">
        <f>($D500*Input!E$4 + 'Cálculo Emissões'!$E500*Input!E$6 + 'Cálculo Emissões'!$F500*Input!E$5) * (1/1000)</f>
        <v>0.94716518064125577</v>
      </c>
      <c r="Q500" s="28">
        <f>($D500*Input!F$4 + 'Cálculo Emissões'!$E500*Input!F$6 + 'Cálculo Emissões'!$F500*Input!F$5) * (1/1000)</f>
        <v>1.6752940640238112</v>
      </c>
      <c r="R500" s="28">
        <f>($D500*Input!G$4 + 'Cálculo Emissões'!$E500*Input!G$6 + 'Cálculo Emissões'!$F500*Input!G$5) * (1/1000)</f>
        <v>2.5470975418658968E-2</v>
      </c>
      <c r="S500" s="28">
        <f>($D500*Input!H$4 + 'Cálculo Emissões'!$E500*Input!H$6 + 'Cálculo Emissões'!$F500*Input!H$5) * (1/1000)</f>
        <v>0.56791245960032066</v>
      </c>
      <c r="T500" s="28">
        <f>($D500*Input!I$4) * (1/1000)</f>
        <v>4.5036925246418259E-2</v>
      </c>
      <c r="U500" s="1">
        <f>($D500*Input!J$4 + 'Cálculo Emissões'!$E500*Input!J$6 + 'Cálculo Emissões'!$F500*Input!J$5) * (1/1000)</f>
        <v>1.897951014253664E-2</v>
      </c>
      <c r="V500" s="1">
        <f>($D500*Input!K$4 + 'Cálculo Emissões'!$E500*Input!K$6 + 'Cálculo Emissões'!$F500*Input!K$5) * (1/1000)</f>
        <v>1.4423973675905848E-2</v>
      </c>
      <c r="W500" s="1">
        <f>($D500*Input!L$4 + 'Cálculo Emissões'!$E500*Input!L$6 + 'Cálculo Emissões'!$F500*Input!L$5) * (1/1000)</f>
        <v>7.7254911556216008E-3</v>
      </c>
      <c r="X500" s="1">
        <f>($D500*Input!M$4 + 'Cálculo Emissões'!$E500*Input!M$6 + 'Cálculo Emissões'!$F500*Input!M$5) * (1/1000)</f>
        <v>1.605656386296524E-2</v>
      </c>
      <c r="Y500" s="1">
        <f>($D500*Input!N$4 + 'Cálculo Emissões'!$E500*Input!N$6 + 'Cálculo Emissões'!$F500*Input!N$5) * (1/1000)</f>
        <v>8.0282819314826202E-3</v>
      </c>
      <c r="Z500" s="1">
        <f>($D500*Input!O$4 + 'Cálculo Emissões'!$E500*Input!O$6 + 'Cálculo Emissões'!$F500*Input!O$5) * (1/1000)</f>
        <v>4.3600087126835002E-3</v>
      </c>
    </row>
    <row r="501" spans="1:26" ht="15" customHeight="1" x14ac:dyDescent="0.25">
      <c r="A501" s="1" t="str">
        <f>'Dados Vias'!B502</f>
        <v>Vila Velha</v>
      </c>
      <c r="B501" s="1" t="str">
        <f>'Dados Vias'!C502</f>
        <v>Rua Quinze de Novembro</v>
      </c>
      <c r="C501" s="29">
        <f>Input!$R$17</f>
        <v>0.95383561643835613</v>
      </c>
      <c r="D501" s="5">
        <f>'Dados Vias'!S502</f>
        <v>372.03808177394546</v>
      </c>
      <c r="E501" s="5">
        <f>'Dados Vias'!T502</f>
        <v>22.101272184590819</v>
      </c>
      <c r="F501" s="5">
        <f>'Dados Vias'!U502</f>
        <v>14.73418145639388</v>
      </c>
      <c r="G501" s="12">
        <f>($D501*Input!$E$12 + $E501*Input!$E$14 + $F501*Input!$E$13) / ($D501+$E501+$F501)</f>
        <v>1.8941441441441444</v>
      </c>
      <c r="H501" s="14" t="str">
        <f>'Dados Vias'!W502</f>
        <v>Collector</v>
      </c>
      <c r="I501" s="29">
        <f>VLOOKUP($H501,Input!$A$12:$B$15,2,FALSE)</f>
        <v>1.9366892857142866</v>
      </c>
      <c r="J501" s="34">
        <f t="shared" si="24"/>
        <v>4.4101250028657191</v>
      </c>
      <c r="K501" s="34">
        <f t="shared" si="25"/>
        <v>0.84652554234574184</v>
      </c>
      <c r="L501" s="34">
        <f t="shared" si="26"/>
        <v>0.20480456669655039</v>
      </c>
      <c r="M501" s="28">
        <f>($D501*Input!B$4 + 'Cálculo Emissões'!$E501*Input!B$6 + 'Cálculo Emissões'!$F501*Input!B$5) * (1/1000)</f>
        <v>4.2848060394367659E-3</v>
      </c>
      <c r="N501" s="28">
        <f>($D501*Input!C$4 + 'Cálculo Emissões'!$E501*Input!C$6 + 'Cálculo Emissões'!$F501*Input!C$5) * (1/1000)</f>
        <v>4.2848060394367659E-3</v>
      </c>
      <c r="O501" s="28">
        <f>($D501*Input!D$4 + 'Cálculo Emissões'!$E501*Input!D$6 + 'Cálculo Emissões'!$F501*Input!D$5) * (1/1000)</f>
        <v>4.2848060394367659E-3</v>
      </c>
      <c r="P501" s="28">
        <f>($D501*Input!E$4 + 'Cálculo Emissões'!$E501*Input!E$6 + 'Cálculo Emissões'!$F501*Input!E$5) * (1/1000)</f>
        <v>0.36830509778949477</v>
      </c>
      <c r="Q501" s="28">
        <f>($D501*Input!F$4 + 'Cálculo Emissões'!$E501*Input!F$6 + 'Cálculo Emissões'!$F501*Input!F$5) * (1/1000)</f>
        <v>0.43464409876567756</v>
      </c>
      <c r="R501" s="28">
        <f>($D501*Input!G$4 + 'Cálculo Emissões'!$E501*Input!G$6 + 'Cálculo Emissões'!$F501*Input!G$5) * (1/1000)</f>
        <v>7.6504116164257891E-3</v>
      </c>
      <c r="S501" s="28">
        <f>($D501*Input!H$4 + 'Cálculo Emissões'!$E501*Input!H$6 + 'Cálculo Emissões'!$F501*Input!H$5) * (1/1000)</f>
        <v>0.28980954048548652</v>
      </c>
      <c r="T501" s="28">
        <f>($D501*Input!I$4) * (1/1000)</f>
        <v>2.7370630632533262E-2</v>
      </c>
      <c r="U501" s="1">
        <f>($D501*Input!J$4 + 'Cálculo Emissões'!$E501*Input!J$6 + 'Cálculo Emissões'!$F501*Input!J$5) * (1/1000)</f>
        <v>7.9510784919838567E-3</v>
      </c>
      <c r="V501" s="1">
        <f>($D501*Input!K$4 + 'Cálculo Emissões'!$E501*Input!K$6 + 'Cálculo Emissões'!$F501*Input!K$5) * (1/1000)</f>
        <v>6.0319278064683689E-3</v>
      </c>
      <c r="W501" s="1">
        <f>($D501*Input!L$4 + 'Cálculo Emissões'!$E501*Input!L$6 + 'Cálculo Emissões'!$F501*Input!L$5) * (1/1000)</f>
        <v>3.2337205627293907E-3</v>
      </c>
      <c r="X501" s="1">
        <f>($D501*Input!M$4 + 'Cálculo Emissões'!$E501*Input!M$6 + 'Cálculo Emissões'!$F501*Input!M$5) * (1/1000)</f>
        <v>6.6487262475486896E-3</v>
      </c>
      <c r="Y501" s="1">
        <f>($D501*Input!N$4 + 'Cálculo Emissões'!$E501*Input!N$6 + 'Cálculo Emissões'!$F501*Input!N$5) * (1/1000)</f>
        <v>3.3243631237743448E-3</v>
      </c>
      <c r="Z501" s="1">
        <f>($D501*Input!O$4 + 'Cálculo Emissões'!$E501*Input!O$6 + 'Cálculo Emissões'!$F501*Input!O$5) * (1/1000)</f>
        <v>1.8132327761767415E-3</v>
      </c>
    </row>
    <row r="502" spans="1:26" ht="15" customHeight="1" x14ac:dyDescent="0.25">
      <c r="A502" s="1" t="str">
        <f>'Dados Vias'!B503</f>
        <v>Vila Velha</v>
      </c>
      <c r="B502" s="1" t="str">
        <f>'Dados Vias'!C503</f>
        <v>Rua Santa Catarina</v>
      </c>
      <c r="C502" s="29">
        <f>Input!$R$17</f>
        <v>0.95383561643835613</v>
      </c>
      <c r="D502" s="5">
        <f>'Dados Vias'!S503</f>
        <v>182.67690652531886</v>
      </c>
      <c r="E502" s="5">
        <f>'Dados Vias'!T503</f>
        <v>28.490893678260733</v>
      </c>
      <c r="F502" s="5">
        <f>'Dados Vias'!U503</f>
        <v>1.6759349222506317</v>
      </c>
      <c r="G502" s="12">
        <f>($D502*Input!$E$12 + $E502*Input!$E$14 + $F502*Input!$E$13) / ($D502+$E502+$F502)</f>
        <v>1.3944881889763781</v>
      </c>
      <c r="H502" s="14" t="str">
        <f>'Dados Vias'!W503</f>
        <v>Collector</v>
      </c>
      <c r="I502" s="29">
        <f>VLOOKUP($H502,Input!$A$12:$B$15,2,FALSE)</f>
        <v>1.9366892857142866</v>
      </c>
      <c r="J502" s="34">
        <f t="shared" si="24"/>
        <v>1.6798272438349395</v>
      </c>
      <c r="K502" s="34">
        <f t="shared" si="25"/>
        <v>0.3224436195596479</v>
      </c>
      <c r="L502" s="34">
        <f t="shared" si="26"/>
        <v>7.8010553119269646E-2</v>
      </c>
      <c r="M502" s="28">
        <f>($D502*Input!B$4 + 'Cálculo Emissões'!$E502*Input!B$6 + 'Cálculo Emissões'!$F502*Input!B$5) * (1/1000)</f>
        <v>1.2089649962833716E-3</v>
      </c>
      <c r="N502" s="28">
        <f>($D502*Input!C$4 + 'Cálculo Emissões'!$E502*Input!C$6 + 'Cálculo Emissões'!$F502*Input!C$5) * (1/1000)</f>
        <v>1.2089649962833716E-3</v>
      </c>
      <c r="O502" s="28">
        <f>($D502*Input!D$4 + 'Cálculo Emissões'!$E502*Input!D$6 + 'Cálculo Emissões'!$F502*Input!D$5) * (1/1000)</f>
        <v>1.2089649962833716E-3</v>
      </c>
      <c r="P502" s="28">
        <f>($D502*Input!E$4 + 'Cálculo Emissões'!$E502*Input!E$6 + 'Cálculo Emissões'!$F502*Input!E$5) * (1/1000)</f>
        <v>0.15239354948363409</v>
      </c>
      <c r="Q502" s="28">
        <f>($D502*Input!F$4 + 'Cálculo Emissões'!$E502*Input!F$6 + 'Cálculo Emissões'!$F502*Input!F$5) * (1/1000)</f>
        <v>0.27547817633324456</v>
      </c>
      <c r="R502" s="28">
        <f>($D502*Input!G$4 + 'Cálculo Emissões'!$E502*Input!G$6 + 'Cálculo Emissões'!$F502*Input!G$5) * (1/1000)</f>
        <v>2.6313005464670561E-3</v>
      </c>
      <c r="S502" s="28">
        <f>($D502*Input!H$4 + 'Cálculo Emissões'!$E502*Input!H$6 + 'Cálculo Emissões'!$F502*Input!H$5) * (1/1000)</f>
        <v>0.14669905583647544</v>
      </c>
      <c r="T502" s="28">
        <f>($D502*Input!I$4) * (1/1000)</f>
        <v>1.3439436387150155E-2</v>
      </c>
      <c r="U502" s="1">
        <f>($D502*Input!J$4 + 'Cálculo Emissões'!$E502*Input!J$6 + 'Cálculo Emissões'!$F502*Input!J$5) * (1/1000)</f>
        <v>3.674551873737753E-3</v>
      </c>
      <c r="V502" s="1">
        <f>($D502*Input!K$4 + 'Cálculo Emissões'!$E502*Input!K$6 + 'Cálculo Emissões'!$F502*Input!K$5) * (1/1000)</f>
        <v>2.7893189011473536E-3</v>
      </c>
      <c r="W502" s="1">
        <f>($D502*Input!L$4 + 'Cálculo Emissões'!$E502*Input!L$6 + 'Cálculo Emissões'!$F502*Input!L$5) * (1/1000)</f>
        <v>1.4948034545327043E-3</v>
      </c>
      <c r="X502" s="1">
        <f>($D502*Input!M$4 + 'Cálculo Emissões'!$E502*Input!M$6 + 'Cálculo Emissões'!$F502*Input!M$5) * (1/1000)</f>
        <v>3.0175175129597753E-3</v>
      </c>
      <c r="Y502" s="1">
        <f>($D502*Input!N$4 + 'Cálculo Emissões'!$E502*Input!N$6 + 'Cálculo Emissões'!$F502*Input!N$5) * (1/1000)</f>
        <v>1.5087587564798876E-3</v>
      </c>
      <c r="Z502" s="1">
        <f>($D502*Input!O$4 + 'Cálculo Emissões'!$E502*Input!O$6 + 'Cálculo Emissões'!$F502*Input!O$5) * (1/1000)</f>
        <v>8.2328431029027674E-4</v>
      </c>
    </row>
    <row r="503" spans="1:26" ht="15" customHeight="1" x14ac:dyDescent="0.25">
      <c r="A503" s="1" t="str">
        <f>'Dados Vias'!B504</f>
        <v>Vila Velha</v>
      </c>
      <c r="B503" s="1" t="str">
        <f>'Dados Vias'!C504</f>
        <v>Rua Maranhão</v>
      </c>
      <c r="C503" s="29">
        <f>Input!$R$17</f>
        <v>0.95383561643835613</v>
      </c>
      <c r="D503" s="5">
        <f>'Dados Vias'!S504</f>
        <v>134.83299585291203</v>
      </c>
      <c r="E503" s="5">
        <f>'Dados Vias'!T504</f>
        <v>6.420618850138669</v>
      </c>
      <c r="F503" s="5">
        <f>'Dados Vias'!U504</f>
        <v>12.841237700277338</v>
      </c>
      <c r="G503" s="12">
        <f>($D503*Input!$E$12 + $E503*Input!$E$14 + $F503*Input!$E$13) / ($D503+$E503+$F503)</f>
        <v>2.5812499999999998</v>
      </c>
      <c r="H503" s="14" t="str">
        <f>'Dados Vias'!W504</f>
        <v>Collector</v>
      </c>
      <c r="I503" s="29">
        <f>VLOOKUP($H503,Input!$A$12:$B$15,2,FALSE)</f>
        <v>1.9366892857142866</v>
      </c>
      <c r="J503" s="34">
        <f t="shared" si="24"/>
        <v>2.2790581871377751</v>
      </c>
      <c r="K503" s="34">
        <f t="shared" si="25"/>
        <v>0.43746627740725108</v>
      </c>
      <c r="L503" s="34">
        <f t="shared" si="26"/>
        <v>0.10583861550175427</v>
      </c>
      <c r="M503" s="28">
        <f>($D503*Input!B$4 + 'Cálculo Emissões'!$E503*Input!B$6 + 'Cálculo Emissões'!$F503*Input!B$5) * (1/1000)</f>
        <v>2.8578920798705172E-3</v>
      </c>
      <c r="N503" s="28">
        <f>($D503*Input!C$4 + 'Cálculo Emissões'!$E503*Input!C$6 + 'Cálculo Emissões'!$F503*Input!C$5) * (1/1000)</f>
        <v>2.8578920798705172E-3</v>
      </c>
      <c r="O503" s="28">
        <f>($D503*Input!D$4 + 'Cálculo Emissões'!$E503*Input!D$6 + 'Cálculo Emissões'!$F503*Input!D$5) * (1/1000)</f>
        <v>2.8578920798705172E-3</v>
      </c>
      <c r="P503" s="28">
        <f>($D503*Input!E$4 + 'Cálculo Emissões'!$E503*Input!E$6 + 'Cálculo Emissões'!$F503*Input!E$5) * (1/1000)</f>
        <v>0.1740876298216267</v>
      </c>
      <c r="Q503" s="28">
        <f>($D503*Input!F$4 + 'Cálculo Emissões'!$E503*Input!F$6 + 'Cálculo Emissões'!$F503*Input!F$5) * (1/1000)</f>
        <v>0.15919990111716953</v>
      </c>
      <c r="R503" s="28">
        <f>($D503*Input!G$4 + 'Cálculo Emissões'!$E503*Input!G$6 + 'Cálculo Emissões'!$F503*Input!G$5) * (1/1000)</f>
        <v>4.3463675687161057E-3</v>
      </c>
      <c r="S503" s="28">
        <f>($D503*Input!H$4 + 'Cálculo Emissões'!$E503*Input!H$6 + 'Cálculo Emissões'!$F503*Input!H$5) * (1/1000)</f>
        <v>0.10636948125616243</v>
      </c>
      <c r="T503" s="28">
        <f>($D503*Input!I$4) * (1/1000)</f>
        <v>9.9195870190791711E-3</v>
      </c>
      <c r="U503" s="1">
        <f>($D503*Input!J$4 + 'Cálculo Emissões'!$E503*Input!J$6 + 'Cálculo Emissões'!$F503*Input!J$5) * (1/1000)</f>
        <v>3.3757592562315935E-3</v>
      </c>
      <c r="V503" s="1">
        <f>($D503*Input!K$4 + 'Cálculo Emissões'!$E503*Input!K$6 + 'Cálculo Emissões'!$F503*Input!K$5) * (1/1000)</f>
        <v>2.5609641797992044E-3</v>
      </c>
      <c r="W503" s="1">
        <f>($D503*Input!L$4 + 'Cálculo Emissões'!$E503*Input!L$6 + 'Cálculo Emissões'!$F503*Input!L$5) * (1/1000)</f>
        <v>1.3729903083147406E-3</v>
      </c>
      <c r="X503" s="1">
        <f>($D503*Input!M$4 + 'Cálculo Emissões'!$E503*Input!M$6 + 'Cálculo Emissões'!$F503*Input!M$5) * (1/1000)</f>
        <v>2.8763667532176913E-3</v>
      </c>
      <c r="Y503" s="1">
        <f>($D503*Input!N$4 + 'Cálculo Emissões'!$E503*Input!N$6 + 'Cálculo Emissões'!$F503*Input!N$5) * (1/1000)</f>
        <v>1.4381833766088457E-3</v>
      </c>
      <c r="Z503" s="1">
        <f>($D503*Input!O$4 + 'Cálculo Emissões'!$E503*Input!O$6 + 'Cálculo Emissões'!$F503*Input!O$5) * (1/1000)</f>
        <v>7.8315973654420601E-4</v>
      </c>
    </row>
    <row r="504" spans="1:26" ht="15" customHeight="1" x14ac:dyDescent="0.25">
      <c r="A504" s="1" t="str">
        <f>'Dados Vias'!B505</f>
        <v>Vila Velha</v>
      </c>
      <c r="B504" s="1" t="str">
        <f>'Dados Vias'!C505</f>
        <v>Rua Humberto Serrano</v>
      </c>
      <c r="C504" s="29">
        <f>Input!$R$17</f>
        <v>0.95383561643835613</v>
      </c>
      <c r="D504" s="5">
        <f>'Dados Vias'!S505</f>
        <v>183.86318576245407</v>
      </c>
      <c r="E504" s="5">
        <f>'Dados Vias'!T505</f>
        <v>27.238990483326532</v>
      </c>
      <c r="F504" s="5">
        <f>'Dados Vias'!U505</f>
        <v>3.4048738104158165</v>
      </c>
      <c r="G504" s="12">
        <f>($D504*Input!$E$12 + $E504*Input!$E$14 + $F504*Input!$E$13) / ($D504+$E504+$F504)</f>
        <v>1.5166666666666666</v>
      </c>
      <c r="H504" s="14" t="str">
        <f>'Dados Vias'!W505</f>
        <v>Collector</v>
      </c>
      <c r="I504" s="29">
        <f>VLOOKUP($H504,Input!$A$12:$B$15,2,FALSE)</f>
        <v>1.9366892857142866</v>
      </c>
      <c r="J504" s="34">
        <f t="shared" si="24"/>
        <v>1.8443788228586555</v>
      </c>
      <c r="K504" s="34">
        <f t="shared" si="25"/>
        <v>0.3540293715703921</v>
      </c>
      <c r="L504" s="34">
        <f t="shared" si="26"/>
        <v>8.5652267315417432E-2</v>
      </c>
      <c r="M504" s="28">
        <f>($D504*Input!B$4 + 'Cálculo Emissões'!$E504*Input!B$6 + 'Cálculo Emissões'!$F504*Input!B$5) * (1/1000)</f>
        <v>1.5110055367039004E-3</v>
      </c>
      <c r="N504" s="28">
        <f>($D504*Input!C$4 + 'Cálculo Emissões'!$E504*Input!C$6 + 'Cálculo Emissões'!$F504*Input!C$5) * (1/1000)</f>
        <v>1.5110055367039004E-3</v>
      </c>
      <c r="O504" s="28">
        <f>($D504*Input!D$4 + 'Cálculo Emissões'!$E504*Input!D$6 + 'Cálculo Emissões'!$F504*Input!D$5) * (1/1000)</f>
        <v>1.5110055367039004E-3</v>
      </c>
      <c r="P504" s="28">
        <f>($D504*Input!E$4 + 'Cálculo Emissões'!$E504*Input!E$6 + 'Cálculo Emissões'!$F504*Input!E$5) * (1/1000)</f>
        <v>0.16257668006391432</v>
      </c>
      <c r="Q504" s="28">
        <f>($D504*Input!F$4 + 'Cálculo Emissões'!$E504*Input!F$6 + 'Cálculo Emissões'!$F504*Input!F$5) * (1/1000)</f>
        <v>0.27352517886190164</v>
      </c>
      <c r="R504" s="28">
        <f>($D504*Input!G$4 + 'Cálculo Emissões'!$E504*Input!G$6 + 'Cálculo Emissões'!$F504*Input!G$5) * (1/1000)</f>
        <v>3.0061509967017901E-3</v>
      </c>
      <c r="S504" s="28">
        <f>($D504*Input!H$4 + 'Cálculo Emissões'!$E504*Input!H$6 + 'Cálculo Emissões'!$F504*Input!H$5) * (1/1000)</f>
        <v>0.14760679247500627</v>
      </c>
      <c r="T504" s="28">
        <f>($D504*Input!I$4) * (1/1000)</f>
        <v>1.3526710277693435E-2</v>
      </c>
      <c r="U504" s="1">
        <f>($D504*Input!J$4 + 'Cálculo Emissões'!$E504*Input!J$6 + 'Cálculo Emissões'!$F504*Input!J$5) * (1/1000)</f>
        <v>3.8026861257414602E-3</v>
      </c>
      <c r="V504" s="1">
        <f>($D504*Input!K$4 + 'Cálculo Emissões'!$E504*Input!K$6 + 'Cálculo Emissões'!$F504*Input!K$5) * (1/1000)</f>
        <v>2.8864281173439665E-3</v>
      </c>
      <c r="W504" s="1">
        <f>($D504*Input!L$4 + 'Cálculo Emissões'!$E504*Input!L$6 + 'Cálculo Emissões'!$F504*Input!L$5) * (1/1000)</f>
        <v>1.5469062463387829E-3</v>
      </c>
      <c r="X504" s="1">
        <f>($D504*Input!M$4 + 'Cálculo Emissões'!$E504*Input!M$6 + 'Cálculo Emissões'!$F504*Input!M$5) * (1/1000)</f>
        <v>3.1375778058486967E-3</v>
      </c>
      <c r="Y504" s="1">
        <f>($D504*Input!N$4 + 'Cálculo Emissões'!$E504*Input!N$6 + 'Cálculo Emissões'!$F504*Input!N$5) * (1/1000)</f>
        <v>1.5687889029243484E-3</v>
      </c>
      <c r="Z504" s="1">
        <f>($D504*Input!O$4 + 'Cálculo Emissões'!$E504*Input!O$6 + 'Cálculo Emissões'!$F504*Input!O$5) * (1/1000)</f>
        <v>8.5577517474614889E-4</v>
      </c>
    </row>
    <row r="505" spans="1:26" ht="15" customHeight="1" x14ac:dyDescent="0.25">
      <c r="A505" s="1" t="str">
        <f>'Dados Vias'!B506</f>
        <v>Vila Velha</v>
      </c>
      <c r="B505" s="1" t="str">
        <f>'Dados Vias'!C506</f>
        <v>Rua Itaquari</v>
      </c>
      <c r="C505" s="29">
        <f>Input!$R$17</f>
        <v>0.95383561643835613</v>
      </c>
      <c r="D505" s="5">
        <f>'Dados Vias'!S506</f>
        <v>101.80504754743917</v>
      </c>
      <c r="E505" s="5">
        <f>'Dados Vias'!T506</f>
        <v>13.513944364704315</v>
      </c>
      <c r="F505" s="5">
        <f>'Dados Vias'!U506</f>
        <v>0.90092962431362089</v>
      </c>
      <c r="G505" s="12">
        <f>($D505*Input!$E$12 + $E505*Input!$E$14 + $F505*Input!$E$13) / ($D505+$E505+$F505)</f>
        <v>1.4147286821705425</v>
      </c>
      <c r="H505" s="14" t="str">
        <f>'Dados Vias'!W506</f>
        <v>Collector</v>
      </c>
      <c r="I505" s="29">
        <f>VLOOKUP($H505,Input!$A$12:$B$15,2,FALSE)</f>
        <v>1.9366892857142866</v>
      </c>
      <c r="J505" s="34">
        <f t="shared" si="24"/>
        <v>0.93082451212826289</v>
      </c>
      <c r="K505" s="34">
        <f t="shared" si="25"/>
        <v>0.17867219737446532</v>
      </c>
      <c r="L505" s="34">
        <f t="shared" si="26"/>
        <v>4.3227144526080313E-2</v>
      </c>
      <c r="M505" s="28">
        <f>($D505*Input!B$4 + 'Cálculo Emissões'!$E505*Input!B$6 + 'Cálculo Emissões'!$F505*Input!B$5) * (1/1000)</f>
        <v>6.5761202764830836E-4</v>
      </c>
      <c r="N505" s="28">
        <f>($D505*Input!C$4 + 'Cálculo Emissões'!$E505*Input!C$6 + 'Cálculo Emissões'!$F505*Input!C$5) * (1/1000)</f>
        <v>6.5761202764830836E-4</v>
      </c>
      <c r="O505" s="28">
        <f>($D505*Input!D$4 + 'Cálculo Emissões'!$E505*Input!D$6 + 'Cálculo Emissões'!$F505*Input!D$5) * (1/1000)</f>
        <v>6.5761202764830836E-4</v>
      </c>
      <c r="P505" s="28">
        <f>($D505*Input!E$4 + 'Cálculo Emissões'!$E505*Input!E$6 + 'Cálculo Emissões'!$F505*Input!E$5) * (1/1000)</f>
        <v>8.4512860803107881E-2</v>
      </c>
      <c r="Q505" s="28">
        <f>($D505*Input!F$4 + 'Cálculo Emissões'!$E505*Input!F$6 + 'Cálculo Emissões'!$F505*Input!F$5) * (1/1000)</f>
        <v>0.1443976869030518</v>
      </c>
      <c r="R505" s="28">
        <f>($D505*Input!G$4 + 'Cálculo Emissões'!$E505*Input!G$6 + 'Cálculo Emissões'!$F505*Input!G$5) * (1/1000)</f>
        <v>1.4535682271299595E-3</v>
      </c>
      <c r="S505" s="28">
        <f>($D505*Input!H$4 + 'Cálculo Emissões'!$E505*Input!H$6 + 'Cálculo Emissões'!$F505*Input!H$5) * (1/1000)</f>
        <v>8.0972682841223831E-2</v>
      </c>
      <c r="T505" s="28">
        <f>($D505*Input!I$4) * (1/1000)</f>
        <v>7.4897395977907809E-3</v>
      </c>
      <c r="U505" s="1">
        <f>($D505*Input!J$4 + 'Cálculo Emissões'!$E505*Input!J$6 + 'Cálculo Emissões'!$F505*Input!J$5) * (1/1000)</f>
        <v>2.0259553057261708E-3</v>
      </c>
      <c r="V505" s="1">
        <f>($D505*Input!K$4 + 'Cálculo Emissões'!$E505*Input!K$6 + 'Cálculo Emissões'!$F505*Input!K$5) * (1/1000)</f>
        <v>1.5376491825485612E-3</v>
      </c>
      <c r="W505" s="1">
        <f>($D505*Input!L$4 + 'Cálculo Emissões'!$E505*Input!L$6 + 'Cálculo Emissões'!$F505*Input!L$5) * (1/1000)</f>
        <v>8.241003331204876E-4</v>
      </c>
      <c r="X505" s="1">
        <f>($D505*Input!M$4 + 'Cálculo Emissões'!$E505*Input!M$6 + 'Cálculo Emissões'!$F505*Input!M$5) * (1/1000)</f>
        <v>1.6653667572255747E-3</v>
      </c>
      <c r="Y505" s="1">
        <f>($D505*Input!N$4 + 'Cálculo Emissões'!$E505*Input!N$6 + 'Cálculo Emissões'!$F505*Input!N$5) * (1/1000)</f>
        <v>8.3268337861278736E-4</v>
      </c>
      <c r="Z505" s="1">
        <f>($D505*Input!O$4 + 'Cálculo Emissões'!$E505*Input!O$6 + 'Cálculo Emissões'!$F505*Input!O$5) * (1/1000)</f>
        <v>4.5446392068024873E-4</v>
      </c>
    </row>
    <row r="506" spans="1:26" ht="15" customHeight="1" x14ac:dyDescent="0.25">
      <c r="A506" s="1" t="str">
        <f>'Dados Vias'!B507</f>
        <v>Vitória</v>
      </c>
      <c r="B506" s="1" t="str">
        <f>'Dados Vias'!C507</f>
        <v>Av. Adalberto Simão Nader (1)</v>
      </c>
      <c r="C506" s="29">
        <f>Input!$R$17</f>
        <v>0.95383561643835613</v>
      </c>
      <c r="D506" s="5">
        <f>'Dados Vias'!S507</f>
        <v>664.2285025727175</v>
      </c>
      <c r="E506" s="5">
        <f>'Dados Vias'!T507</f>
        <v>71.167339561362596</v>
      </c>
      <c r="F506" s="5">
        <f>'Dados Vias'!U507</f>
        <v>58.515368083787017</v>
      </c>
      <c r="G506" s="12">
        <f>($D506*Input!$E$12 + $E506*Input!$E$14 + $F506*Input!$E$13) / ($D506+$E506+$F506)</f>
        <v>2.3845617529880476</v>
      </c>
      <c r="H506" s="14" t="str">
        <f>'Dados Vias'!W507</f>
        <v>Highway</v>
      </c>
      <c r="I506" s="29">
        <f>VLOOKUP($H506,Input!$A$12:$B$15,2,FALSE)</f>
        <v>0.61049702380952386</v>
      </c>
      <c r="J506" s="34">
        <f t="shared" si="24"/>
        <v>3.7877104185032975</v>
      </c>
      <c r="K506" s="34">
        <f t="shared" si="25"/>
        <v>0.72705277383035405</v>
      </c>
      <c r="L506" s="34">
        <f t="shared" si="26"/>
        <v>0.175899864636376</v>
      </c>
      <c r="M506" s="28">
        <f>($D506*Input!B$4 + 'Cálculo Emissões'!$E506*Input!B$6 + 'Cálculo Emissões'!$F506*Input!B$5) * (1/1000)</f>
        <v>1.3422262984773581E-2</v>
      </c>
      <c r="N506" s="28">
        <f>($D506*Input!C$4 + 'Cálculo Emissões'!$E506*Input!C$6 + 'Cálculo Emissões'!$F506*Input!C$5) * (1/1000)</f>
        <v>1.3422262984773581E-2</v>
      </c>
      <c r="O506" s="28">
        <f>($D506*Input!D$4 + 'Cálculo Emissões'!$E506*Input!D$6 + 'Cálculo Emissões'!$F506*Input!D$5) * (1/1000)</f>
        <v>1.3422262984773581E-2</v>
      </c>
      <c r="P506" s="28">
        <f>($D506*Input!E$4 + 'Cálculo Emissões'!$E506*Input!E$6 + 'Cálculo Emissões'!$F506*Input!E$5) * (1/1000)</f>
        <v>0.83576749901473113</v>
      </c>
      <c r="Q506" s="28">
        <f>($D506*Input!F$4 + 'Cálculo Emissões'!$E506*Input!F$6 + 'Cálculo Emissões'!$F506*Input!F$5) * (1/1000)</f>
        <v>0.93138808145410423</v>
      </c>
      <c r="R506" s="28">
        <f>($D506*Input!G$4 + 'Cálculo Emissões'!$E506*Input!G$6 + 'Cálculo Emissões'!$F506*Input!G$5) * (1/1000)</f>
        <v>2.0512188874841741E-2</v>
      </c>
      <c r="S506" s="28">
        <f>($D506*Input!H$4 + 'Cálculo Emissões'!$E506*Input!H$6 + 'Cálculo Emissões'!$F506*Input!H$5) * (1/1000)</f>
        <v>0.53577693520454639</v>
      </c>
      <c r="T506" s="28">
        <f>($D506*Input!I$4) * (1/1000)</f>
        <v>4.8866914141776234E-2</v>
      </c>
      <c r="U506" s="1">
        <f>($D506*Input!J$4 + 'Cálculo Emissões'!$E506*Input!J$6 + 'Cálculo Emissões'!$F506*Input!J$5) * (1/1000)</f>
        <v>1.6637293374941318E-2</v>
      </c>
      <c r="V506" s="1">
        <f>($D506*Input!K$4 + 'Cálculo Emissões'!$E506*Input!K$6 + 'Cálculo Emissões'!$F506*Input!K$5) * (1/1000)</f>
        <v>1.2625584494208522E-2</v>
      </c>
      <c r="W506" s="1">
        <f>($D506*Input!L$4 + 'Cálculo Emissões'!$E506*Input!L$6 + 'Cálculo Emissões'!$F506*Input!L$5) * (1/1000)</f>
        <v>6.7676272537387609E-3</v>
      </c>
      <c r="X506" s="1">
        <f>($D506*Input!M$4 + 'Cálculo Emissões'!$E506*Input!M$6 + 'Cálculo Emissões'!$F506*Input!M$5) * (1/1000)</f>
        <v>1.4105838006759878E-2</v>
      </c>
      <c r="Y506" s="1">
        <f>($D506*Input!N$4 + 'Cálculo Emissões'!$E506*Input!N$6 + 'Cálculo Emissões'!$F506*Input!N$5) * (1/1000)</f>
        <v>7.0529190033799391E-3</v>
      </c>
      <c r="Z506" s="1">
        <f>($D506*Input!O$4 + 'Cálculo Emissões'!$E506*Input!O$6 + 'Cálculo Emissões'!$F506*Input!O$5) * (1/1000)</f>
        <v>3.8400338652748618E-3</v>
      </c>
    </row>
    <row r="507" spans="1:26" ht="15" customHeight="1" x14ac:dyDescent="0.25">
      <c r="A507" s="1" t="str">
        <f>'Dados Vias'!B508</f>
        <v>Vitória</v>
      </c>
      <c r="B507" s="1" t="str">
        <f>'Dados Vias'!C508</f>
        <v>Av. Adalberto Simão Nader (2)</v>
      </c>
      <c r="C507" s="29">
        <f>Input!$R$17</f>
        <v>0.95383561643835613</v>
      </c>
      <c r="D507" s="5">
        <f>'Dados Vias'!S508</f>
        <v>687.24225631270906</v>
      </c>
      <c r="E507" s="5">
        <f>'Dados Vias'!T508</f>
        <v>89.15575217029739</v>
      </c>
      <c r="F507" s="5">
        <f>'Dados Vias'!U508</f>
        <v>50.150110595792285</v>
      </c>
      <c r="G507" s="12">
        <f>($D507*Input!$E$12 + $E507*Input!$E$14 + $F507*Input!$E$13) / ($D507+$E507+$F507)</f>
        <v>2.1767415730337079</v>
      </c>
      <c r="H507" s="14" t="str">
        <f>'Dados Vias'!W508</f>
        <v>Highway</v>
      </c>
      <c r="I507" s="29">
        <f>VLOOKUP($H507,Input!$A$12:$B$15,2,FALSE)</f>
        <v>0.61049702380952386</v>
      </c>
      <c r="J507" s="34">
        <f t="shared" si="24"/>
        <v>3.5931822038558039</v>
      </c>
      <c r="K507" s="34">
        <f t="shared" si="25"/>
        <v>0.68971299269058761</v>
      </c>
      <c r="L507" s="34">
        <f t="shared" si="26"/>
        <v>0.16686604661869056</v>
      </c>
      <c r="M507" s="28">
        <f>($D507*Input!B$4 + 'Cálculo Emissões'!$E507*Input!B$6 + 'Cálculo Emissões'!$F507*Input!B$5) * (1/1000)</f>
        <v>1.2137656693766171E-2</v>
      </c>
      <c r="N507" s="28">
        <f>($D507*Input!C$4 + 'Cálculo Emissões'!$E507*Input!C$6 + 'Cálculo Emissões'!$F507*Input!C$5) * (1/1000)</f>
        <v>1.2137656693766171E-2</v>
      </c>
      <c r="O507" s="28">
        <f>($D507*Input!D$4 + 'Cálculo Emissões'!$E507*Input!D$6 + 'Cálculo Emissões'!$F507*Input!D$5) * (1/1000)</f>
        <v>1.2137656693766171E-2</v>
      </c>
      <c r="P507" s="28">
        <f>($D507*Input!E$4 + 'Cálculo Emissões'!$E507*Input!E$6 + 'Cálculo Emissões'!$F507*Input!E$5) * (1/1000)</f>
        <v>0.80979349093370412</v>
      </c>
      <c r="Q507" s="28">
        <f>($D507*Input!F$4 + 'Cálculo Emissões'!$E507*Input!F$6 + 'Cálculo Emissões'!$F507*Input!F$5) * (1/1000)</f>
        <v>1.0125615454444885</v>
      </c>
      <c r="R507" s="28">
        <f>($D507*Input!G$4 + 'Cálculo Emissões'!$E507*Input!G$6 + 'Cálculo Emissões'!$F507*Input!G$5) * (1/1000)</f>
        <v>1.9075764189206808E-2</v>
      </c>
      <c r="S507" s="28">
        <f>($D507*Input!H$4 + 'Cálculo Emissões'!$E507*Input!H$6 + 'Cálculo Emissões'!$F507*Input!H$5) * (1/1000)</f>
        <v>0.55684798014526415</v>
      </c>
      <c r="T507" s="28">
        <f>($D507*Input!I$4) * (1/1000)</f>
        <v>5.0560022949567927E-2</v>
      </c>
      <c r="U507" s="1">
        <f>($D507*Input!J$4 + 'Cálculo Emissões'!$E507*Input!J$6 + 'Cálculo Emissões'!$F507*Input!J$5) * (1/1000)</f>
        <v>1.6639674322035433E-2</v>
      </c>
      <c r="V507" s="1">
        <f>($D507*Input!K$4 + 'Cálculo Emissões'!$E507*Input!K$6 + 'Cálculo Emissões'!$F507*Input!K$5) * (1/1000)</f>
        <v>1.2628891559164019E-2</v>
      </c>
      <c r="W507" s="1">
        <f>($D507*Input!L$4 + 'Cálculo Emissões'!$E507*Input!L$6 + 'Cálculo Emissões'!$F507*Input!L$5) * (1/1000)</f>
        <v>6.7688763277279542E-3</v>
      </c>
      <c r="X507" s="1">
        <f>($D507*Input!M$4 + 'Cálculo Emissões'!$E507*Input!M$6 + 'Cálculo Emissões'!$F507*Input!M$5) * (1/1000)</f>
        <v>1.4027830810900047E-2</v>
      </c>
      <c r="Y507" s="1">
        <f>($D507*Input!N$4 + 'Cálculo Emissões'!$E507*Input!N$6 + 'Cálculo Emissões'!$F507*Input!N$5) * (1/1000)</f>
        <v>7.0139154054500233E-3</v>
      </c>
      <c r="Z507" s="1">
        <f>($D507*Input!O$4 + 'Cálculo Emissões'!$E507*Input!O$6 + 'Cálculo Emissões'!$F507*Input!O$5) * (1/1000)</f>
        <v>3.8198100999750628E-3</v>
      </c>
    </row>
    <row r="508" spans="1:26" ht="15" customHeight="1" x14ac:dyDescent="0.25">
      <c r="A508" s="1" t="str">
        <f>'Dados Vias'!B509</f>
        <v>Vitória</v>
      </c>
      <c r="B508" s="1" t="str">
        <f>'Dados Vias'!C509</f>
        <v>Av. Adalberto Simão Nader (3)</v>
      </c>
      <c r="C508" s="29">
        <f>Input!$R$17</f>
        <v>0.95383561643835613</v>
      </c>
      <c r="D508" s="5">
        <f>'Dados Vias'!S509</f>
        <v>488.78202385758351</v>
      </c>
      <c r="E508" s="5">
        <f>'Dados Vias'!T509</f>
        <v>57.885640899569935</v>
      </c>
      <c r="F508" s="5">
        <f>'Dados Vias'!U509</f>
        <v>34.35269343105319</v>
      </c>
      <c r="G508" s="12">
        <f>($D508*Input!$E$12 + $E508*Input!$E$14 + $F508*Input!$E$13) / ($D508+$E508+$F508)</f>
        <v>2.1650372439478582</v>
      </c>
      <c r="H508" s="14" t="str">
        <f>'Dados Vias'!W509</f>
        <v>Highway</v>
      </c>
      <c r="I508" s="29">
        <f>VLOOKUP($H508,Input!$A$12:$B$15,2,FALSE)</f>
        <v>0.61049702380952386</v>
      </c>
      <c r="J508" s="34">
        <f t="shared" si="24"/>
        <v>2.511968087575005</v>
      </c>
      <c r="K508" s="34">
        <f t="shared" si="25"/>
        <v>0.48217344095866954</v>
      </c>
      <c r="L508" s="34">
        <f t="shared" si="26"/>
        <v>0.11665486474806523</v>
      </c>
      <c r="M508" s="28">
        <f>($D508*Input!B$4 + 'Cálculo Emissões'!$E508*Input!B$6 + 'Cálculo Emissões'!$F508*Input!B$5) * (1/1000)</f>
        <v>8.3783479959174557E-3</v>
      </c>
      <c r="N508" s="28">
        <f>($D508*Input!C$4 + 'Cálculo Emissões'!$E508*Input!C$6 + 'Cálculo Emissões'!$F508*Input!C$5) * (1/1000)</f>
        <v>8.3783479959174557E-3</v>
      </c>
      <c r="O508" s="28">
        <f>($D508*Input!D$4 + 'Cálculo Emissões'!$E508*Input!D$6 + 'Cálculo Emissões'!$F508*Input!D$5) * (1/1000)</f>
        <v>8.3783479959174557E-3</v>
      </c>
      <c r="P508" s="28">
        <f>($D508*Input!E$4 + 'Cálculo Emissões'!$E508*Input!E$6 + 'Cálculo Emissões'!$F508*Input!E$5) * (1/1000)</f>
        <v>0.56824496363172405</v>
      </c>
      <c r="Q508" s="28">
        <f>($D508*Input!F$4 + 'Cálculo Emissões'!$E508*Input!F$6 + 'Cálculo Emissões'!$F508*Input!F$5) * (1/1000)</f>
        <v>0.69754761143037036</v>
      </c>
      <c r="R508" s="28">
        <f>($D508*Input!G$4 + 'Cálculo Emissões'!$E508*Input!G$6 + 'Cálculo Emissões'!$F508*Input!G$5) * (1/1000)</f>
        <v>1.3276732793098874E-2</v>
      </c>
      <c r="S508" s="28">
        <f>($D508*Input!H$4 + 'Cálculo Emissões'!$E508*Input!H$6 + 'Cálculo Emissões'!$F508*Input!H$5) * (1/1000)</f>
        <v>0.39390860774345388</v>
      </c>
      <c r="T508" s="28">
        <f>($D508*Input!I$4) * (1/1000)</f>
        <v>3.5959416227064535E-2</v>
      </c>
      <c r="U508" s="1">
        <f>($D508*Input!J$4 + 'Cálculo Emissões'!$E508*Input!J$6 + 'Cálculo Emissões'!$F508*Input!J$5) * (1/1000)</f>
        <v>1.1699708155626789E-2</v>
      </c>
      <c r="V508" s="1">
        <f>($D508*Input!K$4 + 'Cálculo Emissões'!$E508*Input!K$6 + 'Cálculo Emissões'!$F508*Input!K$5) * (1/1000)</f>
        <v>8.8790846809971759E-3</v>
      </c>
      <c r="W508" s="1">
        <f>($D508*Input!L$4 + 'Cálculo Emissões'!$E508*Input!L$6 + 'Cálculo Emissões'!$F508*Input!L$5) * (1/1000)</f>
        <v>4.7592003713370678E-3</v>
      </c>
      <c r="X508" s="1">
        <f>($D508*Input!M$4 + 'Cálculo Emissões'!$E508*Input!M$6 + 'Cálculo Emissões'!$F508*Input!M$5) * (1/1000)</f>
        <v>9.8602562241929797E-3</v>
      </c>
      <c r="Y508" s="1">
        <f>($D508*Input!N$4 + 'Cálculo Emissões'!$E508*Input!N$6 + 'Cálculo Emissões'!$F508*Input!N$5) * (1/1000)</f>
        <v>4.9301281120964898E-3</v>
      </c>
      <c r="Z508" s="1">
        <f>($D508*Input!O$4 + 'Cálculo Emissões'!$E508*Input!O$6 + 'Cálculo Emissões'!$F508*Input!O$5) * (1/1000)</f>
        <v>2.6853565683291236E-3</v>
      </c>
    </row>
    <row r="509" spans="1:26" ht="15" customHeight="1" x14ac:dyDescent="0.25">
      <c r="A509" s="1" t="str">
        <f>'Dados Vias'!B510</f>
        <v>Vitória</v>
      </c>
      <c r="B509" s="1" t="str">
        <f>'Dados Vias'!C510</f>
        <v>Av. Alexandre Buaiz</v>
      </c>
      <c r="C509" s="29">
        <f>Input!$R$17</f>
        <v>0.95383561643835613</v>
      </c>
      <c r="D509" s="5">
        <f>'Dados Vias'!S510</f>
        <v>396.09654604726285</v>
      </c>
      <c r="E509" s="5">
        <f>'Dados Vias'!T510</f>
        <v>101.14746107639655</v>
      </c>
      <c r="F509" s="5">
        <f>'Dados Vias'!U510</f>
        <v>62.541559902199396</v>
      </c>
      <c r="G509" s="12">
        <f>($D509*Input!$E$12 + $E509*Input!$E$14 + $F509*Input!$E$13) / ($D509+$E509+$F509)</f>
        <v>2.8106206896551722</v>
      </c>
      <c r="H509" s="14" t="str">
        <f>'Dados Vias'!W510</f>
        <v>Highway</v>
      </c>
      <c r="I509" s="29">
        <f>VLOOKUP($H509,Input!$A$12:$B$15,2,FALSE)</f>
        <v>0.61049702380952386</v>
      </c>
      <c r="J509" s="34">
        <f t="shared" si="24"/>
        <v>3.1582613777639916</v>
      </c>
      <c r="K509" s="34">
        <f t="shared" si="25"/>
        <v>0.60622973814664838</v>
      </c>
      <c r="L509" s="34">
        <f t="shared" si="26"/>
        <v>0.1466684850354795</v>
      </c>
      <c r="M509" s="28">
        <f>($D509*Input!B$4 + 'Cálculo Emissões'!$E509*Input!B$6 + 'Cálculo Emissões'!$F509*Input!B$5) * (1/1000)</f>
        <v>1.3096720525970829E-2</v>
      </c>
      <c r="N509" s="28">
        <f>($D509*Input!C$4 + 'Cálculo Emissões'!$E509*Input!C$6 + 'Cálculo Emissões'!$F509*Input!C$5) * (1/1000)</f>
        <v>1.3096720525970829E-2</v>
      </c>
      <c r="O509" s="28">
        <f>($D509*Input!D$4 + 'Cálculo Emissões'!$E509*Input!D$6 + 'Cálculo Emissões'!$F509*Input!D$5) * (1/1000)</f>
        <v>1.3096720525970829E-2</v>
      </c>
      <c r="P509" s="28">
        <f>($D509*Input!E$4 + 'Cálculo Emissões'!$E509*Input!E$6 + 'Cálculo Emissões'!$F509*Input!E$5) * (1/1000)</f>
        <v>0.65449395125694421</v>
      </c>
      <c r="Q509" s="28">
        <f>($D509*Input!F$4 + 'Cálculo Emissões'!$E509*Input!F$6 + 'Cálculo Emissões'!$F509*Input!F$5) * (1/1000)</f>
        <v>0.80989184696911365</v>
      </c>
      <c r="R509" s="28">
        <f>($D509*Input!G$4 + 'Cálculo Emissões'!$E509*Input!G$6 + 'Cálculo Emissões'!$F509*Input!G$5) * (1/1000)</f>
        <v>1.8193066946240209E-2</v>
      </c>
      <c r="S509" s="28">
        <f>($D509*Input!H$4 + 'Cálculo Emissões'!$E509*Input!H$6 + 'Cálculo Emissões'!$F509*Input!H$5) * (1/1000)</f>
        <v>0.34556432605243265</v>
      </c>
      <c r="T509" s="28">
        <f>($D509*Input!I$4) * (1/1000)</f>
        <v>2.9140598201635708E-2</v>
      </c>
      <c r="U509" s="1">
        <f>($D509*Input!J$4 + 'Cálculo Emissões'!$E509*Input!J$6 + 'Cálculo Emissões'!$F509*Input!J$5) * (1/1000)</f>
        <v>1.2278421847009008E-2</v>
      </c>
      <c r="V509" s="1">
        <f>($D509*Input!K$4 + 'Cálculo Emissões'!$E509*Input!K$6 + 'Cálculo Emissões'!$F509*Input!K$5) * (1/1000)</f>
        <v>9.3239018493748143E-3</v>
      </c>
      <c r="W509" s="1">
        <f>($D509*Input!L$4 + 'Cálculo Emissões'!$E509*Input!L$6 + 'Cálculo Emissões'!$F509*Input!L$5) * (1/1000)</f>
        <v>4.996180149925802E-3</v>
      </c>
      <c r="X509" s="1">
        <f>($D509*Input!M$4 + 'Cálculo Emissões'!$E509*Input!M$6 + 'Cálculo Emissões'!$F509*Input!M$5) * (1/1000)</f>
        <v>1.051936940007203E-2</v>
      </c>
      <c r="Y509" s="1">
        <f>($D509*Input!N$4 + 'Cálculo Emissões'!$E509*Input!N$6 + 'Cálculo Emissões'!$F509*Input!N$5) * (1/1000)</f>
        <v>5.259684700036015E-3</v>
      </c>
      <c r="Z509" s="1">
        <f>($D509*Input!O$4 + 'Cálculo Emissões'!$E509*Input!O$6 + 'Cálculo Emissões'!$F509*Input!O$5) * (1/1000)</f>
        <v>2.8576583653548713E-3</v>
      </c>
    </row>
    <row r="510" spans="1:26" ht="15" customHeight="1" x14ac:dyDescent="0.25">
      <c r="A510" s="1" t="str">
        <f>'Dados Vias'!B511</f>
        <v>Vitória</v>
      </c>
      <c r="B510" s="1" t="str">
        <f>'Dados Vias'!C511</f>
        <v>Av. Anísio Fernandes Coelho</v>
      </c>
      <c r="C510" s="29">
        <f>Input!$R$17</f>
        <v>0.95383561643835613</v>
      </c>
      <c r="D510" s="5">
        <f>'Dados Vias'!S511</f>
        <v>1462.9621454801693</v>
      </c>
      <c r="E510" s="5">
        <f>'Dados Vias'!T511</f>
        <v>139.55888887804247</v>
      </c>
      <c r="F510" s="5">
        <f>'Dados Vias'!U511</f>
        <v>52.936130264085072</v>
      </c>
      <c r="G510" s="12">
        <f>($D510*Input!$E$12 + $E510*Input!$E$14 + $F510*Input!$E$13) / ($D510+$E510+$F510)</f>
        <v>1.7986918604651165</v>
      </c>
      <c r="H510" s="14" t="str">
        <f>'Dados Vias'!W511</f>
        <v>Highway</v>
      </c>
      <c r="I510" s="29">
        <f>VLOOKUP($H510,Input!$A$12:$B$15,2,FALSE)</f>
        <v>0.61049702380952386</v>
      </c>
      <c r="J510" s="34">
        <f t="shared" si="24"/>
        <v>5.924094004857329</v>
      </c>
      <c r="K510" s="34">
        <f t="shared" si="25"/>
        <v>1.137132595359611</v>
      </c>
      <c r="L510" s="34">
        <f t="shared" si="26"/>
        <v>0.27511272468377684</v>
      </c>
      <c r="M510" s="28">
        <f>($D510*Input!B$4 + 'Cálculo Emissões'!$E510*Input!B$6 + 'Cálculo Emissões'!$F510*Input!B$5) * (1/1000)</f>
        <v>1.620476163669984E-2</v>
      </c>
      <c r="N510" s="28">
        <f>($D510*Input!C$4 + 'Cálculo Emissões'!$E510*Input!C$6 + 'Cálculo Emissões'!$F510*Input!C$5) * (1/1000)</f>
        <v>1.620476163669984E-2</v>
      </c>
      <c r="O510" s="28">
        <f>($D510*Input!D$4 + 'Cálculo Emissões'!$E510*Input!D$6 + 'Cálculo Emissões'!$F510*Input!D$5) * (1/1000)</f>
        <v>1.620476163669984E-2</v>
      </c>
      <c r="P510" s="28">
        <f>($D510*Input!E$4 + 'Cálculo Emissões'!$E510*Input!E$6 + 'Cálculo Emissões'!$F510*Input!E$5) * (1/1000)</f>
        <v>1.4263445766421532</v>
      </c>
      <c r="Q510" s="28">
        <f>($D510*Input!F$4 + 'Cálculo Emissões'!$E510*Input!F$6 + 'Cálculo Emissões'!$F510*Input!F$5) * (1/1000)</f>
        <v>1.906427083587916</v>
      </c>
      <c r="R510" s="28">
        <f>($D510*Input!G$4 + 'Cálculo Emissões'!$E510*Input!G$6 + 'Cálculo Emissões'!$F510*Input!G$5) * (1/1000)</f>
        <v>2.9162615796289065E-2</v>
      </c>
      <c r="S510" s="28">
        <f>($D510*Input!H$4 + 'Cálculo Emissões'!$E510*Input!H$6 + 'Cálculo Emissões'!$F510*Input!H$5) * (1/1000)</f>
        <v>1.155612713439288</v>
      </c>
      <c r="T510" s="28">
        <f>($D510*Input!I$4) * (1/1000)</f>
        <v>0.10762929515813972</v>
      </c>
      <c r="U510" s="1">
        <f>($D510*Input!J$4 + 'Cálculo Emissões'!$E510*Input!J$6 + 'Cálculo Emissões'!$F510*Input!J$5) * (1/1000)</f>
        <v>3.1364585005761378E-2</v>
      </c>
      <c r="V510" s="1">
        <f>($D510*Input!K$4 + 'Cálculo Emissões'!$E510*Input!K$6 + 'Cálculo Emissões'!$F510*Input!K$5) * (1/1000)</f>
        <v>2.3799444820324294E-2</v>
      </c>
      <c r="W510" s="1">
        <f>($D510*Input!L$4 + 'Cálculo Emissões'!$E510*Input!L$6 + 'Cálculo Emissões'!$F510*Input!L$5) * (1/1000)</f>
        <v>1.2757259685225402E-2</v>
      </c>
      <c r="X510" s="1">
        <f>($D510*Input!M$4 + 'Cálculo Emissões'!$E510*Input!M$6 + 'Cálculo Emissões'!$F510*Input!M$5) * (1/1000)</f>
        <v>2.614297153698501E-2</v>
      </c>
      <c r="Y510" s="1">
        <f>($D510*Input!N$4 + 'Cálculo Emissões'!$E510*Input!N$6 + 'Cálculo Emissões'!$F510*Input!N$5) * (1/1000)</f>
        <v>1.3071485768492505E-2</v>
      </c>
      <c r="Z510" s="1">
        <f>($D510*Input!O$4 + 'Cálculo Emissões'!$E510*Input!O$6 + 'Cálculo Emissões'!$F510*Input!O$5) * (1/1000)</f>
        <v>7.1286603816798468E-3</v>
      </c>
    </row>
    <row r="511" spans="1:26" ht="15" customHeight="1" x14ac:dyDescent="0.25">
      <c r="A511" s="1" t="str">
        <f>'Dados Vias'!B512</f>
        <v>Vitória</v>
      </c>
      <c r="B511" s="1" t="str">
        <f>'Dados Vias'!C512</f>
        <v>Av. Armando Duarte Rabelo</v>
      </c>
      <c r="C511" s="29">
        <f>Input!$R$17</f>
        <v>0.95383561643835613</v>
      </c>
      <c r="D511" s="5">
        <f>'Dados Vias'!S512</f>
        <v>308.78506594537072</v>
      </c>
      <c r="E511" s="5">
        <f>'Dados Vias'!T512</f>
        <v>26.562156210354466</v>
      </c>
      <c r="F511" s="5">
        <f>'Dados Vias'!U512</f>
        <v>33.202695262943088</v>
      </c>
      <c r="G511" s="12">
        <f>($D511*Input!$E$12 + $E511*Input!$E$14 + $F511*Input!$E$13) / ($D511+$E511+$F511)</f>
        <v>2.6391891891891888</v>
      </c>
      <c r="H511" s="14" t="str">
        <f>'Dados Vias'!W512</f>
        <v>Highway</v>
      </c>
      <c r="I511" s="29">
        <f>VLOOKUP($H511,Input!$A$12:$B$15,2,FALSE)</f>
        <v>0.61049702380952386</v>
      </c>
      <c r="J511" s="34">
        <f t="shared" si="24"/>
        <v>1.9500436875316756</v>
      </c>
      <c r="K511" s="34">
        <f t="shared" si="25"/>
        <v>0.3743117914147488</v>
      </c>
      <c r="L511" s="34">
        <f t="shared" si="26"/>
        <v>9.0559304374535993E-2</v>
      </c>
      <c r="M511" s="28">
        <f>($D511*Input!B$4 + 'Cálculo Emissões'!$E511*Input!B$6 + 'Cálculo Emissões'!$F511*Input!B$5) * (1/1000)</f>
        <v>7.260563271748505E-3</v>
      </c>
      <c r="N511" s="28">
        <f>($D511*Input!C$4 + 'Cálculo Emissões'!$E511*Input!C$6 + 'Cálculo Emissões'!$F511*Input!C$5) * (1/1000)</f>
        <v>7.260563271748505E-3</v>
      </c>
      <c r="O511" s="28">
        <f>($D511*Input!D$4 + 'Cálculo Emissões'!$E511*Input!D$6 + 'Cálculo Emissões'!$F511*Input!D$5) * (1/1000)</f>
        <v>7.260563271748505E-3</v>
      </c>
      <c r="P511" s="28">
        <f>($D511*Input!E$4 + 'Cálculo Emissões'!$E511*Input!E$6 + 'Cálculo Emissões'!$F511*Input!E$5) * (1/1000)</f>
        <v>0.42048753994279775</v>
      </c>
      <c r="Q511" s="28">
        <f>($D511*Input!F$4 + 'Cálculo Emissões'!$E511*Input!F$6 + 'Cálculo Emissões'!$F511*Input!F$5) * (1/1000)</f>
        <v>0.41413085042563097</v>
      </c>
      <c r="R511" s="28">
        <f>($D511*Input!G$4 + 'Cálculo Emissões'!$E511*Input!G$6 + 'Cálculo Emissões'!$F511*Input!G$5) * (1/1000)</f>
        <v>1.0781379146632067E-2</v>
      </c>
      <c r="S511" s="28">
        <f>($D511*Input!H$4 + 'Cálculo Emissões'!$E511*Input!H$6 + 'Cálculo Emissões'!$F511*Input!H$5) * (1/1000)</f>
        <v>0.24842171299476729</v>
      </c>
      <c r="T511" s="28">
        <f>($D511*Input!I$4) * (1/1000)</f>
        <v>2.2717142139143918E-2</v>
      </c>
      <c r="U511" s="1">
        <f>($D511*Input!J$4 + 'Cálculo Emissões'!$E511*Input!J$6 + 'Cálculo Emissões'!$F511*Input!J$5) * (1/1000)</f>
        <v>8.0859920608966906E-3</v>
      </c>
      <c r="V511" s="1">
        <f>($D511*Input!K$4 + 'Cálculo Emissões'!$E511*Input!K$6 + 'Cálculo Emissões'!$F511*Input!K$5) * (1/1000)</f>
        <v>6.135618208995444E-3</v>
      </c>
      <c r="W511" s="1">
        <f>($D511*Input!L$4 + 'Cálculo Emissões'!$E511*Input!L$6 + 'Cálculo Emissões'!$F511*Input!L$5) * (1/1000)</f>
        <v>3.2890716684712182E-3</v>
      </c>
      <c r="X511" s="1">
        <f>($D511*Input!M$4 + 'Cálculo Emissões'!$E511*Input!M$6 + 'Cálculo Emissões'!$F511*Input!M$5) * (1/1000)</f>
        <v>6.8993363897983558E-3</v>
      </c>
      <c r="Y511" s="1">
        <f>($D511*Input!N$4 + 'Cálculo Emissões'!$E511*Input!N$6 + 'Cálculo Emissões'!$F511*Input!N$5) * (1/1000)</f>
        <v>3.4496681948991779E-3</v>
      </c>
      <c r="Z511" s="1">
        <f>($D511*Input!O$4 + 'Cálculo Emissões'!$E511*Input!O$6 + 'Cálculo Emissões'!$F511*Input!O$5) * (1/1000)</f>
        <v>1.8775413097994833E-3</v>
      </c>
    </row>
    <row r="512" spans="1:26" ht="15" customHeight="1" x14ac:dyDescent="0.25">
      <c r="A512" s="1" t="str">
        <f>'Dados Vias'!B513</f>
        <v>Vitória</v>
      </c>
      <c r="B512" s="1" t="str">
        <f>'Dados Vias'!C513</f>
        <v>Av. Carlos Gomes de Sá</v>
      </c>
      <c r="C512" s="29">
        <f>Input!$R$17</f>
        <v>0.95383561643835613</v>
      </c>
      <c r="D512" s="5">
        <f>'Dados Vias'!S513</f>
        <v>301.32036404075114</v>
      </c>
      <c r="E512" s="5">
        <f>'Dados Vias'!T513</f>
        <v>39.757548033154656</v>
      </c>
      <c r="F512" s="5">
        <f>'Dados Vias'!U513</f>
        <v>12.55501516836463</v>
      </c>
      <c r="G512" s="12">
        <f>($D512*Input!$E$12 + $E512*Input!$E$14 + $F512*Input!$E$13) / ($D512+$E512+$F512)</f>
        <v>1.8136094674556216</v>
      </c>
      <c r="H512" s="14" t="str">
        <f>'Dados Vias'!W513</f>
        <v>Highway</v>
      </c>
      <c r="I512" s="29">
        <f>VLOOKUP($H512,Input!$A$12:$B$15,2,FALSE)</f>
        <v>0.61049702380952386</v>
      </c>
      <c r="J512" s="34">
        <f t="shared" si="24"/>
        <v>1.2761902860083618</v>
      </c>
      <c r="K512" s="34">
        <f t="shared" si="25"/>
        <v>0.24496531805733265</v>
      </c>
      <c r="L512" s="34">
        <f t="shared" si="26"/>
        <v>5.9265802755806285E-2</v>
      </c>
      <c r="M512" s="28">
        <f>($D512*Input!B$4 + 'Cálculo Emissões'!$E512*Input!B$6 + 'Cálculo Emissões'!$F512*Input!B$5) * (1/1000)</f>
        <v>3.674806284367099E-3</v>
      </c>
      <c r="N512" s="28">
        <f>($D512*Input!C$4 + 'Cálculo Emissões'!$E512*Input!C$6 + 'Cálculo Emissões'!$F512*Input!C$5) * (1/1000)</f>
        <v>3.674806284367099E-3</v>
      </c>
      <c r="O512" s="28">
        <f>($D512*Input!D$4 + 'Cálculo Emissões'!$E512*Input!D$6 + 'Cálculo Emissões'!$F512*Input!D$5) * (1/1000)</f>
        <v>3.674806284367099E-3</v>
      </c>
      <c r="P512" s="28">
        <f>($D512*Input!E$4 + 'Cálculo Emissões'!$E512*Input!E$6 + 'Cálculo Emissões'!$F512*Input!E$5) * (1/1000)</f>
        <v>0.30385431304312421</v>
      </c>
      <c r="Q512" s="28">
        <f>($D512*Input!F$4 + 'Cálculo Emissões'!$E512*Input!F$6 + 'Cálculo Emissões'!$F512*Input!F$5) * (1/1000)</f>
        <v>0.43672727794094179</v>
      </c>
      <c r="R512" s="28">
        <f>($D512*Input!G$4 + 'Cálculo Emissões'!$E512*Input!G$6 + 'Cálculo Emissões'!$F512*Input!G$5) * (1/1000)</f>
        <v>6.3813947018577242E-3</v>
      </c>
      <c r="S512" s="28">
        <f>($D512*Input!H$4 + 'Cálculo Emissões'!$E512*Input!H$6 + 'Cálculo Emissões'!$F512*Input!H$5) * (1/1000)</f>
        <v>0.24203138654996395</v>
      </c>
      <c r="T512" s="28">
        <f>($D512*Input!I$4) * (1/1000)</f>
        <v>2.2167968254473012E-2</v>
      </c>
      <c r="U512" s="1">
        <f>($D512*Input!J$4 + 'Cálculo Emissões'!$E512*Input!J$6 + 'Cálculo Emissões'!$F512*Input!J$5) * (1/1000)</f>
        <v>6.6631747525563133E-3</v>
      </c>
      <c r="V512" s="1">
        <f>($D512*Input!K$4 + 'Cálculo Emissões'!$E512*Input!K$6 + 'Cálculo Emissões'!$F512*Input!K$5) * (1/1000)</f>
        <v>5.0571591587102475E-3</v>
      </c>
      <c r="W512" s="1">
        <f>($D512*Input!L$4 + 'Cálculo Emissões'!$E512*Input!L$6 + 'Cálculo Emissões'!$F512*Input!L$5) * (1/1000)</f>
        <v>2.7104684138451168E-3</v>
      </c>
      <c r="X512" s="1">
        <f>($D512*Input!M$4 + 'Cálculo Emissões'!$E512*Input!M$6 + 'Cálculo Emissões'!$F512*Input!M$5) * (1/1000)</f>
        <v>5.5555313343545829E-3</v>
      </c>
      <c r="Y512" s="1">
        <f>($D512*Input!N$4 + 'Cálculo Emissões'!$E512*Input!N$6 + 'Cálculo Emissões'!$F512*Input!N$5) * (1/1000)</f>
        <v>2.7777656671772915E-3</v>
      </c>
      <c r="Z512" s="1">
        <f>($D512*Input!O$4 + 'Cálculo Emissões'!$E512*Input!O$6 + 'Cálculo Emissões'!$F512*Input!O$5) * (1/1000)</f>
        <v>1.5141934399359449E-3</v>
      </c>
    </row>
    <row r="513" spans="1:26" ht="15" customHeight="1" x14ac:dyDescent="0.25">
      <c r="A513" s="1" t="str">
        <f>'Dados Vias'!B514</f>
        <v>Vitória</v>
      </c>
      <c r="B513" s="1" t="str">
        <f>'Dados Vias'!C514</f>
        <v>Av. Carlos Martins</v>
      </c>
      <c r="C513" s="29">
        <f>Input!$R$17</f>
        <v>0.95383561643835613</v>
      </c>
      <c r="D513" s="5">
        <f>'Dados Vias'!S514</f>
        <v>918.3594503807002</v>
      </c>
      <c r="E513" s="5">
        <f>'Dados Vias'!T514</f>
        <v>132.82486965958148</v>
      </c>
      <c r="F513" s="5">
        <f>'Dados Vias'!U514</f>
        <v>4.1507771768619213</v>
      </c>
      <c r="G513" s="12">
        <f>($D513*Input!$E$12 + $E513*Input!$E$14 + $F513*Input!$E$13) / ($D513+$E513+$F513)</f>
        <v>1.3485250737463126</v>
      </c>
      <c r="H513" s="14" t="str">
        <f>'Dados Vias'!W514</f>
        <v>Highway</v>
      </c>
      <c r="I513" s="29">
        <f>VLOOKUP($H513,Input!$A$12:$B$15,2,FALSE)</f>
        <v>0.61049702380952386</v>
      </c>
      <c r="J513" s="34">
        <f t="shared" si="24"/>
        <v>2.8151055110057306</v>
      </c>
      <c r="K513" s="34">
        <f t="shared" si="25"/>
        <v>0.54036081016209081</v>
      </c>
      <c r="L513" s="34">
        <f t="shared" si="26"/>
        <v>0.13073245407147357</v>
      </c>
      <c r="M513" s="28">
        <f>($D513*Input!B$4 + 'Cálculo Emissões'!$E513*Input!B$6 + 'Cálculo Emissões'!$F513*Input!B$5) * (1/1000)</f>
        <v>5.2845522791701138E-3</v>
      </c>
      <c r="N513" s="28">
        <f>($D513*Input!C$4 + 'Cálculo Emissões'!$E513*Input!C$6 + 'Cálculo Emissões'!$F513*Input!C$5) * (1/1000)</f>
        <v>5.2845522791701138E-3</v>
      </c>
      <c r="O513" s="28">
        <f>($D513*Input!D$4 + 'Cálculo Emissões'!$E513*Input!D$6 + 'Cálculo Emissões'!$F513*Input!D$5) * (1/1000)</f>
        <v>5.2845522791701138E-3</v>
      </c>
      <c r="P513" s="28">
        <f>($D513*Input!E$4 + 'Cálculo Emissões'!$E513*Input!E$6 + 'Cálculo Emissões'!$F513*Input!E$5) * (1/1000)</f>
        <v>0.74185026508078378</v>
      </c>
      <c r="Q513" s="28">
        <f>($D513*Input!F$4 + 'Cálculo Emissões'!$E513*Input!F$6 + 'Cálculo Emissões'!$F513*Input!F$5) * (1/1000)</f>
        <v>1.3404385351061123</v>
      </c>
      <c r="R513" s="28">
        <f>($D513*Input!G$4 + 'Cálculo Emissões'!$E513*Input!G$6 + 'Cálculo Emissões'!$F513*Input!G$5) * (1/1000)</f>
        <v>1.2303205941132787E-2</v>
      </c>
      <c r="S513" s="28">
        <f>($D513*Input!H$4 + 'Cálculo Emissões'!$E513*Input!H$6 + 'Cálculo Emissões'!$F513*Input!H$5) * (1/1000)</f>
        <v>0.73302528201293782</v>
      </c>
      <c r="T513" s="28">
        <f>($D513*Input!I$4) * (1/1000)</f>
        <v>6.7563183812831745E-2</v>
      </c>
      <c r="U513" s="1">
        <f>($D513*Input!J$4 + 'Cálculo Emissões'!$E513*Input!J$6 + 'Cálculo Emissões'!$F513*Input!J$5) * (1/1000)</f>
        <v>1.8097360994397273E-2</v>
      </c>
      <c r="V513" s="1">
        <f>($D513*Input!K$4 + 'Cálculo Emissões'!$E513*Input!K$6 + 'Cálculo Emissões'!$F513*Input!K$5) * (1/1000)</f>
        <v>1.3736539349756197E-2</v>
      </c>
      <c r="W513" s="1">
        <f>($D513*Input!L$4 + 'Cálculo Emissões'!$E513*Input!L$6 + 'Cálculo Emissões'!$F513*Input!L$5) * (1/1000)</f>
        <v>7.3617109357354167E-3</v>
      </c>
      <c r="X513" s="1">
        <f>($D513*Input!M$4 + 'Cálculo Emissões'!$E513*Input!M$6 + 'Cálculo Emissões'!$F513*Input!M$5) * (1/1000)</f>
        <v>1.4835923726506184E-2</v>
      </c>
      <c r="Y513" s="1">
        <f>($D513*Input!N$4 + 'Cálculo Emissões'!$E513*Input!N$6 + 'Cálculo Emissões'!$F513*Input!N$5) * (1/1000)</f>
        <v>7.4179618632530921E-3</v>
      </c>
      <c r="Z513" s="1">
        <f>($D513*Input!O$4 + 'Cálculo Emissões'!$E513*Input!O$6 + 'Cálculo Emissões'!$F513*Input!O$5) * (1/1000)</f>
        <v>4.048937542644437E-3</v>
      </c>
    </row>
    <row r="514" spans="1:26" ht="15" customHeight="1" x14ac:dyDescent="0.25">
      <c r="A514" s="1" t="str">
        <f>'Dados Vias'!B515</f>
        <v>Vitória</v>
      </c>
      <c r="B514" s="1" t="str">
        <f>'Dados Vias'!C515</f>
        <v>Av. Cesar Hilal (1)</v>
      </c>
      <c r="C514" s="29">
        <f>Input!$R$17</f>
        <v>0.95383561643835613</v>
      </c>
      <c r="D514" s="5">
        <f>'Dados Vias'!S515</f>
        <v>661.31664845121281</v>
      </c>
      <c r="E514" s="5">
        <f>'Dados Vias'!T515</f>
        <v>99.821380898296283</v>
      </c>
      <c r="F514" s="5">
        <f>'Dados Vias'!U515</f>
        <v>51.990302551195988</v>
      </c>
      <c r="G514" s="12">
        <f>($D514*Input!$E$12 + $E514*Input!$E$14 + $F514*Input!$E$13) / ($D514+$E514+$F514)</f>
        <v>2.2044757033248081</v>
      </c>
      <c r="H514" s="14" t="str">
        <f>'Dados Vias'!W515</f>
        <v>Highway</v>
      </c>
      <c r="I514" s="29">
        <f>VLOOKUP($H514,Input!$A$12:$B$15,2,FALSE)</f>
        <v>0.61049702380952386</v>
      </c>
      <c r="J514" s="34">
        <f t="shared" si="24"/>
        <v>3.5807879659009032</v>
      </c>
      <c r="K514" s="34">
        <f t="shared" si="25"/>
        <v>0.68733391295930646</v>
      </c>
      <c r="L514" s="34">
        <f t="shared" si="26"/>
        <v>0.16629046281273543</v>
      </c>
      <c r="M514" s="28">
        <f>($D514*Input!B$4 + 'Cálculo Emissões'!$E514*Input!B$6 + 'Cálculo Emissões'!$F514*Input!B$5) * (1/1000)</f>
        <v>1.2393967412378479E-2</v>
      </c>
      <c r="N514" s="28">
        <f>($D514*Input!C$4 + 'Cálculo Emissões'!$E514*Input!C$6 + 'Cálculo Emissões'!$F514*Input!C$5) * (1/1000)</f>
        <v>1.2393967412378479E-2</v>
      </c>
      <c r="O514" s="28">
        <f>($D514*Input!D$4 + 'Cálculo Emissões'!$E514*Input!D$6 + 'Cálculo Emissões'!$F514*Input!D$5) * (1/1000)</f>
        <v>1.2393967412378479E-2</v>
      </c>
      <c r="P514" s="28">
        <f>($D514*Input!E$4 + 'Cálculo Emissões'!$E514*Input!E$6 + 'Cálculo Emissões'!$F514*Input!E$5) * (1/1000)</f>
        <v>0.80092565171214747</v>
      </c>
      <c r="Q514" s="28">
        <f>($D514*Input!F$4 + 'Cálculo Emissões'!$E514*Input!F$6 + 'Cálculo Emissões'!$F514*Input!F$5) * (1/1000)</f>
        <v>1.0321893558896957</v>
      </c>
      <c r="R514" s="28">
        <f>($D514*Input!G$4 + 'Cálculo Emissões'!$E514*Input!G$6 + 'Cálculo Emissões'!$F514*Input!G$5) * (1/1000)</f>
        <v>1.9176038385187135E-2</v>
      </c>
      <c r="S514" s="28">
        <f>($D514*Input!H$4 + 'Cálculo Emissões'!$E514*Input!H$6 + 'Cálculo Emissões'!$F514*Input!H$5) * (1/1000)</f>
        <v>0.54135835855126169</v>
      </c>
      <c r="T514" s="28">
        <f>($D514*Input!I$4) * (1/1000)</f>
        <v>4.8652690685845316E-2</v>
      </c>
      <c r="U514" s="1">
        <f>($D514*Input!J$4 + 'Cálculo Emissões'!$E514*Input!J$6 + 'Cálculo Emissões'!$F514*Input!J$5) * (1/1000)</f>
        <v>1.6380811039219775E-2</v>
      </c>
      <c r="V514" s="1">
        <f>($D514*Input!K$4 + 'Cálculo Emissões'!$E514*Input!K$6 + 'Cálculo Emissões'!$F514*Input!K$5) * (1/1000)</f>
        <v>1.2433838943214405E-2</v>
      </c>
      <c r="W514" s="1">
        <f>($D514*Input!L$4 + 'Cálculo Emissões'!$E514*Input!L$6 + 'Cálculo Emissões'!$F514*Input!L$5) * (1/1000)</f>
        <v>6.6639319953723606E-3</v>
      </c>
      <c r="X514" s="1">
        <f>($D514*Input!M$4 + 'Cálculo Emissões'!$E514*Input!M$6 + 'Cálculo Emissões'!$F514*Input!M$5) * (1/1000)</f>
        <v>1.381978093965032E-2</v>
      </c>
      <c r="Y514" s="1">
        <f>($D514*Input!N$4 + 'Cálculo Emissões'!$E514*Input!N$6 + 'Cálculo Emissões'!$F514*Input!N$5) * (1/1000)</f>
        <v>6.9098904698251598E-3</v>
      </c>
      <c r="Z514" s="1">
        <f>($D514*Input!O$4 + 'Cálculo Emissões'!$E514*Input!O$6 + 'Cálculo Emissões'!$F514*Input!O$5) * (1/1000)</f>
        <v>3.7621166434285685E-3</v>
      </c>
    </row>
    <row r="515" spans="1:26" ht="15" customHeight="1" x14ac:dyDescent="0.25">
      <c r="A515" s="1" t="str">
        <f>'Dados Vias'!B516</f>
        <v>Vitória</v>
      </c>
      <c r="B515" s="1" t="str">
        <f>'Dados Vias'!C516</f>
        <v>Av. Cesar Hilal (2)</v>
      </c>
      <c r="C515" s="29">
        <f>Input!$R$17</f>
        <v>0.95383561643835613</v>
      </c>
      <c r="D515" s="5">
        <f>'Dados Vias'!S516</f>
        <v>94.377249044102754</v>
      </c>
      <c r="E515" s="5">
        <f>'Dados Vias'!T516</f>
        <v>17.334596763202544</v>
      </c>
      <c r="F515" s="5">
        <f>'Dados Vias'!U516</f>
        <v>1.9260663070225053</v>
      </c>
      <c r="G515" s="12">
        <f>($D515*Input!$E$12 + $E515*Input!$E$14 + $F515*Input!$E$13) / ($D515+$E515+$F515)</f>
        <v>1.4999999999999998</v>
      </c>
      <c r="H515" s="14" t="str">
        <f>'Dados Vias'!W516</f>
        <v>Collector</v>
      </c>
      <c r="I515" s="29">
        <f>VLOOKUP($H515,Input!$A$12:$B$15,2,FALSE)</f>
        <v>1.9366892857142866</v>
      </c>
      <c r="J515" s="34">
        <f t="shared" si="24"/>
        <v>0.96613305641313074</v>
      </c>
      <c r="K515" s="34">
        <f t="shared" si="25"/>
        <v>0.18544968884710253</v>
      </c>
      <c r="L515" s="34">
        <f t="shared" si="26"/>
        <v>4.486686020494416E-2</v>
      </c>
      <c r="M515" s="28">
        <f>($D515*Input!B$4 + 'Cálculo Emissões'!$E515*Input!B$6 + 'Cálculo Emissões'!$F515*Input!B$5) * (1/1000)</f>
        <v>8.2148152502720562E-4</v>
      </c>
      <c r="N515" s="28">
        <f>($D515*Input!C$4 + 'Cálculo Emissões'!$E515*Input!C$6 + 'Cálculo Emissões'!$F515*Input!C$5) * (1/1000)</f>
        <v>8.2148152502720562E-4</v>
      </c>
      <c r="O515" s="28">
        <f>($D515*Input!D$4 + 'Cálculo Emissões'!$E515*Input!D$6 + 'Cálculo Emissões'!$F515*Input!D$5) * (1/1000)</f>
        <v>8.2148152502720562E-4</v>
      </c>
      <c r="P515" s="28">
        <f>($D515*Input!E$4 + 'Cálculo Emissões'!$E515*Input!E$6 + 'Cálculo Emissões'!$F515*Input!E$5) * (1/1000)</f>
        <v>8.4754382231541053E-2</v>
      </c>
      <c r="Q515" s="28">
        <f>($D515*Input!F$4 + 'Cálculo Emissões'!$E515*Input!F$6 + 'Cálculo Emissões'!$F515*Input!F$5) * (1/1000)</f>
        <v>0.15347971680964823</v>
      </c>
      <c r="R515" s="28">
        <f>($D515*Input!G$4 + 'Cálculo Emissões'!$E515*Input!G$6 + 'Cálculo Emissões'!$F515*Input!G$5) * (1/1000)</f>
        <v>1.5889251620479377E-3</v>
      </c>
      <c r="S515" s="28">
        <f>($D515*Input!H$4 + 'Cálculo Emissões'!$E515*Input!H$6 + 'Cálculo Emissões'!$F515*Input!H$5) * (1/1000)</f>
        <v>7.6908562333402389E-2</v>
      </c>
      <c r="T515" s="28">
        <f>($D515*Input!I$4) * (1/1000)</f>
        <v>6.9432806754183285E-3</v>
      </c>
      <c r="U515" s="1">
        <f>($D515*Input!J$4 + 'Cálculo Emissões'!$E515*Input!J$6 + 'Cálculo Emissões'!$F515*Input!J$5) * (1/1000)</f>
        <v>1.9918143607441491E-3</v>
      </c>
      <c r="V515" s="1">
        <f>($D515*Input!K$4 + 'Cálculo Emissões'!$E515*Input!K$6 + 'Cálculo Emissões'!$F515*Input!K$5) * (1/1000)</f>
        <v>1.5122202933193329E-3</v>
      </c>
      <c r="W515" s="1">
        <f>($D515*Input!L$4 + 'Cálculo Emissões'!$E515*Input!L$6 + 'Cálculo Emissões'!$F515*Input!L$5) * (1/1000)</f>
        <v>8.1033669689602455E-4</v>
      </c>
      <c r="X515" s="1">
        <f>($D515*Input!M$4 + 'Cálculo Emissões'!$E515*Input!M$6 + 'Cálculo Emissões'!$F515*Input!M$5) * (1/1000)</f>
        <v>1.6419635973818714E-3</v>
      </c>
      <c r="Y515" s="1">
        <f>($D515*Input!N$4 + 'Cálculo Emissões'!$E515*Input!N$6 + 'Cálculo Emissões'!$F515*Input!N$5) * (1/1000)</f>
        <v>8.2098179869093569E-4</v>
      </c>
      <c r="Z515" s="1">
        <f>($D515*Input!O$4 + 'Cálculo Emissões'!$E515*Input!O$6 + 'Cálculo Emissões'!$F515*Input!O$5) * (1/1000)</f>
        <v>4.4769147266051924E-4</v>
      </c>
    </row>
    <row r="516" spans="1:26" ht="15" customHeight="1" x14ac:dyDescent="0.25">
      <c r="A516" s="1" t="str">
        <f>'Dados Vias'!B517</f>
        <v>Vitória</v>
      </c>
      <c r="B516" s="1" t="str">
        <f>'Dados Vias'!C517</f>
        <v>Av. Cleto Nunes</v>
      </c>
      <c r="C516" s="29">
        <f>Input!$R$17</f>
        <v>0.95383561643835613</v>
      </c>
      <c r="D516" s="5">
        <f>'Dados Vias'!S517</f>
        <v>247.74072827783726</v>
      </c>
      <c r="E516" s="5">
        <f>'Dados Vias'!T517</f>
        <v>43.117117900862532</v>
      </c>
      <c r="F516" s="5">
        <f>'Dados Vias'!U517</f>
        <v>25.577951297121839</v>
      </c>
      <c r="G516" s="12">
        <f>($D516*Input!$E$12 + $E516*Input!$E$14 + $F516*Input!$E$13) / ($D516+$E516+$F516)</f>
        <v>2.427482678983834</v>
      </c>
      <c r="H516" s="14" t="str">
        <f>'Dados Vias'!W517</f>
        <v>Highway</v>
      </c>
      <c r="I516" s="29">
        <f>VLOOKUP($H516,Input!$A$12:$B$15,2,FALSE)</f>
        <v>0.61049702380952386</v>
      </c>
      <c r="J516" s="34">
        <f t="shared" si="24"/>
        <v>1.5374215331151524</v>
      </c>
      <c r="K516" s="34">
        <f t="shared" si="25"/>
        <v>0.29510877725430168</v>
      </c>
      <c r="L516" s="34">
        <f t="shared" si="26"/>
        <v>7.1397284819589124E-2</v>
      </c>
      <c r="M516" s="28">
        <f>($D516*Input!B$4 + 'Cálculo Emissões'!$E516*Input!B$6 + 'Cálculo Emissões'!$F516*Input!B$5) * (1/1000)</f>
        <v>5.735203977235679E-3</v>
      </c>
      <c r="N516" s="28">
        <f>($D516*Input!C$4 + 'Cálculo Emissões'!$E516*Input!C$6 + 'Cálculo Emissões'!$F516*Input!C$5) * (1/1000)</f>
        <v>5.735203977235679E-3</v>
      </c>
      <c r="O516" s="28">
        <f>($D516*Input!D$4 + 'Cálculo Emissões'!$E516*Input!D$6 + 'Cálculo Emissões'!$F516*Input!D$5) * (1/1000)</f>
        <v>5.735203977235679E-3</v>
      </c>
      <c r="P516" s="28">
        <f>($D516*Input!E$4 + 'Cálculo Emissões'!$E516*Input!E$6 + 'Cálculo Emissões'!$F516*Input!E$5) * (1/1000)</f>
        <v>0.33376989226759124</v>
      </c>
      <c r="Q516" s="28">
        <f>($D516*Input!F$4 + 'Cálculo Emissões'!$E516*Input!F$6 + 'Cálculo Emissões'!$F516*Input!F$5) * (1/1000)</f>
        <v>0.4150176788334522</v>
      </c>
      <c r="R516" s="28">
        <f>($D516*Input!G$4 + 'Cálculo Emissões'!$E516*Input!G$6 + 'Cálculo Emissões'!$F516*Input!G$5) * (1/1000)</f>
        <v>8.481208378960858E-3</v>
      </c>
      <c r="S516" s="28">
        <f>($D516*Input!H$4 + 'Cálculo Emissões'!$E516*Input!H$6 + 'Cálculo Emissões'!$F516*Input!H$5) * (1/1000)</f>
        <v>0.20618669428120198</v>
      </c>
      <c r="T516" s="28">
        <f>($D516*Input!I$4) * (1/1000)</f>
        <v>1.8226144845160164E-2</v>
      </c>
      <c r="U516" s="1">
        <f>($D516*Input!J$4 + 'Cálculo Emissões'!$E516*Input!J$6 + 'Cálculo Emissões'!$F516*Input!J$5) * (1/1000)</f>
        <v>6.5966982124984223E-3</v>
      </c>
      <c r="V516" s="1">
        <f>($D516*Input!K$4 + 'Cálculo Emissões'!$E516*Input!K$6 + 'Cálculo Emissões'!$F516*Input!K$5) * (1/1000)</f>
        <v>5.007759157983703E-3</v>
      </c>
      <c r="W516" s="1">
        <f>($D516*Input!L$4 + 'Cálculo Emissões'!$E516*Input!L$6 + 'Cálculo Emissões'!$F516*Input!L$5) * (1/1000)</f>
        <v>2.6837947481805654E-3</v>
      </c>
      <c r="X516" s="1">
        <f>($D516*Input!M$4 + 'Cálculo Emissões'!$E516*Input!M$6 + 'Cálculo Emissões'!$F516*Input!M$5) * (1/1000)</f>
        <v>5.5988723868781801E-3</v>
      </c>
      <c r="Y516" s="1">
        <f>($D516*Input!N$4 + 'Cálculo Emissões'!$E516*Input!N$6 + 'Cálculo Emissões'!$F516*Input!N$5) * (1/1000)</f>
        <v>2.79943619343909E-3</v>
      </c>
      <c r="Z516" s="1">
        <f>($D516*Input!O$4 + 'Cálculo Emissões'!$E516*Input!O$6 + 'Cálculo Emissões'!$F516*Input!O$5) * (1/1000)</f>
        <v>1.5230757778845164E-3</v>
      </c>
    </row>
    <row r="517" spans="1:26" ht="15" customHeight="1" x14ac:dyDescent="0.25">
      <c r="A517" s="1" t="str">
        <f>'Dados Vias'!B518</f>
        <v>Vitória</v>
      </c>
      <c r="B517" s="1" t="str">
        <f>'Dados Vias'!C518</f>
        <v>Av. Dante Michelini (5)</v>
      </c>
      <c r="C517" s="29">
        <f>Input!$R$17</f>
        <v>0.95383561643835613</v>
      </c>
      <c r="D517" s="5">
        <f>'Dados Vias'!S518</f>
        <v>3175.2465764681856</v>
      </c>
      <c r="E517" s="5">
        <f>'Dados Vias'!T518</f>
        <v>357.11142839092935</v>
      </c>
      <c r="F517" s="5">
        <f>'Dados Vias'!U518</f>
        <v>132.87867102918298</v>
      </c>
      <c r="G517" s="12">
        <f>($D517*Input!$E$12 + $E517*Input!$E$14 + $F517*Input!$E$13) / ($D517+$E517+$F517)</f>
        <v>1.8430135951661635</v>
      </c>
      <c r="H517" s="14" t="str">
        <f>'Dados Vias'!W518</f>
        <v>Freeway</v>
      </c>
      <c r="I517" s="29">
        <f>VLOOKUP($H517,Input!$A$12:$B$15,2,FALSE)</f>
        <v>0.25617538095238079</v>
      </c>
      <c r="J517" s="34">
        <f t="shared" si="24"/>
        <v>6.1007919685683021</v>
      </c>
      <c r="K517" s="34">
        <f t="shared" si="25"/>
        <v>1.1710498515518104</v>
      </c>
      <c r="L517" s="34">
        <f t="shared" si="26"/>
        <v>0.28331851247221213</v>
      </c>
      <c r="M517" s="28">
        <f>($D517*Input!B$4 + 'Cálculo Emissões'!$E517*Input!B$6 + 'Cálculo Emissões'!$F517*Input!B$5) * (1/1000)</f>
        <v>3.8554208079147813E-2</v>
      </c>
      <c r="N517" s="28">
        <f>($D517*Input!C$4 + 'Cálculo Emissões'!$E517*Input!C$6 + 'Cálculo Emissões'!$F517*Input!C$5) * (1/1000)</f>
        <v>3.8554208079147813E-2</v>
      </c>
      <c r="O517" s="28">
        <f>($D517*Input!D$4 + 'Cálculo Emissões'!$E517*Input!D$6 + 'Cálculo Emissões'!$F517*Input!D$5) * (1/1000)</f>
        <v>3.8554208079147813E-2</v>
      </c>
      <c r="P517" s="28">
        <f>($D517*Input!E$4 + 'Cálculo Emissões'!$E517*Input!E$6 + 'Cálculo Emissões'!$F517*Input!E$5) * (1/1000)</f>
        <v>3.1989158453317565</v>
      </c>
      <c r="Q517" s="28">
        <f>($D517*Input!F$4 + 'Cálculo Emissões'!$E517*Input!F$6 + 'Cálculo Emissões'!$F517*Input!F$5) * (1/1000)</f>
        <v>4.3648996410070513</v>
      </c>
      <c r="R517" s="28">
        <f>($D517*Input!G$4 + 'Cálculo Emissões'!$E517*Input!G$6 + 'Cálculo Emissões'!$F517*Input!G$5) * (1/1000)</f>
        <v>6.7212898333123341E-2</v>
      </c>
      <c r="S517" s="28">
        <f>($D517*Input!H$4 + 'Cálculo Emissões'!$E517*Input!H$6 + 'Cálculo Emissões'!$F517*Input!H$5) * (1/1000)</f>
        <v>2.5303692183302724</v>
      </c>
      <c r="T517" s="28">
        <f>($D517*Input!I$4) * (1/1000)</f>
        <v>0.23360108942969196</v>
      </c>
      <c r="U517" s="1">
        <f>($D517*Input!J$4 + 'Cálculo Emissões'!$E517*Input!J$6 + 'Cálculo Emissões'!$F517*Input!J$5) * (1/1000)</f>
        <v>6.974073998652347E-2</v>
      </c>
      <c r="V517" s="1">
        <f>($D517*Input!K$4 + 'Cálculo Emissões'!$E517*Input!K$6 + 'Cálculo Emissões'!$F517*Input!K$5) * (1/1000)</f>
        <v>5.2925010489548625E-2</v>
      </c>
      <c r="W517" s="1">
        <f>($D517*Input!L$4 + 'Cálculo Emissões'!$E517*Input!L$6 + 'Cálculo Emissões'!$F517*Input!L$5) * (1/1000)</f>
        <v>2.8367909390220755E-2</v>
      </c>
      <c r="X517" s="1">
        <f>($D517*Input!M$4 + 'Cálculo Emissões'!$E517*Input!M$6 + 'Cálculo Emissões'!$F517*Input!M$5) * (1/1000)</f>
        <v>5.8208496855304333E-2</v>
      </c>
      <c r="Y517" s="1">
        <f>($D517*Input!N$4 + 'Cálculo Emissões'!$E517*Input!N$6 + 'Cálculo Emissões'!$F517*Input!N$5) * (1/1000)</f>
        <v>2.9104248427652166E-2</v>
      </c>
      <c r="Z517" s="1">
        <f>($D517*Input!O$4 + 'Cálculo Emissões'!$E517*Input!O$6 + 'Cálculo Emissões'!$F517*Input!O$5) * (1/1000)</f>
        <v>1.5867163995763631E-2</v>
      </c>
    </row>
    <row r="518" spans="1:26" ht="15" customHeight="1" x14ac:dyDescent="0.25">
      <c r="A518" s="1" t="str">
        <f>'Dados Vias'!B519</f>
        <v>Vitória</v>
      </c>
      <c r="B518" s="1" t="str">
        <f>'Dados Vias'!C519</f>
        <v>Av. Dante Michelini (6)</v>
      </c>
      <c r="C518" s="29">
        <f>Input!$R$17</f>
        <v>0.95383561643835613</v>
      </c>
      <c r="D518" s="5">
        <f>'Dados Vias'!S519</f>
        <v>5910.9709332112334</v>
      </c>
      <c r="E518" s="5">
        <f>'Dados Vias'!T519</f>
        <v>589.52919652186313</v>
      </c>
      <c r="F518" s="5">
        <f>'Dados Vias'!U519</f>
        <v>232.04872629052056</v>
      </c>
      <c r="G518" s="12">
        <f>($D518*Input!$E$12 + $E518*Input!$E$14 + $F518*Input!$E$13) / ($D518+$E518+$F518)</f>
        <v>1.8299720540288775</v>
      </c>
      <c r="H518" s="14" t="str">
        <f>'Dados Vias'!W519</f>
        <v>Freeway</v>
      </c>
      <c r="I518" s="29">
        <f>VLOOKUP($H518,Input!$A$12:$B$15,2,FALSE)</f>
        <v>0.25617538095238079</v>
      </c>
      <c r="J518" s="34">
        <f t="shared" si="24"/>
        <v>11.125459145659004</v>
      </c>
      <c r="K518" s="34">
        <f t="shared" si="25"/>
        <v>2.1355370496311403</v>
      </c>
      <c r="L518" s="34">
        <f t="shared" si="26"/>
        <v>0.5166621894268888</v>
      </c>
      <c r="M518" s="28">
        <f>($D518*Input!B$4 + 'Cálculo Emissões'!$E518*Input!B$6 + 'Cálculo Emissões'!$F518*Input!B$5) * (1/1000)</f>
        <v>6.8763328372274599E-2</v>
      </c>
      <c r="N518" s="28">
        <f>($D518*Input!C$4 + 'Cálculo Emissões'!$E518*Input!C$6 + 'Cálculo Emissões'!$F518*Input!C$5) * (1/1000)</f>
        <v>6.8763328372274599E-2</v>
      </c>
      <c r="O518" s="28">
        <f>($D518*Input!D$4 + 'Cálculo Emissões'!$E518*Input!D$6 + 'Cálculo Emissões'!$F518*Input!D$5) * (1/1000)</f>
        <v>6.8763328372274599E-2</v>
      </c>
      <c r="P518" s="28">
        <f>($D518*Input!E$4 + 'Cálculo Emissões'!$E518*Input!E$6 + 'Cálculo Emissões'!$F518*Input!E$5) * (1/1000)</f>
        <v>5.8642964874552943</v>
      </c>
      <c r="Q518" s="28">
        <f>($D518*Input!F$4 + 'Cálculo Emissões'!$E518*Input!F$6 + 'Cálculo Emissões'!$F518*Input!F$5) * (1/1000)</f>
        <v>7.8202695326218832</v>
      </c>
      <c r="R518" s="28">
        <f>($D518*Input!G$4 + 'Cálculo Emissões'!$E518*Input!G$6 + 'Cálculo Emissões'!$F518*Input!G$5) * (1/1000)</f>
        <v>0.1217133996226782</v>
      </c>
      <c r="S518" s="28">
        <f>($D518*Input!H$4 + 'Cálculo Emissões'!$E518*Input!H$6 + 'Cálculo Emissões'!$F518*Input!H$5) * (1/1000)</f>
        <v>4.6820494372604058</v>
      </c>
      <c r="T518" s="28">
        <f>($D518*Input!I$4) * (1/1000)</f>
        <v>0.43486677847906097</v>
      </c>
      <c r="U518" s="1">
        <f>($D518*Input!J$4 + 'Cálculo Emissões'!$E518*Input!J$6 + 'Cálculo Emissões'!$F518*Input!J$5) * (1/1000)</f>
        <v>0.12816735724570044</v>
      </c>
      <c r="V518" s="1">
        <f>($D518*Input!K$4 + 'Cálculo Emissões'!$E518*Input!K$6 + 'Cálculo Emissões'!$F518*Input!K$5) * (1/1000)</f>
        <v>9.7256213984511106E-2</v>
      </c>
      <c r="W518" s="1">
        <f>($D518*Input!L$4 + 'Cálculo Emissões'!$E518*Input!L$6 + 'Cálculo Emissões'!$F518*Input!L$5) * (1/1000)</f>
        <v>5.2131719718087381E-2</v>
      </c>
      <c r="X518" s="1">
        <f>($D518*Input!M$4 + 'Cálculo Emissões'!$E518*Input!M$6 + 'Cálculo Emissões'!$F518*Input!M$5) * (1/1000)</f>
        <v>0.10693568334331653</v>
      </c>
      <c r="Y518" s="1">
        <f>($D518*Input!N$4 + 'Cálculo Emissões'!$E518*Input!N$6 + 'Cálculo Emissões'!$F518*Input!N$5) * (1/1000)</f>
        <v>5.3467841671658266E-2</v>
      </c>
      <c r="Z518" s="1">
        <f>($D518*Input!O$4 + 'Cálculo Emissões'!$E518*Input!O$6 + 'Cálculo Emissões'!$F518*Input!O$5) * (1/1000)</f>
        <v>2.9155082322608918E-2</v>
      </c>
    </row>
    <row r="519" spans="1:26" ht="15" customHeight="1" x14ac:dyDescent="0.25">
      <c r="A519" s="1" t="str">
        <f>'Dados Vias'!B520</f>
        <v>Vitória</v>
      </c>
      <c r="B519" s="1" t="str">
        <f>'Dados Vias'!C520</f>
        <v>Av. Dante Michelini (3)</v>
      </c>
      <c r="C519" s="29">
        <f>Input!$R$17</f>
        <v>0.95383561643835613</v>
      </c>
      <c r="D519" s="5">
        <f>'Dados Vias'!S520</f>
        <v>1669.857636808913</v>
      </c>
      <c r="E519" s="5">
        <f>'Dados Vias'!T520</f>
        <v>252.96526055896763</v>
      </c>
      <c r="F519" s="5">
        <f>'Dados Vias'!U520</f>
        <v>113.33226229201387</v>
      </c>
      <c r="G519" s="12">
        <f>($D519*Input!$E$12 + $E519*Input!$E$14 + $F519*Input!$E$13) / ($D519+$E519+$F519)</f>
        <v>2.085075152653828</v>
      </c>
      <c r="H519" s="14" t="str">
        <f>'Dados Vias'!W520</f>
        <v>Freeway</v>
      </c>
      <c r="I519" s="29">
        <f>VLOOKUP($H519,Input!$A$12:$B$15,2,FALSE)</f>
        <v>0.25617538095238079</v>
      </c>
      <c r="J519" s="34">
        <f t="shared" si="24"/>
        <v>3.843793953486883</v>
      </c>
      <c r="K519" s="34">
        <f t="shared" si="25"/>
        <v>0.73781803441543892</v>
      </c>
      <c r="L519" s="34">
        <f t="shared" si="26"/>
        <v>0.17850436316502555</v>
      </c>
      <c r="M519" s="28">
        <f>($D519*Input!B$4 + 'Cálculo Emissões'!$E519*Input!B$6 + 'Cálculo Emissões'!$F519*Input!B$5) * (1/1000)</f>
        <v>2.8160681543701702E-2</v>
      </c>
      <c r="N519" s="28">
        <f>($D519*Input!C$4 + 'Cálculo Emissões'!$E519*Input!C$6 + 'Cálculo Emissões'!$F519*Input!C$5) * (1/1000)</f>
        <v>2.8160681543701702E-2</v>
      </c>
      <c r="O519" s="28">
        <f>($D519*Input!D$4 + 'Cálculo Emissões'!$E519*Input!D$6 + 'Cálculo Emissões'!$F519*Input!D$5) * (1/1000)</f>
        <v>2.8160681543701702E-2</v>
      </c>
      <c r="P519" s="28">
        <f>($D519*Input!E$4 + 'Cálculo Emissões'!$E519*Input!E$6 + 'Cálculo Emissões'!$F519*Input!E$5) * (1/1000)</f>
        <v>1.9249412356012712</v>
      </c>
      <c r="Q519" s="28">
        <f>($D519*Input!F$4 + 'Cálculo Emissões'!$E519*Input!F$6 + 'Cálculo Emissões'!$F519*Input!F$5) * (1/1000)</f>
        <v>2.5911997564893556</v>
      </c>
      <c r="R519" s="28">
        <f>($D519*Input!G$4 + 'Cálculo Emissões'!$E519*Input!G$6 + 'Cálculo Emissões'!$F519*Input!G$5) * (1/1000)</f>
        <v>4.4648331251860185E-2</v>
      </c>
      <c r="S519" s="28">
        <f>($D519*Input!H$4 + 'Cálculo Emissões'!$E519*Input!H$6 + 'Cálculo Emissões'!$F519*Input!H$5) * (1/1000)</f>
        <v>1.3628107460794101</v>
      </c>
      <c r="T519" s="28">
        <f>($D519*Input!I$4) * (1/1000)</f>
        <v>0.12285047909096183</v>
      </c>
      <c r="U519" s="1">
        <f>($D519*Input!J$4 + 'Cálculo Emissões'!$E519*Input!J$6 + 'Cálculo Emissões'!$F519*Input!J$5) * (1/1000)</f>
        <v>4.015618498061993E-2</v>
      </c>
      <c r="V519" s="1">
        <f>($D519*Input!K$4 + 'Cálculo Emissões'!$E519*Input!K$6 + 'Cálculo Emissões'!$F519*Input!K$5) * (1/1000)</f>
        <v>3.0480692823851126E-2</v>
      </c>
      <c r="W519" s="1">
        <f>($D519*Input!L$4 + 'Cálculo Emissões'!$E519*Input!L$6 + 'Cálculo Emissões'!$F519*Input!L$5) * (1/1000)</f>
        <v>1.6335986355319961E-2</v>
      </c>
      <c r="X519" s="1">
        <f>($D519*Input!M$4 + 'Cálculo Emissões'!$E519*Input!M$6 + 'Cálculo Emissões'!$F519*Input!M$5) * (1/1000)</f>
        <v>3.3761649744865799E-2</v>
      </c>
      <c r="Y519" s="1">
        <f>($D519*Input!N$4 + 'Cálculo Emissões'!$E519*Input!N$6 + 'Cálculo Emissões'!$F519*Input!N$5) * (1/1000)</f>
        <v>1.6880824872432899E-2</v>
      </c>
      <c r="Z519" s="1">
        <f>($D519*Input!O$4 + 'Cálculo Emissões'!$E519*Input!O$6 + 'Cálculo Emissões'!$F519*Input!O$5) * (1/1000)</f>
        <v>9.1934389912510794E-3</v>
      </c>
    </row>
    <row r="520" spans="1:26" ht="15" customHeight="1" x14ac:dyDescent="0.25">
      <c r="A520" s="1" t="str">
        <f>'Dados Vias'!B521</f>
        <v>Vitória</v>
      </c>
      <c r="B520" s="1" t="str">
        <f>'Dados Vias'!C521</f>
        <v>Av. Dante Michelini (2)</v>
      </c>
      <c r="C520" s="29">
        <f>Input!$R$17</f>
        <v>0.95383561643835613</v>
      </c>
      <c r="D520" s="5">
        <f>'Dados Vias'!S521</f>
        <v>519.67680514153471</v>
      </c>
      <c r="E520" s="5">
        <f>'Dados Vias'!T521</f>
        <v>60.411262357117359</v>
      </c>
      <c r="F520" s="5">
        <f>'Dados Vias'!U521</f>
        <v>34.987217581342108</v>
      </c>
      <c r="G520" s="12">
        <f>($D520*Input!$E$12 + $E520*Input!$E$14 + $F520*Input!$E$13) / ($D520+$E520+$F520)</f>
        <v>2.1349639742131212</v>
      </c>
      <c r="H520" s="14" t="str">
        <f>'Dados Vias'!W521</f>
        <v>Highway</v>
      </c>
      <c r="I520" s="29">
        <f>VLOOKUP($H520,Input!$A$12:$B$15,2,FALSE)</f>
        <v>0.61049702380952386</v>
      </c>
      <c r="J520" s="34">
        <f t="shared" si="24"/>
        <v>2.6215293693137998</v>
      </c>
      <c r="K520" s="34">
        <f t="shared" si="25"/>
        <v>0.50320377986828357</v>
      </c>
      <c r="L520" s="34">
        <f t="shared" si="26"/>
        <v>0.12174284996813314</v>
      </c>
      <c r="M520" s="28">
        <f>($D520*Input!B$4 + 'Cálculo Emissões'!$E520*Input!B$6 + 'Cálculo Emissões'!$F520*Input!B$5) * (1/1000)</f>
        <v>8.6341704142369104E-3</v>
      </c>
      <c r="N520" s="28">
        <f>($D520*Input!C$4 + 'Cálculo Emissões'!$E520*Input!C$6 + 'Cálculo Emissões'!$F520*Input!C$5) * (1/1000)</f>
        <v>8.6341704142369104E-3</v>
      </c>
      <c r="O520" s="28">
        <f>($D520*Input!D$4 + 'Cálculo Emissões'!$E520*Input!D$6 + 'Cálculo Emissões'!$F520*Input!D$5) * (1/1000)</f>
        <v>8.6341704142369104E-3</v>
      </c>
      <c r="P520" s="28">
        <f>($D520*Input!E$4 + 'Cálculo Emissões'!$E520*Input!E$6 + 'Cálculo Emissões'!$F520*Input!E$5) * (1/1000)</f>
        <v>0.59569748595741467</v>
      </c>
      <c r="Q520" s="28">
        <f>($D520*Input!F$4 + 'Cálculo Emissões'!$E520*Input!F$6 + 'Cálculo Emissões'!$F520*Input!F$5) * (1/1000)</f>
        <v>0.73568429669652347</v>
      </c>
      <c r="R520" s="28">
        <f>($D520*Input!G$4 + 'Cálculo Emissões'!$E520*Input!G$6 + 'Cálculo Emissões'!$F520*Input!G$5) * (1/1000)</f>
        <v>1.3789872376567192E-2</v>
      </c>
      <c r="S520" s="28">
        <f>($D520*Input!H$4 + 'Cálculo Emissões'!$E520*Input!H$6 + 'Cálculo Emissões'!$F520*Input!H$5) * (1/1000)</f>
        <v>0.41805506684339905</v>
      </c>
      <c r="T520" s="28">
        <f>($D520*Input!I$4) * (1/1000)</f>
        <v>3.8232327760647097E-2</v>
      </c>
      <c r="U520" s="1">
        <f>($D520*Input!J$4 + 'Cálculo Emissões'!$E520*Input!J$6 + 'Cálculo Emissões'!$F520*Input!J$5) * (1/1000)</f>
        <v>1.2325872451992735E-2</v>
      </c>
      <c r="V520" s="1">
        <f>($D520*Input!K$4 + 'Cálculo Emissões'!$E520*Input!K$6 + 'Cálculo Emissões'!$F520*Input!K$5) * (1/1000)</f>
        <v>9.3541693455420401E-3</v>
      </c>
      <c r="W520" s="1">
        <f>($D520*Input!L$4 + 'Cálculo Emissões'!$E520*Input!L$6 + 'Cálculo Emissões'!$F520*Input!L$5) * (1/1000)</f>
        <v>5.0138716522505631E-3</v>
      </c>
      <c r="X520" s="1">
        <f>($D520*Input!M$4 + 'Cálculo Emissões'!$E520*Input!M$6 + 'Cálculo Emissões'!$F520*Input!M$5) * (1/1000)</f>
        <v>1.0379121336470676E-2</v>
      </c>
      <c r="Y520" s="1">
        <f>($D520*Input!N$4 + 'Cálculo Emissões'!$E520*Input!N$6 + 'Cálculo Emissões'!$F520*Input!N$5) * (1/1000)</f>
        <v>5.1895606682353379E-3</v>
      </c>
      <c r="Z520" s="1">
        <f>($D520*Input!O$4 + 'Cálculo Emissões'!$E520*Input!O$6 + 'Cálculo Emissões'!$F520*Input!O$5) * (1/1000)</f>
        <v>2.8269407945182394E-3</v>
      </c>
    </row>
    <row r="521" spans="1:26" ht="15" customHeight="1" x14ac:dyDescent="0.25">
      <c r="A521" s="1" t="str">
        <f>'Dados Vias'!B522</f>
        <v>Vitória</v>
      </c>
      <c r="B521" s="1" t="str">
        <f>'Dados Vias'!C522</f>
        <v>Av. Dante Michelini (1)</v>
      </c>
      <c r="C521" s="29">
        <f>Input!$R$17</f>
        <v>0.95383561643835613</v>
      </c>
      <c r="D521" s="5">
        <f>'Dados Vias'!S522</f>
        <v>872.6336386210869</v>
      </c>
      <c r="E521" s="5">
        <f>'Dados Vias'!T522</f>
        <v>83.353847137939823</v>
      </c>
      <c r="F521" s="5">
        <f>'Dados Vias'!U522</f>
        <v>47.209258556001316</v>
      </c>
      <c r="G521" s="12">
        <f>($D521*Input!$E$12 + $E521*Input!$E$14 + $F521*Input!$E$13) / ($D521+$E521+$F521)</f>
        <v>2.0143749999999998</v>
      </c>
      <c r="H521" s="14" t="str">
        <f>'Dados Vias'!W522</f>
        <v>Highway</v>
      </c>
      <c r="I521" s="29">
        <f>VLOOKUP($H521,Input!$A$12:$B$15,2,FALSE)</f>
        <v>0.61049702380952386</v>
      </c>
      <c r="J521" s="34">
        <f t="shared" si="24"/>
        <v>4.0295572672618354</v>
      </c>
      <c r="K521" s="34">
        <f t="shared" si="25"/>
        <v>0.77347538876233368</v>
      </c>
      <c r="L521" s="34">
        <f t="shared" si="26"/>
        <v>0.18713114244250012</v>
      </c>
      <c r="M521" s="28">
        <f>($D521*Input!B$4 + 'Cálculo Emissões'!$E521*Input!B$6 + 'Cálculo Emissões'!$F521*Input!B$5) * (1/1000)</f>
        <v>1.2400667863019041E-2</v>
      </c>
      <c r="N521" s="28">
        <f>($D521*Input!C$4 + 'Cálculo Emissões'!$E521*Input!C$6 + 'Cálculo Emissões'!$F521*Input!C$5) * (1/1000)</f>
        <v>1.2400667863019041E-2</v>
      </c>
      <c r="O521" s="28">
        <f>($D521*Input!D$4 + 'Cálculo Emissões'!$E521*Input!D$6 + 'Cálculo Emissões'!$F521*Input!D$5) * (1/1000)</f>
        <v>1.2400667863019041E-2</v>
      </c>
      <c r="P521" s="28">
        <f>($D521*Input!E$4 + 'Cálculo Emissões'!$E521*Input!E$6 + 'Cálculo Emissões'!$F521*Input!E$5) * (1/1000)</f>
        <v>0.93576428846978588</v>
      </c>
      <c r="Q521" s="28">
        <f>($D521*Input!F$4 + 'Cálculo Emissões'!$E521*Input!F$6 + 'Cálculo Emissões'!$F521*Input!F$5) * (1/1000)</f>
        <v>1.1538069387822147</v>
      </c>
      <c r="R521" s="28">
        <f>($D521*Input!G$4 + 'Cálculo Emissões'!$E521*Input!G$6 + 'Cálculo Emissões'!$F521*Input!G$5) * (1/1000)</f>
        <v>2.0683409103550685E-2</v>
      </c>
      <c r="S521" s="28">
        <f>($D521*Input!H$4 + 'Cálculo Emissões'!$E521*Input!H$6 + 'Cálculo Emissões'!$F521*Input!H$5) * (1/1000)</f>
        <v>0.69321223468588289</v>
      </c>
      <c r="T521" s="28">
        <f>($D521*Input!I$4) * (1/1000)</f>
        <v>6.4199161780255046E-2</v>
      </c>
      <c r="U521" s="1">
        <f>($D521*Input!J$4 + 'Cálculo Emissões'!$E521*Input!J$6 + 'Cálculo Emissões'!$F521*Input!J$5) * (1/1000)</f>
        <v>1.9766748675445735E-2</v>
      </c>
      <c r="V521" s="1">
        <f>($D521*Input!K$4 + 'Cálculo Emissões'!$E521*Input!K$6 + 'Cálculo Emissões'!$F521*Input!K$5) * (1/1000)</f>
        <v>1.4999205323434916E-2</v>
      </c>
      <c r="W521" s="1">
        <f>($D521*Input!L$4 + 'Cálculo Emissões'!$E521*Input!L$6 + 'Cálculo Emissões'!$F521*Input!L$5) * (1/1000)</f>
        <v>8.040116450624215E-3</v>
      </c>
      <c r="X521" s="1">
        <f>($D521*Input!M$4 + 'Cálculo Emissões'!$E521*Input!M$6 + 'Cálculo Emissões'!$F521*Input!M$5) * (1/1000)</f>
        <v>1.658716986504781E-2</v>
      </c>
      <c r="Y521" s="1">
        <f>($D521*Input!N$4 + 'Cálculo Emissões'!$E521*Input!N$6 + 'Cálculo Emissões'!$F521*Input!N$5) * (1/1000)</f>
        <v>8.293584932523905E-3</v>
      </c>
      <c r="Z521" s="1">
        <f>($D521*Input!O$4 + 'Cálculo Emissões'!$E521*Input!O$6 + 'Cálculo Emissões'!$F521*Input!O$5) * (1/1000)</f>
        <v>4.520233886741898E-3</v>
      </c>
    </row>
    <row r="522" spans="1:26" ht="15" customHeight="1" x14ac:dyDescent="0.25">
      <c r="A522" s="1" t="str">
        <f>'Dados Vias'!B523</f>
        <v>Vitória</v>
      </c>
      <c r="B522" s="1" t="str">
        <f>'Dados Vias'!C523</f>
        <v>Av. Dante Michelini (4)</v>
      </c>
      <c r="C522" s="29">
        <f>Input!$R$17</f>
        <v>0.95383561643835613</v>
      </c>
      <c r="D522" s="5">
        <f>'Dados Vias'!S523</f>
        <v>2623.3904135368639</v>
      </c>
      <c r="E522" s="5">
        <f>'Dados Vias'!T523</f>
        <v>328.46762225876154</v>
      </c>
      <c r="F522" s="5">
        <f>'Dados Vias'!U523</f>
        <v>152.26975866300205</v>
      </c>
      <c r="G522" s="12">
        <f>($D522*Input!$E$12 + $E522*Input!$E$14 + $F522*Input!$E$13) / ($D522+$E522+$F522)</f>
        <v>2.0142957252978277</v>
      </c>
      <c r="H522" s="14" t="str">
        <f>'Dados Vias'!W523</f>
        <v>Freeway</v>
      </c>
      <c r="I522" s="29">
        <f>VLOOKUP($H522,Input!$A$12:$B$15,2,FALSE)</f>
        <v>0.25617538095238079</v>
      </c>
      <c r="J522" s="34">
        <f t="shared" si="24"/>
        <v>5.6570546093668792</v>
      </c>
      <c r="K522" s="34">
        <f t="shared" si="25"/>
        <v>1.0858742593831161</v>
      </c>
      <c r="L522" s="34">
        <f t="shared" si="26"/>
        <v>0.26271151436688289</v>
      </c>
      <c r="M522" s="28">
        <f>($D522*Input!B$4 + 'Cálculo Emissões'!$E522*Input!B$6 + 'Cálculo Emissões'!$F522*Input!B$5) * (1/1000)</f>
        <v>3.9430542966561545E-2</v>
      </c>
      <c r="N522" s="28">
        <f>($D522*Input!C$4 + 'Cálculo Emissões'!$E522*Input!C$6 + 'Cálculo Emissões'!$F522*Input!C$5) * (1/1000)</f>
        <v>3.9430542966561545E-2</v>
      </c>
      <c r="O522" s="28">
        <f>($D522*Input!D$4 + 'Cálculo Emissões'!$E522*Input!D$6 + 'Cálculo Emissões'!$F522*Input!D$5) * (1/1000)</f>
        <v>3.9430542966561545E-2</v>
      </c>
      <c r="P522" s="28">
        <f>($D522*Input!E$4 + 'Cálculo Emissões'!$E522*Input!E$6 + 'Cálculo Emissões'!$F522*Input!E$5) * (1/1000)</f>
        <v>2.8771659440604007</v>
      </c>
      <c r="Q522" s="28">
        <f>($D522*Input!F$4 + 'Cálculo Emissões'!$E522*Input!F$6 + 'Cálculo Emissões'!$F522*Input!F$5) * (1/1000)</f>
        <v>3.7789274554294399</v>
      </c>
      <c r="R522" s="28">
        <f>($D522*Input!G$4 + 'Cálculo Emissões'!$E522*Input!G$6 + 'Cálculo Emissões'!$F522*Input!G$5) * (1/1000)</f>
        <v>6.4550188162389957E-2</v>
      </c>
      <c r="S522" s="28">
        <f>($D522*Input!H$4 + 'Cálculo Emissões'!$E522*Input!H$6 + 'Cálculo Emissões'!$F522*Input!H$5) * (1/1000)</f>
        <v>2.1120558673186278</v>
      </c>
      <c r="T522" s="28">
        <f>($D522*Input!I$4) * (1/1000)</f>
        <v>0.19300134457062118</v>
      </c>
      <c r="U522" s="1">
        <f>($D522*Input!J$4 + 'Cálculo Emissões'!$E522*Input!J$6 + 'Cálculo Emissões'!$F522*Input!J$5) * (1/1000)</f>
        <v>6.0770683391913265E-2</v>
      </c>
      <c r="V522" s="1">
        <f>($D522*Input!K$4 + 'Cálculo Emissões'!$E522*Input!K$6 + 'Cálculo Emissões'!$F522*Input!K$5) * (1/1000)</f>
        <v>4.6121449412515392E-2</v>
      </c>
      <c r="W522" s="1">
        <f>($D522*Input!L$4 + 'Cálculo Emissões'!$E522*Input!L$6 + 'Cálculo Emissões'!$F522*Input!L$5) * (1/1000)</f>
        <v>2.4720422100138615E-2</v>
      </c>
      <c r="X522" s="1">
        <f>($D522*Input!M$4 + 'Cálculo Emissões'!$E522*Input!M$6 + 'Cálculo Emissões'!$F522*Input!M$5) * (1/1000)</f>
        <v>5.0989992258514694E-2</v>
      </c>
      <c r="Y522" s="1">
        <f>($D522*Input!N$4 + 'Cálculo Emissões'!$E522*Input!N$6 + 'Cálculo Emissões'!$F522*Input!N$5) * (1/1000)</f>
        <v>2.5494996129257347E-2</v>
      </c>
      <c r="Z522" s="1">
        <f>($D522*Input!O$4 + 'Cálculo Emissões'!$E522*Input!O$6 + 'Cálculo Emissões'!$F522*Input!O$5) * (1/1000)</f>
        <v>1.3891038216600265E-2</v>
      </c>
    </row>
    <row r="523" spans="1:26" ht="15" customHeight="1" x14ac:dyDescent="0.25">
      <c r="A523" s="1" t="str">
        <f>'Dados Vias'!B524</f>
        <v>Vitória</v>
      </c>
      <c r="B523" s="1" t="str">
        <f>'Dados Vias'!C524</f>
        <v>Av. Des. Dermeval Lirio</v>
      </c>
      <c r="C523" s="29">
        <f>Input!$R$17</f>
        <v>0.95383561643835613</v>
      </c>
      <c r="D523" s="5">
        <f>'Dados Vias'!S524</f>
        <v>602.55517022505228</v>
      </c>
      <c r="E523" s="5">
        <f>'Dados Vias'!T524</f>
        <v>22.985755812399816</v>
      </c>
      <c r="F523" s="5">
        <f>'Dados Vias'!U524</f>
        <v>62.389908633656646</v>
      </c>
      <c r="G523" s="12">
        <f>($D523*Input!$E$12 + $E523*Input!$E$14 + $F523*Input!$E$13) / ($D523+$E523+$F523)</f>
        <v>2.6960620525059666</v>
      </c>
      <c r="H523" s="14" t="str">
        <f>'Dados Vias'!W524</f>
        <v>Highway</v>
      </c>
      <c r="I523" s="29">
        <f>VLOOKUP($H523,Input!$A$12:$B$15,2,FALSE)</f>
        <v>0.61049702380952386</v>
      </c>
      <c r="J523" s="34">
        <f t="shared" si="24"/>
        <v>3.719952087167238</v>
      </c>
      <c r="K523" s="34">
        <f t="shared" si="25"/>
        <v>0.71404653066368029</v>
      </c>
      <c r="L523" s="34">
        <f t="shared" si="26"/>
        <v>0.17275319290250332</v>
      </c>
      <c r="M523" s="28">
        <f>($D523*Input!B$4 + 'Cálculo Emissões'!$E523*Input!B$6 + 'Cálculo Emissões'!$F523*Input!B$5) * (1/1000)</f>
        <v>1.3621768234716149E-2</v>
      </c>
      <c r="N523" s="28">
        <f>($D523*Input!C$4 + 'Cálculo Emissões'!$E523*Input!C$6 + 'Cálculo Emissões'!$F523*Input!C$5) * (1/1000)</f>
        <v>1.3621768234716149E-2</v>
      </c>
      <c r="O523" s="28">
        <f>($D523*Input!D$4 + 'Cálculo Emissões'!$E523*Input!D$6 + 'Cálculo Emissões'!$F523*Input!D$5) * (1/1000)</f>
        <v>1.3621768234716149E-2</v>
      </c>
      <c r="P523" s="28">
        <f>($D523*Input!E$4 + 'Cálculo Emissões'!$E523*Input!E$6 + 'Cálculo Emissões'!$F523*Input!E$5) * (1/1000)</f>
        <v>0.80460375321790023</v>
      </c>
      <c r="Q523" s="28">
        <f>($D523*Input!F$4 + 'Cálculo Emissões'!$E523*Input!F$6 + 'Cálculo Emissões'!$F523*Input!F$5) * (1/1000)</f>
        <v>0.69469564132789341</v>
      </c>
      <c r="R523" s="28">
        <f>($D523*Input!G$4 + 'Cálculo Emissões'!$E523*Input!G$6 + 'Cálculo Emissões'!$F523*Input!G$5) * (1/1000)</f>
        <v>2.046164517661829E-2</v>
      </c>
      <c r="S523" s="28">
        <f>($D523*Input!H$4 + 'Cálculo Emissões'!$E523*Input!H$6 + 'Cálculo Emissões'!$F523*Input!H$5) * (1/1000)</f>
        <v>0.47472538032742245</v>
      </c>
      <c r="T523" s="28">
        <f>($D523*Input!I$4) * (1/1000)</f>
        <v>4.4329642065980827E-2</v>
      </c>
      <c r="U523" s="1">
        <f>($D523*Input!J$4 + 'Cálculo Emissões'!$E523*Input!J$6 + 'Cálculo Emissões'!$F523*Input!J$5) * (1/1000)</f>
        <v>1.5376978832061084E-2</v>
      </c>
      <c r="V523" s="1">
        <f>($D523*Input!K$4 + 'Cálculo Emissões'!$E523*Input!K$6 + 'Cálculo Emissões'!$F523*Input!K$5) * (1/1000)</f>
        <v>1.1665018086934787E-2</v>
      </c>
      <c r="W523" s="1">
        <f>($D523*Input!L$4 + 'Cálculo Emissões'!$E523*Input!L$6 + 'Cálculo Emissões'!$F523*Input!L$5) * (1/1000)</f>
        <v>6.2540543262237999E-3</v>
      </c>
      <c r="X523" s="1">
        <f>($D523*Input!M$4 + 'Cálculo Emissões'!$E523*Input!M$6 + 'Cálculo Emissões'!$F523*Input!M$5) * (1/1000)</f>
        <v>1.3137656925561004E-2</v>
      </c>
      <c r="Y523" s="1">
        <f>($D523*Input!N$4 + 'Cálculo Emissões'!$E523*Input!N$6 + 'Cálculo Emissões'!$F523*Input!N$5) * (1/1000)</f>
        <v>6.5688284627805019E-3</v>
      </c>
      <c r="Z523" s="1">
        <f>($D523*Input!O$4 + 'Cálculo Emissões'!$E523*Input!O$6 + 'Cálculo Emissões'!$F523*Input!O$5) * (1/1000)</f>
        <v>3.5764830437660777E-3</v>
      </c>
    </row>
    <row r="524" spans="1:26" ht="15" customHeight="1" x14ac:dyDescent="0.25">
      <c r="A524" s="1" t="str">
        <f>'Dados Vias'!B525</f>
        <v>Vitória</v>
      </c>
      <c r="B524" s="1" t="str">
        <f>'Dados Vias'!C525</f>
        <v>Av. Des. Santos Neves (1)</v>
      </c>
      <c r="C524" s="29">
        <f>Input!$R$17</f>
        <v>0.95383561643835613</v>
      </c>
      <c r="D524" s="5">
        <f>'Dados Vias'!S525</f>
        <v>956.0994687151823</v>
      </c>
      <c r="E524" s="5">
        <f>'Dados Vias'!T525</f>
        <v>89.834849409480213</v>
      </c>
      <c r="F524" s="5">
        <f>'Dados Vias'!U525</f>
        <v>33.688068528555078</v>
      </c>
      <c r="G524" s="12">
        <f>($D524*Input!$E$12 + $E524*Input!$E$14 + $F524*Input!$E$13) / ($D524+$E524+$F524)</f>
        <v>1.7890787518573552</v>
      </c>
      <c r="H524" s="14" t="str">
        <f>'Dados Vias'!W525</f>
        <v>Highway</v>
      </c>
      <c r="I524" s="29">
        <f>VLOOKUP($H524,Input!$A$12:$B$15,2,FALSE)</f>
        <v>0.61049702380952386</v>
      </c>
      <c r="J524" s="34">
        <f t="shared" si="24"/>
        <v>3.8423950769154391</v>
      </c>
      <c r="K524" s="34">
        <f t="shared" si="25"/>
        <v>0.73754951940791702</v>
      </c>
      <c r="L524" s="34">
        <f t="shared" si="26"/>
        <v>0.17843939985675417</v>
      </c>
      <c r="M524" s="28">
        <f>($D524*Input!B$4 + 'Cálculo Emissões'!$E524*Input!B$6 + 'Cálculo Emissões'!$F524*Input!B$5) * (1/1000)</f>
        <v>1.0425651767314225E-2</v>
      </c>
      <c r="N524" s="28">
        <f>($D524*Input!C$4 + 'Cálculo Emissões'!$E524*Input!C$6 + 'Cálculo Emissões'!$F524*Input!C$5) * (1/1000)</f>
        <v>1.0425651767314225E-2</v>
      </c>
      <c r="O524" s="28">
        <f>($D524*Input!D$4 + 'Cálculo Emissões'!$E524*Input!D$6 + 'Cálculo Emissões'!$F524*Input!D$5) * (1/1000)</f>
        <v>1.0425651767314225E-2</v>
      </c>
      <c r="P524" s="28">
        <f>($D524*Input!E$4 + 'Cálculo Emissões'!$E524*Input!E$6 + 'Cálculo Emissões'!$F524*Input!E$5) * (1/1000)</f>
        <v>0.9270991660872191</v>
      </c>
      <c r="Q524" s="28">
        <f>($D524*Input!F$4 + 'Cálculo Emissões'!$E524*Input!F$6 + 'Cálculo Emissões'!$F524*Input!F$5) * (1/1000)</f>
        <v>1.2397013499387528</v>
      </c>
      <c r="R524" s="28">
        <f>($D524*Input!G$4 + 'Cálculo Emissões'!$E524*Input!G$6 + 'Cálculo Emissões'!$F524*Input!G$5) * (1/1000)</f>
        <v>1.8864525906139757E-2</v>
      </c>
      <c r="S524" s="28">
        <f>($D524*Input!H$4 + 'Cálculo Emissões'!$E524*Input!H$6 + 'Cálculo Emissões'!$F524*Input!H$5) * (1/1000)</f>
        <v>0.75456138698376252</v>
      </c>
      <c r="T524" s="28">
        <f>($D524*Input!I$4) * (1/1000)</f>
        <v>7.0339695553169601E-2</v>
      </c>
      <c r="U524" s="1">
        <f>($D524*Input!J$4 + 'Cálculo Emissões'!$E524*Input!J$6 + 'Cálculo Emissões'!$F524*Input!J$5) * (1/1000)</f>
        <v>2.0425133187031794E-2</v>
      </c>
      <c r="V524" s="1">
        <f>($D524*Input!K$4 + 'Cálculo Emissões'!$E524*Input!K$6 + 'Cálculo Emissões'!$F524*Input!K$5) * (1/1000)</f>
        <v>1.549843884439555E-2</v>
      </c>
      <c r="W524" s="1">
        <f>($D524*Input!L$4 + 'Cálculo Emissões'!$E524*Input!L$6 + 'Cálculo Emissões'!$F524*Input!L$5) * (1/1000)</f>
        <v>8.307694369254966E-3</v>
      </c>
      <c r="X524" s="1">
        <f>($D524*Input!M$4 + 'Cálculo Emissões'!$E524*Input!M$6 + 'Cálculo Emissões'!$F524*Input!M$5) * (1/1000)</f>
        <v>1.7019530024941339E-2</v>
      </c>
      <c r="Y524" s="1">
        <f>($D524*Input!N$4 + 'Cálculo Emissões'!$E524*Input!N$6 + 'Cálculo Emissões'!$F524*Input!N$5) * (1/1000)</f>
        <v>8.5097650124706693E-3</v>
      </c>
      <c r="Z524" s="1">
        <f>($D524*Input!O$4 + 'Cálculo Emissões'!$E524*Input!O$6 + 'Cálculo Emissões'!$F524*Input!O$5) * (1/1000)</f>
        <v>4.6410911926120417E-3</v>
      </c>
    </row>
    <row r="525" spans="1:26" ht="15" customHeight="1" x14ac:dyDescent="0.25">
      <c r="A525" s="1" t="str">
        <f>'Dados Vias'!B526</f>
        <v>Vitória</v>
      </c>
      <c r="B525" s="1" t="str">
        <f>'Dados Vias'!C526</f>
        <v>Av. Des. Santos Neves (2)</v>
      </c>
      <c r="C525" s="29">
        <f>Input!$R$17</f>
        <v>0.95383561643835613</v>
      </c>
      <c r="D525" s="5">
        <f>'Dados Vias'!S526</f>
        <v>476.44276038635201</v>
      </c>
      <c r="E525" s="5">
        <f>'Dados Vias'!T526</f>
        <v>51.712311185204634</v>
      </c>
      <c r="F525" s="5">
        <f>'Dados Vias'!U526</f>
        <v>24.13241188642883</v>
      </c>
      <c r="G525" s="12">
        <f>($D525*Input!$E$12 + $E525*Input!$E$14 + $F525*Input!$E$13) / ($D525+$E525+$F525)</f>
        <v>1.9534332084893882</v>
      </c>
      <c r="H525" s="14" t="str">
        <f>'Dados Vias'!W526</f>
        <v>Freeway</v>
      </c>
      <c r="I525" s="29">
        <f>VLOOKUP($H525,Input!$A$12:$B$15,2,FALSE)</f>
        <v>0.25617538095238079</v>
      </c>
      <c r="J525" s="34">
        <f t="shared" si="24"/>
        <v>0.97549449215215522</v>
      </c>
      <c r="K525" s="34">
        <f t="shared" si="25"/>
        <v>0.18724662078462423</v>
      </c>
      <c r="L525" s="34">
        <f t="shared" si="26"/>
        <v>4.5301601802731656E-2</v>
      </c>
      <c r="M525" s="28">
        <f>($D525*Input!B$4 + 'Cálculo Emissões'!$E525*Input!B$6 + 'Cálculo Emissões'!$F525*Input!B$5) * (1/1000)</f>
        <v>6.5103610929209558E-3</v>
      </c>
      <c r="N525" s="28">
        <f>($D525*Input!C$4 + 'Cálculo Emissões'!$E525*Input!C$6 + 'Cálculo Emissões'!$F525*Input!C$5) * (1/1000)</f>
        <v>6.5103610929209558E-3</v>
      </c>
      <c r="O525" s="28">
        <f>($D525*Input!D$4 + 'Cálculo Emissões'!$E525*Input!D$6 + 'Cálculo Emissões'!$F525*Input!D$5) * (1/1000)</f>
        <v>6.5103610929209558E-3</v>
      </c>
      <c r="P525" s="28">
        <f>($D525*Input!E$4 + 'Cálculo Emissões'!$E525*Input!E$6 + 'Cálculo Emissões'!$F525*Input!E$5) * (1/1000)</f>
        <v>0.50260049727885692</v>
      </c>
      <c r="Q525" s="28">
        <f>($D525*Input!F$4 + 'Cálculo Emissões'!$E525*Input!F$6 + 'Cálculo Emissões'!$F525*Input!F$5) * (1/1000)</f>
        <v>0.65210534365147155</v>
      </c>
      <c r="R525" s="28">
        <f>($D525*Input!G$4 + 'Cálculo Emissões'!$E525*Input!G$6 + 'Cálculo Emissões'!$F525*Input!G$5) * (1/1000)</f>
        <v>1.0962674699135651E-2</v>
      </c>
      <c r="S525" s="28">
        <f>($D525*Input!H$4 + 'Cálculo Emissões'!$E525*Input!H$6 + 'Cálculo Emissões'!$F525*Input!H$5) * (1/1000)</f>
        <v>0.3801054283448253</v>
      </c>
      <c r="T525" s="28">
        <f>($D525*Input!I$4) * (1/1000)</f>
        <v>3.5051623613098215E-2</v>
      </c>
      <c r="U525" s="1">
        <f>($D525*Input!J$4 + 'Cálculo Emissões'!$E525*Input!J$6 + 'Cálculo Emissões'!$F525*Input!J$5) * (1/1000)</f>
        <v>1.0732657864144235E-2</v>
      </c>
      <c r="V525" s="1">
        <f>($D525*Input!K$4 + 'Cálculo Emissões'!$E525*Input!K$6 + 'Cálculo Emissões'!$F525*Input!K$5) * (1/1000)</f>
        <v>8.1446608305521008E-3</v>
      </c>
      <c r="W525" s="1">
        <f>($D525*Input!L$4 + 'Cálculo Emissões'!$E525*Input!L$6 + 'Cálculo Emissões'!$F525*Input!L$5) * (1/1000)</f>
        <v>4.3656359054638008E-3</v>
      </c>
      <c r="X525" s="1">
        <f>($D525*Input!M$4 + 'Cálculo Emissões'!$E525*Input!M$6 + 'Cálculo Emissões'!$F525*Input!M$5) * (1/1000)</f>
        <v>8.9891989057479405E-3</v>
      </c>
      <c r="Y525" s="1">
        <f>($D525*Input!N$4 + 'Cálculo Emissões'!$E525*Input!N$6 + 'Cálculo Emissões'!$F525*Input!N$5) * (1/1000)</f>
        <v>4.4945994528739703E-3</v>
      </c>
      <c r="Z525" s="1">
        <f>($D525*Input!O$4 + 'Cálculo Emissões'!$E525*Input!O$6 + 'Cálculo Emissões'!$F525*Input!O$5) * (1/1000)</f>
        <v>2.4497353287629346E-3</v>
      </c>
    </row>
    <row r="526" spans="1:26" ht="15" customHeight="1" x14ac:dyDescent="0.25">
      <c r="A526" s="1" t="str">
        <f>'Dados Vias'!B527</f>
        <v>Vitória</v>
      </c>
      <c r="B526" s="1" t="str">
        <f>'Dados Vias'!C527</f>
        <v>Av. Dário Lourenço de Souza</v>
      </c>
      <c r="C526" s="29">
        <f>Input!$R$17</f>
        <v>0.95383561643835613</v>
      </c>
      <c r="D526" s="5">
        <f>'Dados Vias'!S527</f>
        <v>186.53334768478135</v>
      </c>
      <c r="E526" s="5">
        <f>'Dados Vias'!T527</f>
        <v>30.579237325373992</v>
      </c>
      <c r="F526" s="5">
        <f>'Dados Vias'!U527</f>
        <v>48.92677972059839</v>
      </c>
      <c r="G526" s="12">
        <f>($D526*Input!$E$12 + $E526*Input!$E$14 + $F526*Input!$E$13) / ($D526+$E526+$F526)</f>
        <v>3.9178160919540228</v>
      </c>
      <c r="H526" s="14" t="str">
        <f>'Dados Vias'!W527</f>
        <v>Collector</v>
      </c>
      <c r="I526" s="29">
        <f>VLOOKUP($H526,Input!$A$12:$B$15,2,FALSE)</f>
        <v>1.9366892857142866</v>
      </c>
      <c r="J526" s="34">
        <f t="shared" si="24"/>
        <v>6.0221482227654493</v>
      </c>
      <c r="K526" s="34">
        <f t="shared" si="25"/>
        <v>1.1559541480230895</v>
      </c>
      <c r="L526" s="34">
        <f t="shared" si="26"/>
        <v>0.27966632613461845</v>
      </c>
      <c r="M526" s="28">
        <f>($D526*Input!B$4 + 'Cálculo Emissões'!$E526*Input!B$6 + 'Cálculo Emissões'!$F526*Input!B$5) * (1/1000)</f>
        <v>9.4989046418752741E-3</v>
      </c>
      <c r="N526" s="28">
        <f>($D526*Input!C$4 + 'Cálculo Emissões'!$E526*Input!C$6 + 'Cálculo Emissões'!$F526*Input!C$5) * (1/1000)</f>
        <v>9.4989046418752741E-3</v>
      </c>
      <c r="O526" s="28">
        <f>($D526*Input!D$4 + 'Cálculo Emissões'!$E526*Input!D$6 + 'Cálculo Emissões'!$F526*Input!D$5) * (1/1000)</f>
        <v>9.4989046418752741E-3</v>
      </c>
      <c r="P526" s="28">
        <f>($D526*Input!E$4 + 'Cálculo Emissões'!$E526*Input!E$6 + 'Cálculo Emissões'!$F526*Input!E$5) * (1/1000)</f>
        <v>0.41235206525069007</v>
      </c>
      <c r="Q526" s="28">
        <f>($D526*Input!F$4 + 'Cálculo Emissões'!$E526*Input!F$6 + 'Cálculo Emissões'!$F526*Input!F$5) * (1/1000)</f>
        <v>0.33603901471754105</v>
      </c>
      <c r="R526" s="28">
        <f>($D526*Input!G$4 + 'Cálculo Emissões'!$E526*Input!G$6 + 'Cálculo Emissões'!$F526*Input!G$5) * (1/1000)</f>
        <v>1.2620974712174155E-2</v>
      </c>
      <c r="S526" s="28">
        <f>($D526*Input!H$4 + 'Cálculo Emissões'!$E526*Input!H$6 + 'Cálculo Emissões'!$F526*Input!H$5) * (1/1000)</f>
        <v>0.16197628407940137</v>
      </c>
      <c r="T526" s="28">
        <f>($D526*Input!I$4) * (1/1000)</f>
        <v>1.3723152575634003E-2</v>
      </c>
      <c r="U526" s="1">
        <f>($D526*Input!J$4 + 'Cálculo Emissões'!$E526*Input!J$6 + 'Cálculo Emissões'!$F526*Input!J$5) * (1/1000)</f>
        <v>6.9578269306431184E-3</v>
      </c>
      <c r="V526" s="1">
        <f>($D526*Input!K$4 + 'Cálculo Emissões'!$E526*Input!K$6 + 'Cálculo Emissões'!$F526*Input!K$5) * (1/1000)</f>
        <v>5.281405905917508E-3</v>
      </c>
      <c r="W526" s="1">
        <f>($D526*Input!L$4 + 'Cálculo Emissões'!$E526*Input!L$6 + 'Cálculo Emissões'!$F526*Input!L$5) * (1/1000)</f>
        <v>2.8307951141218072E-3</v>
      </c>
      <c r="X526" s="1">
        <f>($D526*Input!M$4 + 'Cálculo Emissões'!$E526*Input!M$6 + 'Cálculo Emissões'!$F526*Input!M$5) * (1/1000)</f>
        <v>6.0880459038615917E-3</v>
      </c>
      <c r="Y526" s="1">
        <f>($D526*Input!N$4 + 'Cálculo Emissões'!$E526*Input!N$6 + 'Cálculo Emissões'!$F526*Input!N$5) * (1/1000)</f>
        <v>3.0440229519307959E-3</v>
      </c>
      <c r="Z526" s="1">
        <f>($D526*Input!O$4 + 'Cálculo Emissões'!$E526*Input!O$6 + 'Cálculo Emissões'!$F526*Input!O$5) * (1/1000)</f>
        <v>1.6522111110424064E-3</v>
      </c>
    </row>
    <row r="527" spans="1:26" ht="15" customHeight="1" x14ac:dyDescent="0.25">
      <c r="A527" s="1" t="str">
        <f>'Dados Vias'!B528</f>
        <v>Vitória</v>
      </c>
      <c r="B527" s="1" t="str">
        <f>'Dados Vias'!C528</f>
        <v>Av. Elias Miguel</v>
      </c>
      <c r="C527" s="29">
        <f>Input!$R$17</f>
        <v>0.95383561643835613</v>
      </c>
      <c r="D527" s="5">
        <f>'Dados Vias'!S528</f>
        <v>1555.2874487097649</v>
      </c>
      <c r="E527" s="5">
        <f>'Dados Vias'!T528</f>
        <v>317.01241916268867</v>
      </c>
      <c r="F527" s="5">
        <f>'Dados Vias'!U528</f>
        <v>175.14498296281138</v>
      </c>
      <c r="G527" s="12">
        <f>($D527*Input!$E$12 + $E527*Input!$E$14 + $F527*Input!$E$13) / ($D527+$E527+$F527)</f>
        <v>2.4711719418306242</v>
      </c>
      <c r="H527" s="14" t="str">
        <f>'Dados Vias'!W528</f>
        <v>Freeway</v>
      </c>
      <c r="I527" s="29">
        <f>VLOOKUP($H527,Input!$A$12:$B$15,2,FALSE)</f>
        <v>0.25617538095238079</v>
      </c>
      <c r="J527" s="34">
        <f t="shared" si="24"/>
        <v>4.5964053246316272</v>
      </c>
      <c r="K527" s="34">
        <f t="shared" si="25"/>
        <v>0.88228213661659738</v>
      </c>
      <c r="L527" s="34">
        <f t="shared" si="26"/>
        <v>0.21345535563304774</v>
      </c>
      <c r="M527" s="28">
        <f>($D527*Input!B$4 + 'Cálculo Emissões'!$E527*Input!B$6 + 'Cálculo Emissões'!$F527*Input!B$5) * (1/1000)</f>
        <v>3.8756105766850943E-2</v>
      </c>
      <c r="N527" s="28">
        <f>($D527*Input!C$4 + 'Cálculo Emissões'!$E527*Input!C$6 + 'Cálculo Emissões'!$F527*Input!C$5) * (1/1000)</f>
        <v>3.8756105766850943E-2</v>
      </c>
      <c r="O527" s="28">
        <f>($D527*Input!D$4 + 'Cálculo Emissões'!$E527*Input!D$6 + 'Cálculo Emissões'!$F527*Input!D$5) * (1/1000)</f>
        <v>3.8756105766850943E-2</v>
      </c>
      <c r="P527" s="28">
        <f>($D527*Input!E$4 + 'Cálculo Emissões'!$E527*Input!E$6 + 'Cálculo Emissões'!$F527*Input!E$5) * (1/1000)</f>
        <v>2.1791669808877603</v>
      </c>
      <c r="Q527" s="28">
        <f>($D527*Input!F$4 + 'Cálculo Emissões'!$E527*Input!F$6 + 'Cálculo Emissões'!$F527*Input!F$5) * (1/1000)</f>
        <v>2.7987235846214524</v>
      </c>
      <c r="R527" s="28">
        <f>($D527*Input!G$4 + 'Cálculo Emissões'!$E527*Input!G$6 + 'Cálculo Emissões'!$F527*Input!G$5) * (1/1000)</f>
        <v>5.6423777577217539E-2</v>
      </c>
      <c r="S527" s="28">
        <f>($D527*Input!H$4 + 'Cálculo Emissões'!$E527*Input!H$6 + 'Cálculo Emissões'!$F527*Input!H$5) * (1/1000)</f>
        <v>1.313190949397222</v>
      </c>
      <c r="T527" s="28">
        <f>($D527*Input!I$4) * (1/1000)</f>
        <v>0.11442161534397847</v>
      </c>
      <c r="U527" s="1">
        <f>($D527*Input!J$4 + 'Cálculo Emissões'!$E527*Input!J$6 + 'Cálculo Emissões'!$F527*Input!J$5) * (1/1000)</f>
        <v>4.2783223494993292E-2</v>
      </c>
      <c r="V527" s="1">
        <f>($D527*Input!K$4 + 'Cálculo Emissões'!$E527*Input!K$6 + 'Cálculo Emissões'!$F527*Input!K$5) * (1/1000)</f>
        <v>3.2482521938046925E-2</v>
      </c>
      <c r="W527" s="1">
        <f>($D527*Input!L$4 + 'Cálculo Emissões'!$E527*Input!L$6 + 'Cálculo Emissões'!$F527*Input!L$5) * (1/1000)</f>
        <v>1.740702484765921E-2</v>
      </c>
      <c r="X527" s="1">
        <f>($D527*Input!M$4 + 'Cálculo Emissões'!$E527*Input!M$6 + 'Cálculo Emissões'!$F527*Input!M$5) * (1/1000)</f>
        <v>3.6352121094106966E-2</v>
      </c>
      <c r="Y527" s="1">
        <f>($D527*Input!N$4 + 'Cálculo Emissões'!$E527*Input!N$6 + 'Cálculo Emissões'!$F527*Input!N$5) * (1/1000)</f>
        <v>1.8176060547053483E-2</v>
      </c>
      <c r="Z527" s="1">
        <f>($D527*Input!O$4 + 'Cálculo Emissões'!$E527*Input!O$6 + 'Cálculo Emissões'!$F527*Input!O$5) * (1/1000)</f>
        <v>9.8855076087549665E-3</v>
      </c>
    </row>
    <row r="528" spans="1:26" ht="15" customHeight="1" x14ac:dyDescent="0.25">
      <c r="A528" s="1" t="str">
        <f>'Dados Vias'!B529</f>
        <v>Vitória</v>
      </c>
      <c r="B528" s="1" t="str">
        <f>'Dados Vias'!C529</f>
        <v>Av. Fernando Duarte Rabello</v>
      </c>
      <c r="C528" s="29">
        <f>Input!$R$17</f>
        <v>0.95383561643835613</v>
      </c>
      <c r="D528" s="5">
        <f>'Dados Vias'!S529</f>
        <v>256.29790405237782</v>
      </c>
      <c r="E528" s="5">
        <f>'Dados Vias'!T529</f>
        <v>43.758178740649868</v>
      </c>
      <c r="F528" s="5">
        <f>'Dados Vias'!U529</f>
        <v>40.632594544889166</v>
      </c>
      <c r="G528" s="12">
        <f>($D528*Input!$E$12 + $E528*Input!$E$14 + $F528*Input!$E$13) / ($D528+$E528+$F528)</f>
        <v>2.9830275229357794</v>
      </c>
      <c r="H528" s="14" t="str">
        <f>'Dados Vias'!W529</f>
        <v>Collector</v>
      </c>
      <c r="I528" s="29">
        <f>VLOOKUP($H528,Input!$A$12:$B$15,2,FALSE)</f>
        <v>1.9366892857142866</v>
      </c>
      <c r="J528" s="34">
        <f t="shared" si="24"/>
        <v>5.8399444706161523</v>
      </c>
      <c r="K528" s="34">
        <f t="shared" si="25"/>
        <v>1.1209800531832863</v>
      </c>
      <c r="L528" s="34">
        <f t="shared" si="26"/>
        <v>0.27120485157660146</v>
      </c>
      <c r="M528" s="28">
        <f>($D528*Input!B$4 + 'Cálculo Emissões'!$E528*Input!B$6 + 'Cálculo Emissões'!$F528*Input!B$5) * (1/1000)</f>
        <v>8.4080978671614657E-3</v>
      </c>
      <c r="N528" s="28">
        <f>($D528*Input!C$4 + 'Cálculo Emissões'!$E528*Input!C$6 + 'Cálculo Emissões'!$F528*Input!C$5) * (1/1000)</f>
        <v>8.4080978671614657E-3</v>
      </c>
      <c r="O528" s="28">
        <f>($D528*Input!D$4 + 'Cálculo Emissões'!$E528*Input!D$6 + 'Cálculo Emissões'!$F528*Input!D$5) * (1/1000)</f>
        <v>8.4080978671614657E-3</v>
      </c>
      <c r="P528" s="28">
        <f>($D528*Input!E$4 + 'Cálculo Emissões'!$E528*Input!E$6 + 'Cálculo Emissões'!$F528*Input!E$5) * (1/1000)</f>
        <v>0.42222736477530826</v>
      </c>
      <c r="Q528" s="28">
        <f>($D528*Input!F$4 + 'Cálculo Emissões'!$E528*Input!F$6 + 'Cálculo Emissões'!$F528*Input!F$5) * (1/1000)</f>
        <v>0.44080564765498026</v>
      </c>
      <c r="R528" s="28">
        <f>($D528*Input!G$4 + 'Cálculo Emissões'!$E528*Input!G$6 + 'Cálculo Emissões'!$F528*Input!G$5) * (1/1000)</f>
        <v>1.1752540155091484E-2</v>
      </c>
      <c r="S528" s="28">
        <f>($D528*Input!H$4 + 'Cálculo Emissões'!$E528*Input!H$6 + 'Cálculo Emissões'!$F528*Input!H$5) * (1/1000)</f>
        <v>0.2165405456459023</v>
      </c>
      <c r="T528" s="28">
        <f>($D528*Input!I$4) * (1/1000)</f>
        <v>1.8855691412720747E-2</v>
      </c>
      <c r="U528" s="1">
        <f>($D528*Input!J$4 + 'Cálculo Emissões'!$E528*Input!J$6 + 'Cálculo Emissões'!$F528*Input!J$5) * (1/1000)</f>
        <v>7.7759627878864141E-3</v>
      </c>
      <c r="V528" s="1">
        <f>($D528*Input!K$4 + 'Cálculo Emissões'!$E528*Input!K$6 + 'Cálculo Emissões'!$F528*Input!K$5) * (1/1000)</f>
        <v>5.9027432822867125E-3</v>
      </c>
      <c r="W528" s="1">
        <f>($D528*Input!L$4 + 'Cálculo Emissões'!$E528*Input!L$6 + 'Cálculo Emissões'!$F528*Input!L$5) * (1/1000)</f>
        <v>3.1636046733111061E-3</v>
      </c>
      <c r="X528" s="1">
        <f>($D528*Input!M$4 + 'Cálculo Emissões'!$E528*Input!M$6 + 'Cálculo Emissões'!$F528*Input!M$5) * (1/1000)</f>
        <v>6.686958262097184E-3</v>
      </c>
      <c r="Y528" s="1">
        <f>($D528*Input!N$4 + 'Cálculo Emissões'!$E528*Input!N$6 + 'Cálculo Emissões'!$F528*Input!N$5) * (1/1000)</f>
        <v>3.343479131048592E-3</v>
      </c>
      <c r="Z528" s="1">
        <f>($D528*Input!O$4 + 'Cálculo Emissões'!$E528*Input!O$6 + 'Cálculo Emissões'!$F528*Input!O$5) * (1/1000)</f>
        <v>1.8171889589714081E-3</v>
      </c>
    </row>
    <row r="529" spans="1:26" ht="15" customHeight="1" x14ac:dyDescent="0.25">
      <c r="A529" s="1" t="str">
        <f>'Dados Vias'!B530</f>
        <v>Vitória</v>
      </c>
      <c r="B529" s="1" t="str">
        <f>'Dados Vias'!C530</f>
        <v>Av. Fernando Ferrari (1)</v>
      </c>
      <c r="C529" s="29">
        <f>Input!$R$17</f>
        <v>0.95383561643835613</v>
      </c>
      <c r="D529" s="5">
        <f>'Dados Vias'!S530</f>
        <v>7258.9937000364989</v>
      </c>
      <c r="E529" s="5">
        <f>'Dados Vias'!T530</f>
        <v>1168.1139287415053</v>
      </c>
      <c r="F529" s="5">
        <f>'Dados Vias'!U530</f>
        <v>826.023421038636</v>
      </c>
      <c r="G529" s="12">
        <f>($D529*Input!$E$12 + $E529*Input!$E$14 + $F529*Input!$E$13) / ($D529+$E529+$F529)</f>
        <v>2.5598286744815146</v>
      </c>
      <c r="H529" s="14" t="str">
        <f>'Dados Vias'!W530</f>
        <v>Freeway</v>
      </c>
      <c r="I529" s="48">
        <f>'Medições Silt'!J$14</f>
        <v>0.28424999999999989</v>
      </c>
      <c r="J529" s="34">
        <f t="shared" si="24"/>
        <v>23.670493839972849</v>
      </c>
      <c r="K529" s="34">
        <f t="shared" si="25"/>
        <v>4.5435622850721868</v>
      </c>
      <c r="L529" s="34">
        <f t="shared" si="26"/>
        <v>1.0992489399368197</v>
      </c>
      <c r="M529" s="28">
        <f>($D529*Input!B$4 + 'Cálculo Emissões'!$E529*Input!B$6 + 'Cálculo Emissões'!$F529*Input!B$5) * (1/1000)</f>
        <v>0.18102050598372346</v>
      </c>
      <c r="N529" s="28">
        <f>($D529*Input!C$4 + 'Cálculo Emissões'!$E529*Input!C$6 + 'Cálculo Emissões'!$F529*Input!C$5) * (1/1000)</f>
        <v>0.18102050598372346</v>
      </c>
      <c r="O529" s="28">
        <f>($D529*Input!D$4 + 'Cálculo Emissões'!$E529*Input!D$6 + 'Cálculo Emissões'!$F529*Input!D$5) * (1/1000)</f>
        <v>0.18102050598372346</v>
      </c>
      <c r="P529" s="28">
        <f>($D529*Input!E$4 + 'Cálculo Emissões'!$E529*Input!E$6 + 'Cálculo Emissões'!$F529*Input!E$5) * (1/1000)</f>
        <v>10.186335506703319</v>
      </c>
      <c r="Q529" s="28">
        <f>($D529*Input!F$4 + 'Cálculo Emissões'!$E529*Input!F$6 + 'Cálculo Emissões'!$F529*Input!F$5) * (1/1000)</f>
        <v>11.873543171021705</v>
      </c>
      <c r="R529" s="28">
        <f>($D529*Input!G$4 + 'Cálculo Emissões'!$E529*Input!G$6 + 'Cálculo Emissões'!$F529*Input!G$5) * (1/1000)</f>
        <v>0.26437283114023086</v>
      </c>
      <c r="S529" s="28">
        <f>($D529*Input!H$4 + 'Cálculo Emissões'!$E529*Input!H$6 + 'Cálculo Emissões'!$F529*Input!H$5) * (1/1000)</f>
        <v>6.0292097021260167</v>
      </c>
      <c r="T529" s="28">
        <f>($D529*Input!I$4) * (1/1000)</f>
        <v>0.53404004875045863</v>
      </c>
      <c r="U529" s="1">
        <f>($D529*Input!J$4 + 'Cálculo Emissões'!$E529*Input!J$6 + 'Cálculo Emissões'!$F529*Input!J$5) * (1/1000)</f>
        <v>0.19767645168977729</v>
      </c>
      <c r="V529" s="1">
        <f>($D529*Input!K$4 + 'Cálculo Emissões'!$E529*Input!K$6 + 'Cálculo Emissões'!$F529*Input!K$5) * (1/1000)</f>
        <v>0.15005210309138867</v>
      </c>
      <c r="W529" s="1">
        <f>($D529*Input!L$4 + 'Cálculo Emissões'!$E529*Input!L$6 + 'Cálculo Emissões'!$F529*Input!L$5) * (1/1000)</f>
        <v>8.0420613193898385E-2</v>
      </c>
      <c r="X529" s="1">
        <f>($D529*Input!M$4 + 'Cálculo Emissões'!$E529*Input!M$6 + 'Cálculo Emissões'!$F529*Input!M$5) * (1/1000)</f>
        <v>0.16834149145341121</v>
      </c>
      <c r="Y529" s="1">
        <f>($D529*Input!N$4 + 'Cálculo Emissões'!$E529*Input!N$6 + 'Cálculo Emissões'!$F529*Input!N$5) * (1/1000)</f>
        <v>8.4170745726705604E-2</v>
      </c>
      <c r="Z529" s="1">
        <f>($D529*Input!O$4 + 'Cálculo Emissões'!$E529*Input!O$6 + 'Cálculo Emissões'!$F529*Input!O$5) * (1/1000)</f>
        <v>4.5787124747996122E-2</v>
      </c>
    </row>
    <row r="530" spans="1:26" ht="15" customHeight="1" x14ac:dyDescent="0.25">
      <c r="A530" s="1" t="str">
        <f>'Dados Vias'!B531</f>
        <v>Vitória</v>
      </c>
      <c r="B530" s="1" t="str">
        <f>'Dados Vias'!C531</f>
        <v>Av. Fernando Ferrari (2)</v>
      </c>
      <c r="C530" s="29">
        <f>Input!$R$17</f>
        <v>0.95383561643835613</v>
      </c>
      <c r="D530" s="5">
        <f>'Dados Vias'!S531</f>
        <v>3950.585699213485</v>
      </c>
      <c r="E530" s="5">
        <f>'Dados Vias'!T531</f>
        <v>613.88593846129208</v>
      </c>
      <c r="F530" s="5">
        <f>'Dados Vias'!U531</f>
        <v>530.36404207200053</v>
      </c>
      <c r="G530" s="12">
        <f>($D530*Input!$E$12 + $E530*Input!$E$14 + $F530*Input!$E$13) / ($D530+$E530+$F530)</f>
        <v>2.7775819672131146</v>
      </c>
      <c r="H530" s="14" t="str">
        <f>'Dados Vias'!W531</f>
        <v>Freeway</v>
      </c>
      <c r="I530" s="48">
        <f>'Medições Silt'!J$14</f>
        <v>0.28424999999999989</v>
      </c>
      <c r="J530" s="34">
        <f t="shared" si="24"/>
        <v>14.164912343928432</v>
      </c>
      <c r="K530" s="34">
        <f t="shared" si="25"/>
        <v>2.71896150254973</v>
      </c>
      <c r="L530" s="34">
        <f t="shared" si="26"/>
        <v>0.65781326674590246</v>
      </c>
      <c r="M530" s="28">
        <f>($D530*Input!B$4 + 'Cálculo Emissões'!$E530*Input!B$6 + 'Cálculo Emissões'!$F530*Input!B$5) * (1/1000)</f>
        <v>0.11255603252607094</v>
      </c>
      <c r="N530" s="28">
        <f>($D530*Input!C$4 + 'Cálculo Emissões'!$E530*Input!C$6 + 'Cálculo Emissões'!$F530*Input!C$5) * (1/1000)</f>
        <v>0.11255603252607094</v>
      </c>
      <c r="O530" s="28">
        <f>($D530*Input!D$4 + 'Cálculo Emissões'!$E530*Input!D$6 + 'Cálculo Emissões'!$F530*Input!D$5) * (1/1000)</f>
        <v>0.11255603252607094</v>
      </c>
      <c r="P530" s="28">
        <f>($D530*Input!E$4 + 'Cálculo Emissões'!$E530*Input!E$6 + 'Cálculo Emissões'!$F530*Input!E$5) * (1/1000)</f>
        <v>5.9807527615708604</v>
      </c>
      <c r="Q530" s="28">
        <f>($D530*Input!F$4 + 'Cálculo Emissões'!$E530*Input!F$6 + 'Cálculo Emissões'!$F530*Input!F$5) * (1/1000)</f>
        <v>6.4619016170041146</v>
      </c>
      <c r="R530" s="28">
        <f>($D530*Input!G$4 + 'Cálculo Emissões'!$E530*Input!G$6 + 'Cálculo Emissões'!$F530*Input!G$5) * (1/1000)</f>
        <v>0.16082310319446327</v>
      </c>
      <c r="S530" s="28">
        <f>($D530*Input!H$4 + 'Cálculo Emissões'!$E530*Input!H$6 + 'Cálculo Emissões'!$F530*Input!H$5) * (1/1000)</f>
        <v>3.2941612290843438</v>
      </c>
      <c r="T530" s="28">
        <f>($D530*Input!I$4) * (1/1000)</f>
        <v>0.29064234886858026</v>
      </c>
      <c r="U530" s="1">
        <f>($D530*Input!J$4 + 'Cálculo Emissões'!$E530*Input!J$6 + 'Cálculo Emissões'!$F530*Input!J$5) * (1/1000)</f>
        <v>0.11286662194745294</v>
      </c>
      <c r="V530" s="1">
        <f>($D530*Input!K$4 + 'Cálculo Emissões'!$E530*Input!K$6 + 'Cálculo Emissões'!$F530*Input!K$5) * (1/1000)</f>
        <v>8.5671978713680208E-2</v>
      </c>
      <c r="W530" s="1">
        <f>($D530*Input!L$4 + 'Cálculo Emissões'!$E530*Input!L$6 + 'Cálculo Emissões'!$F530*Input!L$5) * (1/1000)</f>
        <v>4.5917350010445876E-2</v>
      </c>
      <c r="X530" s="1">
        <f>($D530*Input!M$4 + 'Cálculo Emissões'!$E530*Input!M$6 + 'Cálculo Emissões'!$F530*Input!M$5) * (1/1000)</f>
        <v>9.6617248677072678E-2</v>
      </c>
      <c r="Y530" s="1">
        <f>($D530*Input!N$4 + 'Cálculo Emissões'!$E530*Input!N$6 + 'Cálculo Emissões'!$F530*Input!N$5) * (1/1000)</f>
        <v>4.8308624338536339E-2</v>
      </c>
      <c r="Z530" s="1">
        <f>($D530*Input!O$4 + 'Cálculo Emissões'!$E530*Input!O$6 + 'Cálculo Emissões'!$F530*Input!O$5) * (1/1000)</f>
        <v>2.6268913147388277E-2</v>
      </c>
    </row>
    <row r="531" spans="1:26" ht="15" customHeight="1" x14ac:dyDescent="0.25">
      <c r="A531" s="1" t="str">
        <f>'Dados Vias'!B532</f>
        <v>Vitória</v>
      </c>
      <c r="B531" s="1" t="str">
        <f>'Dados Vias'!C532</f>
        <v>Av. Fernando Ferrari (3)</v>
      </c>
      <c r="C531" s="29">
        <f>Input!$R$17</f>
        <v>0.95383561643835613</v>
      </c>
      <c r="D531" s="5">
        <f>'Dados Vias'!S532</f>
        <v>822.88949165526083</v>
      </c>
      <c r="E531" s="5">
        <f>'Dados Vias'!T532</f>
        <v>153.83394057650275</v>
      </c>
      <c r="F531" s="5">
        <f>'Dados Vias'!U532</f>
        <v>92.788726062017531</v>
      </c>
      <c r="G531" s="12">
        <f>($D531*Input!$E$12 + $E531*Input!$E$14 + $F531*Input!$E$13) / ($D531+$E531+$F531)</f>
        <v>2.5021689497716895</v>
      </c>
      <c r="H531" s="14" t="str">
        <f>'Dados Vias'!W532</f>
        <v>Freeway</v>
      </c>
      <c r="I531" s="48">
        <f>'Medições Silt'!J$14</f>
        <v>0.28424999999999989</v>
      </c>
      <c r="J531" s="34">
        <f t="shared" si="24"/>
        <v>2.6730813586690121</v>
      </c>
      <c r="K531" s="34">
        <f t="shared" si="25"/>
        <v>0.51309920816556898</v>
      </c>
      <c r="L531" s="34">
        <f t="shared" si="26"/>
        <v>0.12413690520134732</v>
      </c>
      <c r="M531" s="28">
        <f>($D531*Input!B$4 + 'Cálculo Emissões'!$E531*Input!B$6 + 'Cálculo Emissões'!$F531*Input!B$5) * (1/1000)</f>
        <v>2.0465816417898616E-2</v>
      </c>
      <c r="N531" s="28">
        <f>($D531*Input!C$4 + 'Cálculo Emissões'!$E531*Input!C$6 + 'Cálculo Emissões'!$F531*Input!C$5) * (1/1000)</f>
        <v>2.0465816417898616E-2</v>
      </c>
      <c r="O531" s="28">
        <f>($D531*Input!D$4 + 'Cálculo Emissões'!$E531*Input!D$6 + 'Cálculo Emissões'!$F531*Input!D$5) * (1/1000)</f>
        <v>2.0465816417898616E-2</v>
      </c>
      <c r="P531" s="28">
        <f>($D531*Input!E$4 + 'Cálculo Emissões'!$E531*Input!E$6 + 'Cálculo Emissões'!$F531*Input!E$5) * (1/1000)</f>
        <v>1.1522508445141768</v>
      </c>
      <c r="Q531" s="28">
        <f>($D531*Input!F$4 + 'Cálculo Emissões'!$E531*Input!F$6 + 'Cálculo Emissões'!$F531*Input!F$5) * (1/1000)</f>
        <v>1.4274726162011422</v>
      </c>
      <c r="R531" s="28">
        <f>($D531*Input!G$4 + 'Cálculo Emissões'!$E531*Input!G$6 + 'Cálculo Emissões'!$F531*Input!G$5) * (1/1000)</f>
        <v>2.984416855097265E-2</v>
      </c>
      <c r="S531" s="28">
        <f>($D531*Input!H$4 + 'Cálculo Emissões'!$E531*Input!H$6 + 'Cálculo Emissões'!$F531*Input!H$5) * (1/1000)</f>
        <v>0.690279517944552</v>
      </c>
      <c r="T531" s="28">
        <f>($D531*Input!I$4) * (1/1000)</f>
        <v>6.0539513106011647E-2</v>
      </c>
      <c r="U531" s="1">
        <f>($D531*Input!J$4 + 'Cálculo Emissões'!$E531*Input!J$6 + 'Cálculo Emissões'!$F531*Input!J$5) * (1/1000)</f>
        <v>2.2529100627726759E-2</v>
      </c>
      <c r="V531" s="1">
        <f>($D531*Input!K$4 + 'Cálculo Emissões'!$E531*Input!K$6 + 'Cálculo Emissões'!$F531*Input!K$5) * (1/1000)</f>
        <v>1.710351372729247E-2</v>
      </c>
      <c r="W531" s="1">
        <f>($D531*Input!L$4 + 'Cálculo Emissões'!$E531*Input!L$6 + 'Cálculo Emissões'!$F531*Input!L$5) * (1/1000)</f>
        <v>9.1659980968554905E-3</v>
      </c>
      <c r="X531" s="1">
        <f>($D531*Input!M$4 + 'Cálculo Emissões'!$E531*Input!M$6 + 'Cálculo Emissões'!$F531*Input!M$5) * (1/1000)</f>
        <v>1.9157915364436968E-2</v>
      </c>
      <c r="Y531" s="1">
        <f>($D531*Input!N$4 + 'Cálculo Emissões'!$E531*Input!N$6 + 'Cálculo Emissões'!$F531*Input!N$5) * (1/1000)</f>
        <v>9.5789576822184839E-3</v>
      </c>
      <c r="Z531" s="1">
        <f>($D531*Input!O$4 + 'Cálculo Emissões'!$E531*Input!O$6 + 'Cálculo Emissões'!$F531*Input!O$5) * (1/1000)</f>
        <v>5.2101808776385001E-3</v>
      </c>
    </row>
    <row r="532" spans="1:26" ht="15" customHeight="1" x14ac:dyDescent="0.25">
      <c r="A532" s="1" t="str">
        <f>'Dados Vias'!B533</f>
        <v>Vitória</v>
      </c>
      <c r="B532" s="1" t="str">
        <f>'Dados Vias'!C533</f>
        <v>Av. Fernando Ferrari (4)</v>
      </c>
      <c r="C532" s="29">
        <f>Input!$R$17</f>
        <v>0.95383561643835613</v>
      </c>
      <c r="D532" s="5">
        <f>'Dados Vias'!S533</f>
        <v>2077.0045934332088</v>
      </c>
      <c r="E532" s="5">
        <f>'Dados Vias'!T533</f>
        <v>390.35161705729649</v>
      </c>
      <c r="F532" s="5">
        <f>'Dados Vias'!U533</f>
        <v>240.0558072812251</v>
      </c>
      <c r="G532" s="12">
        <f>($D532*Input!$E$12 + $E532*Input!$E$14 + $F532*Input!$E$13) / ($D532+$E532+$F532)</f>
        <v>2.5288357748650729</v>
      </c>
      <c r="H532" s="14" t="str">
        <f>'Dados Vias'!W533</f>
        <v>Freeway</v>
      </c>
      <c r="I532" s="48">
        <f>'Medições Silt'!J$14</f>
        <v>0.28424999999999989</v>
      </c>
      <c r="J532" s="34">
        <f t="shared" si="24"/>
        <v>6.8403272554173489</v>
      </c>
      <c r="K532" s="34">
        <f t="shared" si="25"/>
        <v>1.3130039932999247</v>
      </c>
      <c r="L532" s="34">
        <f t="shared" si="26"/>
        <v>0.31766225644353013</v>
      </c>
      <c r="M532" s="28">
        <f>($D532*Input!B$4 + 'Cálculo Emissões'!$E532*Input!B$6 + 'Cálculo Emissões'!$F532*Input!B$5) * (1/1000)</f>
        <v>5.2689336957523224E-2</v>
      </c>
      <c r="N532" s="28">
        <f>($D532*Input!C$4 + 'Cálculo Emissões'!$E532*Input!C$6 + 'Cálculo Emissões'!$F532*Input!C$5) * (1/1000)</f>
        <v>5.2689336957523224E-2</v>
      </c>
      <c r="O532" s="28">
        <f>($D532*Input!D$4 + 'Cálculo Emissões'!$E532*Input!D$6 + 'Cálculo Emissões'!$F532*Input!D$5) * (1/1000)</f>
        <v>5.2689336957523224E-2</v>
      </c>
      <c r="P532" s="28">
        <f>($D532*Input!E$4 + 'Cálculo Emissões'!$E532*Input!E$6 + 'Cálculo Emissões'!$F532*Input!E$5) * (1/1000)</f>
        <v>2.9403425460514572</v>
      </c>
      <c r="Q532" s="28">
        <f>($D532*Input!F$4 + 'Cálculo Emissões'!$E532*Input!F$6 + 'Cálculo Emissões'!$F532*Input!F$5) * (1/1000)</f>
        <v>3.6170298034787076</v>
      </c>
      <c r="R532" s="28">
        <f>($D532*Input!G$4 + 'Cálculo Emissões'!$E532*Input!G$6 + 'Cálculo Emissões'!$F532*Input!G$5) * (1/1000)</f>
        <v>7.6564097719077476E-2</v>
      </c>
      <c r="S532" s="28">
        <f>($D532*Input!H$4 + 'Cálculo Emissões'!$E532*Input!H$6 + 'Cálculo Emissões'!$F532*Input!H$5) * (1/1000)</f>
        <v>1.7444189269065409</v>
      </c>
      <c r="T532" s="28">
        <f>($D532*Input!I$4) * (1/1000)</f>
        <v>0.15280404973025671</v>
      </c>
      <c r="U532" s="1">
        <f>($D532*Input!J$4 + 'Cálculo Emissões'!$E532*Input!J$6 + 'Cálculo Emissões'!$F532*Input!J$5) * (1/1000)</f>
        <v>5.7277379454389189E-2</v>
      </c>
      <c r="V532" s="1">
        <f>($D532*Input!K$4 + 'Cálculo Emissões'!$E532*Input!K$6 + 'Cálculo Emissões'!$F532*Input!K$5) * (1/1000)</f>
        <v>4.3483639480609779E-2</v>
      </c>
      <c r="W532" s="1">
        <f>($D532*Input!L$4 + 'Cálculo Emissões'!$E532*Input!L$6 + 'Cálculo Emissões'!$F532*Input!L$5) * (1/1000)</f>
        <v>2.3303454216135302E-2</v>
      </c>
      <c r="X532" s="1">
        <f>($D532*Input!M$4 + 'Cálculo Emissões'!$E532*Input!M$6 + 'Cálculo Emissões'!$F532*Input!M$5) * (1/1000)</f>
        <v>4.8739388771364703E-2</v>
      </c>
      <c r="Y532" s="1">
        <f>($D532*Input!N$4 + 'Cálculo Emissões'!$E532*Input!N$6 + 'Cálculo Emissões'!$F532*Input!N$5) * (1/1000)</f>
        <v>2.4369694385682351E-2</v>
      </c>
      <c r="Z532" s="1">
        <f>($D532*Input!O$4 + 'Cálculo Emissões'!$E532*Input!O$6 + 'Cálculo Emissões'!$F532*Input!O$5) * (1/1000)</f>
        <v>1.3254322335080889E-2</v>
      </c>
    </row>
    <row r="533" spans="1:26" ht="15" customHeight="1" x14ac:dyDescent="0.25">
      <c r="A533" s="1" t="str">
        <f>'Dados Vias'!B534</f>
        <v>Vitória</v>
      </c>
      <c r="B533" s="1" t="str">
        <f>'Dados Vias'!C534</f>
        <v>Av. Francisco Generoso da Fonseca</v>
      </c>
      <c r="C533" s="29">
        <f>Input!$R$17</f>
        <v>0.95383561643835613</v>
      </c>
      <c r="D533" s="5">
        <f>'Dados Vias'!S534</f>
        <v>66.032468853402065</v>
      </c>
      <c r="E533" s="5">
        <f>'Dados Vias'!T534</f>
        <v>6.1905439550064445</v>
      </c>
      <c r="F533" s="5">
        <f>'Dados Vias'!U534</f>
        <v>1.3756764344458765</v>
      </c>
      <c r="G533" s="12">
        <f>($D533*Input!$E$12 + $E533*Input!$E$14 + $F533*Input!$E$13) / ($D533+$E533+$F533)</f>
        <v>1.6102803738317755</v>
      </c>
      <c r="H533" s="14" t="str">
        <f>'Dados Vias'!W534</f>
        <v>Collector</v>
      </c>
      <c r="I533" s="29">
        <f>VLOOKUP($H533,Input!$A$12:$B$15,2,FALSE)</f>
        <v>1.9366892857142866</v>
      </c>
      <c r="J533" s="34">
        <f t="shared" si="24"/>
        <v>0.67268264227784769</v>
      </c>
      <c r="K533" s="34">
        <f t="shared" si="25"/>
        <v>0.12912174557655284</v>
      </c>
      <c r="L533" s="34">
        <f t="shared" si="26"/>
        <v>3.1239131994327301E-2</v>
      </c>
      <c r="M533" s="28">
        <f>($D533*Input!B$4 + 'Cálculo Emissões'!$E533*Input!B$6 + 'Cálculo Emissões'!$F533*Input!B$5) * (1/1000)</f>
        <v>5.5365788526828244E-4</v>
      </c>
      <c r="N533" s="28">
        <f>($D533*Input!C$4 + 'Cálculo Emissões'!$E533*Input!C$6 + 'Cálculo Emissões'!$F533*Input!C$5) * (1/1000)</f>
        <v>5.5365788526828244E-4</v>
      </c>
      <c r="O533" s="28">
        <f>($D533*Input!D$4 + 'Cálculo Emissões'!$E533*Input!D$6 + 'Cálculo Emissões'!$F533*Input!D$5) * (1/1000)</f>
        <v>5.5365788526828244E-4</v>
      </c>
      <c r="P533" s="28">
        <f>($D533*Input!E$4 + 'Cálculo Emissões'!$E533*Input!E$6 + 'Cálculo Emissões'!$F533*Input!E$5) * (1/1000)</f>
        <v>5.8860133287257456E-2</v>
      </c>
      <c r="Q533" s="28">
        <f>($D533*Input!F$4 + 'Cálculo Emissões'!$E533*Input!F$6 + 'Cálculo Emissões'!$F533*Input!F$5) * (1/1000)</f>
        <v>8.4578550892998663E-2</v>
      </c>
      <c r="R533" s="28">
        <f>($D533*Input!G$4 + 'Cálculo Emissões'!$E533*Input!G$6 + 'Cálculo Emissões'!$F533*Input!G$5) * (1/1000)</f>
        <v>1.1028237997735299E-3</v>
      </c>
      <c r="S533" s="28">
        <f>($D533*Input!H$4 + 'Cálculo Emissões'!$E533*Input!H$6 + 'Cálculo Emissões'!$F533*Input!H$5) * (1/1000)</f>
        <v>5.1873300758808812E-2</v>
      </c>
      <c r="T533" s="28">
        <f>($D533*Input!I$4) * (1/1000)</f>
        <v>4.8579712757440023E-3</v>
      </c>
      <c r="U533" s="1">
        <f>($D533*Input!J$4 + 'Cálculo Emissões'!$E533*Input!J$6 + 'Cálculo Emissões'!$F533*Input!J$5) * (1/1000)</f>
        <v>1.3462175356797584E-3</v>
      </c>
      <c r="V533" s="1">
        <f>($D533*Input!K$4 + 'Cálculo Emissões'!$E533*Input!K$6 + 'Cálculo Emissões'!$F533*Input!K$5) * (1/1000)</f>
        <v>1.0214865871756749E-3</v>
      </c>
      <c r="W533" s="1">
        <f>($D533*Input!L$4 + 'Cálculo Emissões'!$E533*Input!L$6 + 'Cálculo Emissões'!$F533*Input!L$5) * (1/1000)</f>
        <v>5.4754819601123027E-4</v>
      </c>
      <c r="X533" s="1">
        <f>($D533*Input!M$4 + 'Cálculo Emissões'!$E533*Input!M$6 + 'Cálculo Emissões'!$F533*Input!M$5) * (1/1000)</f>
        <v>1.1149800375984474E-3</v>
      </c>
      <c r="Y533" s="1">
        <f>($D533*Input!N$4 + 'Cálculo Emissões'!$E533*Input!N$6 + 'Cálculo Emissões'!$F533*Input!N$5) * (1/1000)</f>
        <v>5.5749001879922368E-4</v>
      </c>
      <c r="Z533" s="1">
        <f>($D533*Input!O$4 + 'Cálculo Emissões'!$E533*Input!O$6 + 'Cálculo Emissões'!$F533*Input!O$5) * (1/1000)</f>
        <v>3.0421465935430599E-4</v>
      </c>
    </row>
    <row r="534" spans="1:26" ht="15" customHeight="1" x14ac:dyDescent="0.25">
      <c r="A534" s="1" t="str">
        <f>'Dados Vias'!B535</f>
        <v>Vitória</v>
      </c>
      <c r="B534" s="1" t="str">
        <f>'Dados Vias'!C535</f>
        <v>Av. Governador Blei</v>
      </c>
      <c r="C534" s="29">
        <f>Input!$R$17</f>
        <v>0.95383561643835613</v>
      </c>
      <c r="D534" s="5">
        <f>'Dados Vias'!S535</f>
        <v>1217.657258172384</v>
      </c>
      <c r="E534" s="5">
        <f>'Dados Vias'!T535</f>
        <v>570.45707683286048</v>
      </c>
      <c r="F534" s="5">
        <f>'Dados Vias'!U535</f>
        <v>125.34707069421599</v>
      </c>
      <c r="G534" s="12">
        <f>($D534*Input!$E$12 + $E534*Input!$E$14 + $F534*Input!$E$13) / ($D534+$E534+$F534)</f>
        <v>2.0075534759358291</v>
      </c>
      <c r="H534" s="14" t="str">
        <f>'Dados Vias'!W535</f>
        <v>Highway</v>
      </c>
      <c r="I534" s="29">
        <f>VLOOKUP($H534,Input!$A$12:$B$15,2,FALSE)</f>
        <v>0.61049702380952386</v>
      </c>
      <c r="J534" s="34">
        <f t="shared" si="24"/>
        <v>7.6592855478207857</v>
      </c>
      <c r="K534" s="34">
        <f t="shared" si="25"/>
        <v>1.4702034178479522</v>
      </c>
      <c r="L534" s="34">
        <f t="shared" si="26"/>
        <v>0.35569437528579489</v>
      </c>
      <c r="M534" s="28">
        <f>($D534*Input!B$4 + 'Cálculo Emissões'!$E534*Input!B$6 + 'Cálculo Emissões'!$F534*Input!B$5) * (1/1000)</f>
        <v>2.9694898692404256E-2</v>
      </c>
      <c r="N534" s="28">
        <f>($D534*Input!C$4 + 'Cálculo Emissões'!$E534*Input!C$6 + 'Cálculo Emissões'!$F534*Input!C$5) * (1/1000)</f>
        <v>2.9694898692404256E-2</v>
      </c>
      <c r="O534" s="28">
        <f>($D534*Input!D$4 + 'Cálculo Emissões'!$E534*Input!D$6 + 'Cálculo Emissões'!$F534*Input!D$5) * (1/1000)</f>
        <v>2.9694898692404256E-2</v>
      </c>
      <c r="P534" s="28">
        <f>($D534*Input!E$4 + 'Cálculo Emissões'!$E534*Input!E$6 + 'Cálculo Emissões'!$F534*Input!E$5) * (1/1000)</f>
        <v>1.6742383060147976</v>
      </c>
      <c r="Q534" s="28">
        <f>($D534*Input!F$4 + 'Cálculo Emissões'!$E534*Input!F$6 + 'Cálculo Emissões'!$F534*Input!F$5) * (1/1000)</f>
        <v>3.4182477104296098</v>
      </c>
      <c r="R534" s="28">
        <f>($D534*Input!G$4 + 'Cálculo Emissões'!$E534*Input!G$6 + 'Cálculo Emissões'!$F534*Input!G$5) * (1/1000)</f>
        <v>4.2501194648879546E-2</v>
      </c>
      <c r="S534" s="28">
        <f>($D534*Input!H$4 + 'Cálculo Emissões'!$E534*Input!H$6 + 'Cálculo Emissões'!$F534*Input!H$5) * (1/1000)</f>
        <v>1.1306997119019515</v>
      </c>
      <c r="T534" s="28">
        <f>($D534*Input!I$4) * (1/1000)</f>
        <v>8.9582353751382945E-2</v>
      </c>
      <c r="U534" s="1">
        <f>($D534*Input!J$4 + 'Cálculo Emissões'!$E534*Input!J$6 + 'Cálculo Emissões'!$F534*Input!J$5) * (1/1000)</f>
        <v>3.5373907808136082E-2</v>
      </c>
      <c r="V534" s="1">
        <f>($D534*Input!K$4 + 'Cálculo Emissões'!$E534*Input!K$6 + 'Cálculo Emissões'!$F534*Input!K$5) * (1/1000)</f>
        <v>2.6889010187040915E-2</v>
      </c>
      <c r="W534" s="1">
        <f>($D534*Input!L$4 + 'Cálculo Emissões'!$E534*Input!L$6 + 'Cálculo Emissões'!$F534*Input!L$5) * (1/1000)</f>
        <v>1.4399817924060872E-2</v>
      </c>
      <c r="X534" s="1">
        <f>($D534*Input!M$4 + 'Cálculo Emissões'!$E534*Input!M$6 + 'Cálculo Emissões'!$F534*Input!M$5) * (1/1000)</f>
        <v>2.9646448721864695E-2</v>
      </c>
      <c r="Y534" s="1">
        <f>($D534*Input!N$4 + 'Cálculo Emissões'!$E534*Input!N$6 + 'Cálculo Emissões'!$F534*Input!N$5) * (1/1000)</f>
        <v>1.4823224360932348E-2</v>
      </c>
      <c r="Z534" s="1">
        <f>($D534*Input!O$4 + 'Cálculo Emissões'!$E534*Input!O$6 + 'Cálculo Emissões'!$F534*Input!O$5) * (1/1000)</f>
        <v>8.0533069342861585E-3</v>
      </c>
    </row>
    <row r="535" spans="1:26" ht="15" customHeight="1" x14ac:dyDescent="0.25">
      <c r="A535" s="1" t="str">
        <f>'Dados Vias'!B536</f>
        <v>Vitória</v>
      </c>
      <c r="B535" s="1" t="str">
        <f>'Dados Vias'!C536</f>
        <v>Av. Hugo Viola (1)</v>
      </c>
      <c r="C535" s="29">
        <f>Input!$R$17</f>
        <v>0.95383561643835613</v>
      </c>
      <c r="D535" s="5">
        <f>'Dados Vias'!S536</f>
        <v>279.86820978457934</v>
      </c>
      <c r="E535" s="5">
        <f>'Dados Vias'!T536</f>
        <v>32.094978186304971</v>
      </c>
      <c r="F535" s="5">
        <f>'Dados Vias'!U536</f>
        <v>11.554192147069791</v>
      </c>
      <c r="G535" s="12">
        <f>($D535*Input!$E$12 + $E535*Input!$E$14 + $F535*Input!$E$13) / ($D535+$E535+$F535)</f>
        <v>1.8331349206349208</v>
      </c>
      <c r="H535" s="14" t="str">
        <f>'Dados Vias'!W536</f>
        <v>Highway</v>
      </c>
      <c r="I535" s="29">
        <f>VLOOKUP($H535,Input!$A$12:$B$15,2,FALSE)</f>
        <v>0.61049702380952386</v>
      </c>
      <c r="J535" s="34">
        <f t="shared" si="24"/>
        <v>1.1803315751018171</v>
      </c>
      <c r="K535" s="34">
        <f t="shared" si="25"/>
        <v>0.22656519398239205</v>
      </c>
      <c r="L535" s="34">
        <f t="shared" si="26"/>
        <v>5.4814159834449698E-2</v>
      </c>
      <c r="M535" s="28">
        <f>($D535*Input!B$4 + 'Cálculo Emissões'!$E535*Input!B$6 + 'Cálculo Emissões'!$F535*Input!B$5) * (1/1000)</f>
        <v>3.3733017401690797E-3</v>
      </c>
      <c r="N535" s="28">
        <f>($D535*Input!C$4 + 'Cálculo Emissões'!$E535*Input!C$6 + 'Cálculo Emissões'!$F535*Input!C$5) * (1/1000)</f>
        <v>3.3733017401690797E-3</v>
      </c>
      <c r="O535" s="28">
        <f>($D535*Input!D$4 + 'Cálculo Emissões'!$E535*Input!D$6 + 'Cálculo Emissões'!$F535*Input!D$5) * (1/1000)</f>
        <v>3.3733017401690797E-3</v>
      </c>
      <c r="P535" s="28">
        <f>($D535*Input!E$4 + 'Cálculo Emissões'!$E535*Input!E$6 + 'Cálculo Emissões'!$F535*Input!E$5) * (1/1000)</f>
        <v>0.28115849944989557</v>
      </c>
      <c r="Q535" s="28">
        <f>($D535*Input!F$4 + 'Cálculo Emissões'!$E535*Input!F$6 + 'Cálculo Emissões'!$F535*Input!F$5) * (1/1000)</f>
        <v>0.38694138585159676</v>
      </c>
      <c r="R535" s="28">
        <f>($D535*Input!G$4 + 'Cálculo Emissões'!$E535*Input!G$6 + 'Cálculo Emissões'!$F535*Input!G$5) * (1/1000)</f>
        <v>5.8925368540073946E-3</v>
      </c>
      <c r="S535" s="28">
        <f>($D535*Input!H$4 + 'Cálculo Emissões'!$E535*Input!H$6 + 'Cálculo Emissões'!$F535*Input!H$5) * (1/1000)</f>
        <v>0.2231918608655315</v>
      </c>
      <c r="T535" s="28">
        <f>($D535*Input!I$4) * (1/1000)</f>
        <v>2.0589745434867759E-2</v>
      </c>
      <c r="U535" s="1">
        <f>($D535*Input!J$4 + 'Cálculo Emissões'!$E535*Input!J$6 + 'Cálculo Emissões'!$F535*Input!J$5) * (1/1000)</f>
        <v>6.14145581863265E-3</v>
      </c>
      <c r="V535" s="1">
        <f>($D535*Input!K$4 + 'Cálculo Emissões'!$E535*Input!K$6 + 'Cálculo Emissões'!$F535*Input!K$5) * (1/1000)</f>
        <v>4.6607035612301973E-3</v>
      </c>
      <c r="W535" s="1">
        <f>($D535*Input!L$4 + 'Cálculo Emissões'!$E535*Input!L$6 + 'Cálculo Emissões'!$F535*Input!L$5) * (1/1000)</f>
        <v>2.4981264896394894E-3</v>
      </c>
      <c r="X535" s="1">
        <f>($D535*Input!M$4 + 'Cálculo Emissões'!$E535*Input!M$6 + 'Cálculo Emissões'!$F535*Input!M$5) * (1/1000)</f>
        <v>5.1242264434107386E-3</v>
      </c>
      <c r="Y535" s="1">
        <f>($D535*Input!N$4 + 'Cálculo Emissões'!$E535*Input!N$6 + 'Cálculo Emissões'!$F535*Input!N$5) * (1/1000)</f>
        <v>2.5621132217053693E-3</v>
      </c>
      <c r="Z535" s="1">
        <f>($D535*Input!O$4 + 'Cálculo Emissões'!$E535*Input!O$6 + 'Cálculo Emissões'!$F535*Input!O$5) * (1/1000)</f>
        <v>1.3968274141738307E-3</v>
      </c>
    </row>
    <row r="536" spans="1:26" ht="15" customHeight="1" x14ac:dyDescent="0.25">
      <c r="A536" s="1" t="str">
        <f>'Dados Vias'!B537</f>
        <v>Vitória</v>
      </c>
      <c r="B536" s="1" t="str">
        <f>'Dados Vias'!C537</f>
        <v>Av. Hugo Viola (2)</v>
      </c>
      <c r="C536" s="29">
        <f>Input!$R$17</f>
        <v>0.95383561643835613</v>
      </c>
      <c r="D536" s="5">
        <f>'Dados Vias'!S537</f>
        <v>288.54937371025221</v>
      </c>
      <c r="E536" s="5">
        <f>'Dados Vias'!T537</f>
        <v>41.799208341204768</v>
      </c>
      <c r="F536" s="5">
        <f>'Dados Vias'!U537</f>
        <v>8.0901693563622121</v>
      </c>
      <c r="G536" s="12">
        <f>($D536*Input!$E$12 + $E536*Input!$E$14 + $F536*Input!$E$13) / ($D536+$E536+$F536)</f>
        <v>1.6350597609561754</v>
      </c>
      <c r="H536" s="14" t="str">
        <f>'Dados Vias'!W537</f>
        <v>Highway</v>
      </c>
      <c r="I536" s="29">
        <f>VLOOKUP($H536,Input!$A$12:$B$15,2,FALSE)</f>
        <v>0.61049702380952386</v>
      </c>
      <c r="J536" s="34">
        <f t="shared" si="24"/>
        <v>1.0988349802211619</v>
      </c>
      <c r="K536" s="34">
        <f t="shared" si="25"/>
        <v>0.21092188474833445</v>
      </c>
      <c r="L536" s="34">
        <f t="shared" si="26"/>
        <v>5.1029488245564802E-2</v>
      </c>
      <c r="M536" s="28">
        <f>($D536*Input!B$4 + 'Cálculo Emissões'!$E536*Input!B$6 + 'Cálculo Emissões'!$F536*Input!B$5) * (1/1000)</f>
        <v>2.847556345220431E-3</v>
      </c>
      <c r="N536" s="28">
        <f>($D536*Input!C$4 + 'Cálculo Emissões'!$E536*Input!C$6 + 'Cálculo Emissões'!$F536*Input!C$5) * (1/1000)</f>
        <v>2.847556345220431E-3</v>
      </c>
      <c r="O536" s="28">
        <f>($D536*Input!D$4 + 'Cálculo Emissões'!$E536*Input!D$6 + 'Cálculo Emissões'!$F536*Input!D$5) * (1/1000)</f>
        <v>2.847556345220431E-3</v>
      </c>
      <c r="P536" s="28">
        <f>($D536*Input!E$4 + 'Cálculo Emissões'!$E536*Input!E$6 + 'Cálculo Emissões'!$F536*Input!E$5) * (1/1000)</f>
        <v>0.26997512597863638</v>
      </c>
      <c r="Q536" s="28">
        <f>($D536*Input!F$4 + 'Cálculo Emissões'!$E536*Input!F$6 + 'Cálculo Emissões'!$F536*Input!F$5) * (1/1000)</f>
        <v>0.42846533878822884</v>
      </c>
      <c r="R536" s="28">
        <f>($D536*Input!G$4 + 'Cálculo Emissões'!$E536*Input!G$6 + 'Cálculo Emissões'!$F536*Input!G$5) * (1/1000)</f>
        <v>5.2930806267718891E-3</v>
      </c>
      <c r="S536" s="28">
        <f>($D536*Input!H$4 + 'Cálculo Emissões'!$E536*Input!H$6 + 'Cálculo Emissões'!$F536*Input!H$5) * (1/1000)</f>
        <v>0.23201929867075452</v>
      </c>
      <c r="T536" s="28">
        <f>($D536*Input!I$4) * (1/1000)</f>
        <v>2.1228413740373212E-2</v>
      </c>
      <c r="U536" s="1">
        <f>($D536*Input!J$4 + 'Cálculo Emissões'!$E536*Input!J$6 + 'Cálculo Emissões'!$F536*Input!J$5) * (1/1000)</f>
        <v>6.1457134470135778E-3</v>
      </c>
      <c r="V536" s="1">
        <f>($D536*Input!K$4 + 'Cálculo Emissões'!$E536*Input!K$6 + 'Cálculo Emissões'!$F536*Input!K$5) * (1/1000)</f>
        <v>4.6647941338461779E-3</v>
      </c>
      <c r="W536" s="1">
        <f>($D536*Input!L$4 + 'Cálculo Emissões'!$E536*Input!L$6 + 'Cálculo Emissões'!$F536*Input!L$5) * (1/1000)</f>
        <v>2.500030974868997E-3</v>
      </c>
      <c r="X536" s="1">
        <f>($D536*Input!M$4 + 'Cálculo Emissões'!$E536*Input!M$6 + 'Cálculo Emissões'!$F536*Input!M$5) * (1/1000)</f>
        <v>5.0927244579319847E-3</v>
      </c>
      <c r="Y536" s="1">
        <f>($D536*Input!N$4 + 'Cálculo Emissões'!$E536*Input!N$6 + 'Cálculo Emissões'!$F536*Input!N$5) * (1/1000)</f>
        <v>2.5463622289659924E-3</v>
      </c>
      <c r="Z536" s="1">
        <f>($D536*Input!O$4 + 'Cálculo Emissões'!$E536*Input!O$6 + 'Cálculo Emissões'!$F536*Input!O$5) * (1/1000)</f>
        <v>1.3885814210144085E-3</v>
      </c>
    </row>
    <row r="537" spans="1:26" ht="15" customHeight="1" x14ac:dyDescent="0.25">
      <c r="A537" s="1" t="str">
        <f>'Dados Vias'!B538</f>
        <v>Vitória</v>
      </c>
      <c r="B537" s="1" t="str">
        <f>'Dados Vias'!C538</f>
        <v>Av. Italina Pereira Mota</v>
      </c>
      <c r="C537" s="29">
        <f>Input!$R$17</f>
        <v>0.95383561643835613</v>
      </c>
      <c r="D537" s="5">
        <f>'Dados Vias'!S538</f>
        <v>226.46075565530572</v>
      </c>
      <c r="E537" s="5">
        <f>'Dados Vias'!T538</f>
        <v>18.452357868210093</v>
      </c>
      <c r="F537" s="5">
        <f>'Dados Vias'!U538</f>
        <v>41.937176973204764</v>
      </c>
      <c r="G537" s="12">
        <f>($D537*Input!$E$12 + $E537*Input!$E$14 + $F537*Input!$E$13) / ($D537+$E537+$F537)</f>
        <v>3.4456140350877198</v>
      </c>
      <c r="H537" s="14" t="str">
        <f>'Dados Vias'!W538</f>
        <v>Highway</v>
      </c>
      <c r="I537" s="29">
        <f>VLOOKUP($H537,Input!$A$12:$B$15,2,FALSE)</f>
        <v>0.61049702380952386</v>
      </c>
      <c r="J537" s="34">
        <f t="shared" si="24"/>
        <v>1.9921193010583025</v>
      </c>
      <c r="K537" s="34">
        <f t="shared" si="25"/>
        <v>0.38238822497094349</v>
      </c>
      <c r="L537" s="34">
        <f t="shared" si="26"/>
        <v>9.2513280234905682E-2</v>
      </c>
      <c r="M537" s="28">
        <f>($D537*Input!B$4 + 'Cálculo Emissões'!$E537*Input!B$6 + 'Cálculo Emissões'!$F537*Input!B$5) * (1/1000)</f>
        <v>8.3961994247538745E-3</v>
      </c>
      <c r="N537" s="28">
        <f>($D537*Input!C$4 + 'Cálculo Emissões'!$E537*Input!C$6 + 'Cálculo Emissões'!$F537*Input!C$5) * (1/1000)</f>
        <v>8.3961994247538745E-3</v>
      </c>
      <c r="O537" s="28">
        <f>($D537*Input!D$4 + 'Cálculo Emissões'!$E537*Input!D$6 + 'Cálculo Emissões'!$F537*Input!D$5) * (1/1000)</f>
        <v>8.3961994247538745E-3</v>
      </c>
      <c r="P537" s="28">
        <f>($D537*Input!E$4 + 'Cálculo Emissões'!$E537*Input!E$6 + 'Cálculo Emissões'!$F537*Input!E$5) * (1/1000)</f>
        <v>0.40385442107125424</v>
      </c>
      <c r="Q537" s="28">
        <f>($D537*Input!F$4 + 'Cálculo Emissões'!$E537*Input!F$6 + 'Cálculo Emissões'!$F537*Input!F$5) * (1/1000)</f>
        <v>0.31802814365301968</v>
      </c>
      <c r="R537" s="28">
        <f>($D537*Input!G$4 + 'Cálculo Emissões'!$E537*Input!G$6 + 'Cálculo Emissões'!$F537*Input!G$5) * (1/1000)</f>
        <v>1.1603252927998667E-2</v>
      </c>
      <c r="S537" s="28">
        <f>($D537*Input!H$4 + 'Cálculo Emissões'!$E537*Input!H$6 + 'Cálculo Emissões'!$F537*Input!H$5) * (1/1000)</f>
        <v>0.18620966874153916</v>
      </c>
      <c r="T537" s="28">
        <f>($D537*Input!I$4) * (1/1000)</f>
        <v>1.6660589330669495E-2</v>
      </c>
      <c r="U537" s="1">
        <f>($D537*Input!J$4 + 'Cálculo Emissões'!$E537*Input!J$6 + 'Cálculo Emissões'!$F537*Input!J$5) * (1/1000)</f>
        <v>7.1111209562870073E-3</v>
      </c>
      <c r="V537" s="1">
        <f>($D537*Input!K$4 + 'Cálculo Emissões'!$E537*Input!K$6 + 'Cálculo Emissões'!$F537*Input!K$5) * (1/1000)</f>
        <v>5.3959998410214377E-3</v>
      </c>
      <c r="W537" s="1">
        <f>($D537*Input!L$4 + 'Cálculo Emissões'!$E537*Input!L$6 + 'Cálculo Emissões'!$F537*Input!L$5) * (1/1000)</f>
        <v>2.8926718524998197E-3</v>
      </c>
      <c r="X537" s="1">
        <f>($D537*Input!M$4 + 'Cálculo Emissões'!$E537*Input!M$6 + 'Cálculo Emissões'!$F537*Input!M$5) * (1/1000)</f>
        <v>6.1703983815052012E-3</v>
      </c>
      <c r="Y537" s="1">
        <f>($D537*Input!N$4 + 'Cálculo Emissões'!$E537*Input!N$6 + 'Cálculo Emissões'!$F537*Input!N$5) * (1/1000)</f>
        <v>3.0851991907526006E-3</v>
      </c>
      <c r="Z537" s="1">
        <f>($D537*Input!O$4 + 'Cálculo Emissões'!$E537*Input!O$6 + 'Cálculo Emissões'!$F537*Input!O$5) * (1/1000)</f>
        <v>1.6767246770657775E-3</v>
      </c>
    </row>
    <row r="538" spans="1:26" ht="15" customHeight="1" x14ac:dyDescent="0.25">
      <c r="A538" s="1" t="str">
        <f>'Dados Vias'!B539</f>
        <v>Vitória</v>
      </c>
      <c r="B538" s="1" t="str">
        <f>'Dados Vias'!C539</f>
        <v>Av. Jerônimo Monteiro</v>
      </c>
      <c r="C538" s="29">
        <f>Input!$R$17</f>
        <v>0.95383561643835613</v>
      </c>
      <c r="D538" s="5">
        <f>'Dados Vias'!S539</f>
        <v>1536.6382082703449</v>
      </c>
      <c r="E538" s="5">
        <f>'Dados Vias'!T539</f>
        <v>209.30072147130556</v>
      </c>
      <c r="F538" s="5">
        <f>'Dados Vias'!U539</f>
        <v>185.45633548090365</v>
      </c>
      <c r="G538" s="12">
        <f>($D538*Input!$E$12 + $E538*Input!$E$14 + $F538*Input!$E$13) / ($D538+$E538+$F538)</f>
        <v>2.6780521262002743</v>
      </c>
      <c r="H538" s="14" t="str">
        <f>'Dados Vias'!W539</f>
        <v>Highway</v>
      </c>
      <c r="I538" s="29">
        <f>VLOOKUP($H538,Input!$A$12:$B$15,2,FALSE)</f>
        <v>0.61049702380952386</v>
      </c>
      <c r="J538" s="34">
        <f t="shared" si="24"/>
        <v>10.372767840026938</v>
      </c>
      <c r="K538" s="34">
        <f t="shared" si="25"/>
        <v>1.9910576039680188</v>
      </c>
      <c r="L538" s="34">
        <f t="shared" si="26"/>
        <v>0.48170748483097231</v>
      </c>
      <c r="M538" s="28">
        <f>($D538*Input!B$4 + 'Cálculo Emissões'!$E538*Input!B$6 + 'Cálculo Emissões'!$F538*Input!B$5) * (1/1000)</f>
        <v>4.0006893835574188E-2</v>
      </c>
      <c r="N538" s="28">
        <f>($D538*Input!C$4 + 'Cálculo Emissões'!$E538*Input!C$6 + 'Cálculo Emissões'!$F538*Input!C$5) * (1/1000)</f>
        <v>4.0006893835574188E-2</v>
      </c>
      <c r="O538" s="28">
        <f>($D538*Input!D$4 + 'Cálculo Emissões'!$E538*Input!D$6 + 'Cálculo Emissões'!$F538*Input!D$5) * (1/1000)</f>
        <v>4.0006893835574188E-2</v>
      </c>
      <c r="P538" s="28">
        <f>($D538*Input!E$4 + 'Cálculo Emissões'!$E538*Input!E$6 + 'Cálculo Emissões'!$F538*Input!E$5) * (1/1000)</f>
        <v>2.2101253436884081</v>
      </c>
      <c r="Q538" s="28">
        <f>($D538*Input!F$4 + 'Cálculo Emissões'!$E538*Input!F$6 + 'Cálculo Emissões'!$F538*Input!F$5) * (1/1000)</f>
        <v>2.3784483176931639</v>
      </c>
      <c r="R538" s="28">
        <f>($D538*Input!G$4 + 'Cálculo Emissões'!$E538*Input!G$6 + 'Cálculo Emissões'!$F538*Input!G$5) * (1/1000)</f>
        <v>5.8098676687572993E-2</v>
      </c>
      <c r="S538" s="28">
        <f>($D538*Input!H$4 + 'Cálculo Emissões'!$E538*Input!H$6 + 'Cálculo Emissões'!$F538*Input!H$5) * (1/1000)</f>
        <v>1.266501182009661</v>
      </c>
      <c r="T538" s="28">
        <f>($D538*Input!I$4) * (1/1000)</f>
        <v>0.11304960130388131</v>
      </c>
      <c r="U538" s="1">
        <f>($D538*Input!J$4 + 'Cálculo Emissões'!$E538*Input!J$6 + 'Cálculo Emissões'!$F538*Input!J$5) * (1/1000)</f>
        <v>4.2247195423766606E-2</v>
      </c>
      <c r="V538" s="1">
        <f>($D538*Input!K$4 + 'Cálculo Emissões'!$E538*Input!K$6 + 'Cálculo Emissões'!$F538*Input!K$5) * (1/1000)</f>
        <v>3.2065114140752596E-2</v>
      </c>
      <c r="W538" s="1">
        <f>($D538*Input!L$4 + 'Cálculo Emissões'!$E538*Input!L$6 + 'Cálculo Emissões'!$F538*Input!L$5) * (1/1000)</f>
        <v>1.7186571039436584E-2</v>
      </c>
      <c r="X538" s="1">
        <f>($D538*Input!M$4 + 'Cálculo Emissões'!$E538*Input!M$6 + 'Cálculo Emissões'!$F538*Input!M$5) * (1/1000)</f>
        <v>3.6080822057440856E-2</v>
      </c>
      <c r="Y538" s="1">
        <f>($D538*Input!N$4 + 'Cálculo Emissões'!$E538*Input!N$6 + 'Cálculo Emissões'!$F538*Input!N$5) * (1/1000)</f>
        <v>1.8040411028720428E-2</v>
      </c>
      <c r="Z538" s="1">
        <f>($D538*Input!O$4 + 'Cálculo Emissões'!$E538*Input!O$6 + 'Cálculo Emissões'!$F538*Input!O$5) * (1/1000)</f>
        <v>9.8134203896503118E-3</v>
      </c>
    </row>
    <row r="539" spans="1:26" ht="15" customHeight="1" x14ac:dyDescent="0.25">
      <c r="A539" s="1" t="str">
        <f>'Dados Vias'!B540</f>
        <v>Vitória</v>
      </c>
      <c r="B539" s="1" t="str">
        <f>'Dados Vias'!C540</f>
        <v>Av. Jerônimo Vervloet</v>
      </c>
      <c r="C539" s="29">
        <f>Input!$R$17</f>
        <v>0.95383561643835613</v>
      </c>
      <c r="D539" s="5">
        <f>'Dados Vias'!S540</f>
        <v>290.54617926519148</v>
      </c>
      <c r="E539" s="5">
        <f>'Dados Vias'!T540</f>
        <v>62.731561432257259</v>
      </c>
      <c r="F539" s="5">
        <f>'Dados Vias'!U540</f>
        <v>13.20664451205416</v>
      </c>
      <c r="G539" s="12">
        <f>($D539*Input!$E$12 + $E539*Input!$E$14 + $F539*Input!$E$13) / ($D539+$E539+$F539)</f>
        <v>1.7477477477477477</v>
      </c>
      <c r="H539" s="14" t="str">
        <f>'Dados Vias'!W540</f>
        <v>Collector</v>
      </c>
      <c r="I539" s="29">
        <f>VLOOKUP($H539,Input!$A$12:$B$15,2,FALSE)</f>
        <v>1.9366892857142866</v>
      </c>
      <c r="J539" s="34">
        <f t="shared" si="24"/>
        <v>3.6415343705063243</v>
      </c>
      <c r="K539" s="34">
        <f t="shared" si="25"/>
        <v>0.69899421353372182</v>
      </c>
      <c r="L539" s="34">
        <f t="shared" si="26"/>
        <v>0.16911150327428753</v>
      </c>
      <c r="M539" s="28">
        <f>($D539*Input!B$4 + 'Cálculo Emissões'!$E539*Input!B$6 + 'Cálculo Emissões'!$F539*Input!B$5) * (1/1000)</f>
        <v>3.8427721616284462E-3</v>
      </c>
      <c r="N539" s="28">
        <f>($D539*Input!C$4 + 'Cálculo Emissões'!$E539*Input!C$6 + 'Cálculo Emissões'!$F539*Input!C$5) * (1/1000)</f>
        <v>3.8427721616284462E-3</v>
      </c>
      <c r="O539" s="28">
        <f>($D539*Input!D$4 + 'Cálculo Emissões'!$E539*Input!D$6 + 'Cálculo Emissões'!$F539*Input!D$5) * (1/1000)</f>
        <v>3.8427721616284462E-3</v>
      </c>
      <c r="P539" s="28">
        <f>($D539*Input!E$4 + 'Cálculo Emissões'!$E539*Input!E$6 + 'Cálculo Emissões'!$F539*Input!E$5) * (1/1000)</f>
        <v>0.30140323249986173</v>
      </c>
      <c r="Q539" s="28">
        <f>($D539*Input!F$4 + 'Cálculo Emissões'!$E539*Input!F$6 + 'Cálculo Emissões'!$F539*Input!F$5) * (1/1000)</f>
        <v>0.5160713240727951</v>
      </c>
      <c r="R539" s="28">
        <f>($D539*Input!G$4 + 'Cálculo Emissões'!$E539*Input!G$6 + 'Cálculo Emissões'!$F539*Input!G$5) * (1/1000)</f>
        <v>6.4454788616046168E-3</v>
      </c>
      <c r="S539" s="28">
        <f>($D539*Input!H$4 + 'Cálculo Emissões'!$E539*Input!H$6 + 'Cálculo Emissões'!$F539*Input!H$5) * (1/1000)</f>
        <v>0.24163617250548622</v>
      </c>
      <c r="T539" s="28">
        <f>($D539*Input!I$4) * (1/1000)</f>
        <v>2.1375317592335446E-2</v>
      </c>
      <c r="U539" s="1">
        <f>($D539*Input!J$4 + 'Cálculo Emissões'!$E539*Input!J$6 + 'Cálculo Emissões'!$F539*Input!J$5) * (1/1000)</f>
        <v>6.7018406065479427E-3</v>
      </c>
      <c r="V539" s="1">
        <f>($D539*Input!K$4 + 'Cálculo Emissões'!$E539*Input!K$6 + 'Cálculo Emissões'!$F539*Input!K$5) * (1/1000)</f>
        <v>5.0889584851505831E-3</v>
      </c>
      <c r="W539" s="1">
        <f>($D539*Input!L$4 + 'Cálculo Emissões'!$E539*Input!L$6 + 'Cálculo Emissões'!$F539*Input!L$5) * (1/1000)</f>
        <v>2.7267838842831311E-3</v>
      </c>
      <c r="X539" s="1">
        <f>($D539*Input!M$4 + 'Cálculo Emissões'!$E539*Input!M$6 + 'Cálculo Emissões'!$F539*Input!M$5) * (1/1000)</f>
        <v>5.5731369012780949E-3</v>
      </c>
      <c r="Y539" s="1">
        <f>($D539*Input!N$4 + 'Cálculo Emissões'!$E539*Input!N$6 + 'Cálculo Emissões'!$F539*Input!N$5) * (1/1000)</f>
        <v>2.7865684506390475E-3</v>
      </c>
      <c r="Z539" s="1">
        <f>($D539*Input!O$4 + 'Cálculo Emissões'!$E539*Input!O$6 + 'Cálculo Emissões'!$F539*Input!O$5) * (1/1000)</f>
        <v>1.5179450711582717E-3</v>
      </c>
    </row>
    <row r="540" spans="1:26" ht="15" customHeight="1" x14ac:dyDescent="0.25">
      <c r="A540" s="1" t="str">
        <f>'Dados Vias'!B541</f>
        <v>Vitória</v>
      </c>
      <c r="B540" s="1" t="str">
        <f>'Dados Vias'!C541</f>
        <v>Av. José Celso Cláudio (1)</v>
      </c>
      <c r="C540" s="29">
        <f>Input!$R$17</f>
        <v>0.95383561643835613</v>
      </c>
      <c r="D540" s="5">
        <f>'Dados Vias'!S541</f>
        <v>170.84214278253489</v>
      </c>
      <c r="E540" s="5">
        <f>'Dados Vias'!T541</f>
        <v>14.003454326437286</v>
      </c>
      <c r="F540" s="5">
        <f>'Dados Vias'!U541</f>
        <v>25.206217787587111</v>
      </c>
      <c r="G540" s="12">
        <f>($D540*Input!$E$12 + $E540*Input!$E$14 + $F540*Input!$E$13) / ($D540+$E540+$F540)</f>
        <v>3.0706666666666664</v>
      </c>
      <c r="H540" s="14" t="str">
        <f>'Dados Vias'!W541</f>
        <v>Collector</v>
      </c>
      <c r="I540" s="29">
        <f>VLOOKUP($H540,Input!$A$12:$B$15,2,FALSE)</f>
        <v>1.9366892857142866</v>
      </c>
      <c r="J540" s="34">
        <f t="shared" si="24"/>
        <v>3.7085520449676195</v>
      </c>
      <c r="K540" s="34">
        <f t="shared" si="25"/>
        <v>0.71185828726932621</v>
      </c>
      <c r="L540" s="34">
        <f t="shared" si="26"/>
        <v>0.17222377917806281</v>
      </c>
      <c r="M540" s="28">
        <f>($D540*Input!B$4 + 'Cálculo Emissões'!$E540*Input!B$6 + 'Cálculo Emissões'!$F540*Input!B$5) * (1/1000)</f>
        <v>5.2096533159705465E-3</v>
      </c>
      <c r="N540" s="28">
        <f>($D540*Input!C$4 + 'Cálculo Emissões'!$E540*Input!C$6 + 'Cálculo Emissões'!$F540*Input!C$5) * (1/1000)</f>
        <v>5.2096533159705465E-3</v>
      </c>
      <c r="O540" s="28">
        <f>($D540*Input!D$4 + 'Cálculo Emissões'!$E540*Input!D$6 + 'Cálculo Emissões'!$F540*Input!D$5) * (1/1000)</f>
        <v>5.2096533159705465E-3</v>
      </c>
      <c r="P540" s="28">
        <f>($D540*Input!E$4 + 'Cálculo Emissões'!$E540*Input!E$6 + 'Cálculo Emissões'!$F540*Input!E$5) * (1/1000)</f>
        <v>0.26972578150569337</v>
      </c>
      <c r="Q540" s="28">
        <f>($D540*Input!F$4 + 'Cálculo Emissões'!$E540*Input!F$6 + 'Cálculo Emissões'!$F540*Input!F$5) * (1/1000)</f>
        <v>0.23356176506237239</v>
      </c>
      <c r="R540" s="28">
        <f>($D540*Input!G$4 + 'Cálculo Emissões'!$E540*Input!G$6 + 'Cálculo Emissões'!$F540*Input!G$5) * (1/1000)</f>
        <v>7.4010863529458517E-3</v>
      </c>
      <c r="S540" s="28">
        <f>($D540*Input!H$4 + 'Cálculo Emissões'!$E540*Input!H$6 + 'Cálculo Emissões'!$F540*Input!H$5) * (1/1000)</f>
        <v>0.13891108593763826</v>
      </c>
      <c r="T540" s="28">
        <f>($D540*Input!I$4) * (1/1000)</f>
        <v>1.2568759532021499E-2</v>
      </c>
      <c r="U540" s="1">
        <f>($D540*Input!J$4 + 'Cálculo Emissões'!$E540*Input!J$6 + 'Cálculo Emissões'!$F540*Input!J$5) * (1/1000)</f>
        <v>4.9303554707557052E-3</v>
      </c>
      <c r="V540" s="1">
        <f>($D540*Input!K$4 + 'Cálculo Emissões'!$E540*Input!K$6 + 'Cálculo Emissões'!$F540*Input!K$5) * (1/1000)</f>
        <v>3.7411467096307104E-3</v>
      </c>
      <c r="W540" s="1">
        <f>($D540*Input!L$4 + 'Cálculo Emissões'!$E540*Input!L$6 + 'Cálculo Emissões'!$F540*Input!L$5) * (1/1000)</f>
        <v>2.0055272195450362E-3</v>
      </c>
      <c r="X540" s="1">
        <f>($D540*Input!M$4 + 'Cálculo Emissões'!$E540*Input!M$6 + 'Cálculo Emissões'!$F540*Input!M$5) * (1/1000)</f>
        <v>4.2471059833227654E-3</v>
      </c>
      <c r="Y540" s="1">
        <f>($D540*Input!N$4 + 'Cálculo Emissões'!$E540*Input!N$6 + 'Cálculo Emissões'!$F540*Input!N$5) * (1/1000)</f>
        <v>2.1235529916613827E-3</v>
      </c>
      <c r="Z540" s="1">
        <f>($D540*Input!O$4 + 'Cálculo Emissões'!$E540*Input!O$6 + 'Cálculo Emissões'!$F540*Input!O$5) * (1/1000)</f>
        <v>1.1548382837084402E-3</v>
      </c>
    </row>
    <row r="541" spans="1:26" ht="15" customHeight="1" x14ac:dyDescent="0.25">
      <c r="A541" s="1" t="str">
        <f>'Dados Vias'!B542</f>
        <v>Vitória</v>
      </c>
      <c r="B541" s="1" t="str">
        <f>'Dados Vias'!C542</f>
        <v>Av. José Celso Cláudio (2)</v>
      </c>
      <c r="C541" s="29">
        <f>Input!$R$17</f>
        <v>0.95383561643835613</v>
      </c>
      <c r="D541" s="5">
        <f>'Dados Vias'!S542</f>
        <v>214.32208931251037</v>
      </c>
      <c r="E541" s="5">
        <f>'Dados Vias'!T542</f>
        <v>27.394552769268241</v>
      </c>
      <c r="F541" s="5">
        <f>'Dados Vias'!U542</f>
        <v>61.234882660717254</v>
      </c>
      <c r="G541" s="12">
        <f>($D541*Input!$E$12 + $E541*Input!$E$14 + $F541*Input!$E$13) / ($D541+$E541+$F541)</f>
        <v>4.2071808510638302</v>
      </c>
      <c r="H541" s="14" t="str">
        <f>'Dados Vias'!W542</f>
        <v>Highway</v>
      </c>
      <c r="I541" s="29">
        <f>VLOOKUP($H541,Input!$A$12:$B$15,2,FALSE)</f>
        <v>0.61049702380952386</v>
      </c>
      <c r="J541" s="34">
        <f t="shared" si="24"/>
        <v>2.5792428556565499</v>
      </c>
      <c r="K541" s="34">
        <f t="shared" si="25"/>
        <v>0.49508686393407442</v>
      </c>
      <c r="L541" s="34">
        <f t="shared" si="26"/>
        <v>0.11977907998405028</v>
      </c>
      <c r="M541" s="28">
        <f>($D541*Input!B$4 + 'Cálculo Emissões'!$E541*Input!B$6 + 'Cálculo Emissões'!$F541*Input!B$5) * (1/1000)</f>
        <v>1.1757948743923682E-2</v>
      </c>
      <c r="N541" s="28">
        <f>($D541*Input!C$4 + 'Cálculo Emissões'!$E541*Input!C$6 + 'Cálculo Emissões'!$F541*Input!C$5) * (1/1000)</f>
        <v>1.1757948743923682E-2</v>
      </c>
      <c r="O541" s="28">
        <f>($D541*Input!D$4 + 'Cálculo Emissões'!$E541*Input!D$6 + 'Cálculo Emissões'!$F541*Input!D$5) * (1/1000)</f>
        <v>1.1757948743923682E-2</v>
      </c>
      <c r="P541" s="28">
        <f>($D541*Input!E$4 + 'Cálculo Emissões'!$E541*Input!E$6 + 'Cálculo Emissões'!$F541*Input!E$5) * (1/1000)</f>
        <v>0.50028741633736284</v>
      </c>
      <c r="Q541" s="28">
        <f>($D541*Input!F$4 + 'Cálculo Emissões'!$E541*Input!F$6 + 'Cálculo Emissões'!$F541*Input!F$5) * (1/1000)</f>
        <v>0.36154595405907003</v>
      </c>
      <c r="R541" s="28">
        <f>($D541*Input!G$4 + 'Cálculo Emissões'!$E541*Input!G$6 + 'Cálculo Emissões'!$F541*Input!G$5) * (1/1000)</f>
        <v>1.5537548385015053E-2</v>
      </c>
      <c r="S541" s="28">
        <f>($D541*Input!H$4 + 'Cálculo Emissões'!$E541*Input!H$6 + 'Cálculo Emissões'!$F541*Input!H$5) * (1/1000)</f>
        <v>0.18481580262275443</v>
      </c>
      <c r="T541" s="28">
        <f>($D541*Input!I$4) * (1/1000)</f>
        <v>1.5767554533650814E-2</v>
      </c>
      <c r="U541" s="1">
        <f>($D541*Input!J$4 + 'Cálculo Emissões'!$E541*Input!J$6 + 'Cálculo Emissões'!$F541*Input!J$5) * (1/1000)</f>
        <v>8.269594178940921E-3</v>
      </c>
      <c r="V541" s="1">
        <f>($D541*Input!K$4 + 'Cálculo Emissões'!$E541*Input!K$6 + 'Cálculo Emissões'!$F541*Input!K$5) * (1/1000)</f>
        <v>6.2763148002727108E-3</v>
      </c>
      <c r="W541" s="1">
        <f>($D541*Input!L$4 + 'Cálculo Emissões'!$E541*Input!L$6 + 'Cálculo Emissões'!$F541*Input!L$5) * (1/1000)</f>
        <v>3.3643260419229759E-3</v>
      </c>
      <c r="X541" s="1">
        <f>($D541*Input!M$4 + 'Cálculo Emissões'!$E541*Input!M$6 + 'Cálculo Emissões'!$F541*Input!M$5) * (1/1000)</f>
        <v>7.2672622758392265E-3</v>
      </c>
      <c r="Y541" s="1">
        <f>($D541*Input!N$4 + 'Cálculo Emissões'!$E541*Input!N$6 + 'Cálculo Emissões'!$F541*Input!N$5) * (1/1000)</f>
        <v>3.6336311379196132E-3</v>
      </c>
      <c r="Z541" s="1">
        <f>($D541*Input!O$4 + 'Cálculo Emissões'!$E541*Input!O$6 + 'Cálculo Emissões'!$F541*Input!O$5) * (1/1000)</f>
        <v>1.9719831369703683E-3</v>
      </c>
    </row>
    <row r="542" spans="1:26" ht="15" customHeight="1" x14ac:dyDescent="0.25">
      <c r="A542" s="1" t="str">
        <f>'Dados Vias'!B543</f>
        <v>Vitória</v>
      </c>
      <c r="B542" s="1" t="str">
        <f>'Dados Vias'!C543</f>
        <v>Av. José Rato</v>
      </c>
      <c r="C542" s="29">
        <f>Input!$R$17</f>
        <v>0.95383561643835613</v>
      </c>
      <c r="D542" s="5">
        <f>'Dados Vias'!S543</f>
        <v>522.95897816503498</v>
      </c>
      <c r="E542" s="5">
        <f>'Dados Vias'!T543</f>
        <v>110.09662698211264</v>
      </c>
      <c r="F542" s="5">
        <f>'Dados Vias'!U543</f>
        <v>55.048313491056319</v>
      </c>
      <c r="G542" s="12">
        <f>($D542*Input!$E$12 + $E542*Input!$E$14 + $F542*Input!$E$13) / ($D542+$E542+$F542)</f>
        <v>2.3860000000000001</v>
      </c>
      <c r="H542" s="14" t="str">
        <f>'Dados Vias'!W543</f>
        <v>Highway</v>
      </c>
      <c r="I542" s="29">
        <f>VLOOKUP($H542,Input!$A$12:$B$15,2,FALSE)</f>
        <v>0.61049702380952386</v>
      </c>
      <c r="J542" s="34">
        <f t="shared" si="24"/>
        <v>3.2849288553011253</v>
      </c>
      <c r="K542" s="34">
        <f t="shared" si="25"/>
        <v>0.6305436192838072</v>
      </c>
      <c r="L542" s="34">
        <f t="shared" si="26"/>
        <v>0.15255087563317918</v>
      </c>
      <c r="M542" s="28">
        <f>($D542*Input!B$4 + 'Cálculo Emissões'!$E542*Input!B$6 + 'Cálculo Emissões'!$F542*Input!B$5) * (1/1000)</f>
        <v>1.2374710139326029E-2</v>
      </c>
      <c r="N542" s="28">
        <f>($D542*Input!C$4 + 'Cálculo Emissões'!$E542*Input!C$6 + 'Cálculo Emissões'!$F542*Input!C$5) * (1/1000)</f>
        <v>1.2374710139326029E-2</v>
      </c>
      <c r="O542" s="28">
        <f>($D542*Input!D$4 + 'Cálculo Emissões'!$E542*Input!D$6 + 'Cálculo Emissões'!$F542*Input!D$5) * (1/1000)</f>
        <v>1.2374710139326029E-2</v>
      </c>
      <c r="P542" s="28">
        <f>($D542*Input!E$4 + 'Cálculo Emissões'!$E542*Input!E$6 + 'Cálculo Emissões'!$F542*Input!E$5) * (1/1000)</f>
        <v>0.71219780860469339</v>
      </c>
      <c r="Q542" s="28">
        <f>($D542*Input!F$4 + 'Cálculo Emissões'!$E542*Input!F$6 + 'Cálculo Emissões'!$F542*Input!F$5) * (1/1000)</f>
        <v>0.95053774748196607</v>
      </c>
      <c r="R542" s="28">
        <f>($D542*Input!G$4 + 'Cálculo Emissões'!$E542*Input!G$6 + 'Cálculo Emissões'!$F542*Input!G$5) * (1/1000)</f>
        <v>1.8172627514708196E-2</v>
      </c>
      <c r="S542" s="28">
        <f>($D542*Input!H$4 + 'Cálculo Emissões'!$E542*Input!H$6 + 'Cálculo Emissões'!$F542*Input!H$5) * (1/1000)</f>
        <v>0.44174976857902465</v>
      </c>
      <c r="T542" s="28">
        <f>($D542*Input!I$4) * (1/1000)</f>
        <v>3.8473795368129483E-2</v>
      </c>
      <c r="U542" s="1">
        <f>($D542*Input!J$4 + 'Cálculo Emissões'!$E542*Input!J$6 + 'Cálculo Emissões'!$F542*Input!J$5) * (1/1000)</f>
        <v>1.4154804912090037E-2</v>
      </c>
      <c r="V542" s="1">
        <f>($D542*Input!K$4 + 'Cálculo Emissões'!$E542*Input!K$6 + 'Cálculo Emissões'!$F542*Input!K$5) * (1/1000)</f>
        <v>1.0747235386053043E-2</v>
      </c>
      <c r="W542" s="1">
        <f>($D542*Input!L$4 + 'Cálculo Emissões'!$E542*Input!L$6 + 'Cálculo Emissões'!$F542*Input!L$5) * (1/1000)</f>
        <v>5.759175766757242E-3</v>
      </c>
      <c r="X542" s="1">
        <f>($D542*Input!M$4 + 'Cálculo Emissões'!$E542*Input!M$6 + 'Cálculo Emissões'!$F542*Input!M$5) * (1/1000)</f>
        <v>1.2000228192154665E-2</v>
      </c>
      <c r="Y542" s="1">
        <f>($D542*Input!N$4 + 'Cálculo Emissões'!$E542*Input!N$6 + 'Cálculo Emissões'!$F542*Input!N$5) * (1/1000)</f>
        <v>6.0001140960773327E-3</v>
      </c>
      <c r="Z542" s="1">
        <f>($D542*Input!O$4 + 'Cálculo Emissões'!$E542*Input!O$6 + 'Cálculo Emissões'!$F542*Input!O$5) * (1/1000)</f>
        <v>3.2636967219957509E-3</v>
      </c>
    </row>
    <row r="543" spans="1:26" ht="15" customHeight="1" x14ac:dyDescent="0.25">
      <c r="A543" s="1" t="str">
        <f>'Dados Vias'!B544</f>
        <v>Vitória</v>
      </c>
      <c r="B543" s="1" t="str">
        <f>'Dados Vias'!C544</f>
        <v>Av. João Batista Parra</v>
      </c>
      <c r="C543" s="29">
        <f>Input!$R$17</f>
        <v>0.95383561643835613</v>
      </c>
      <c r="D543" s="5">
        <f>'Dados Vias'!S544</f>
        <v>245.37352645790389</v>
      </c>
      <c r="E543" s="5">
        <f>'Dados Vias'!T544</f>
        <v>32.675369101178156</v>
      </c>
      <c r="F543" s="5">
        <f>'Dados Vias'!U544</f>
        <v>18.495491944063108</v>
      </c>
      <c r="G543" s="12">
        <f>($D543*Input!$E$12 + $E543*Input!$E$14 + $F543*Input!$E$13) / ($D543+$E543+$F543)</f>
        <v>2.1979209979209977</v>
      </c>
      <c r="H543" s="14" t="str">
        <f>'Dados Vias'!W544</f>
        <v>Collector</v>
      </c>
      <c r="I543" s="29">
        <f>VLOOKUP($H543,Input!$A$12:$B$15,2,FALSE)</f>
        <v>1.9366892857142866</v>
      </c>
      <c r="J543" s="34">
        <f t="shared" si="24"/>
        <v>3.7225680049511141</v>
      </c>
      <c r="K543" s="34">
        <f t="shared" si="25"/>
        <v>0.71454865729711792</v>
      </c>
      <c r="L543" s="34">
        <f t="shared" si="26"/>
        <v>0.1728746751525285</v>
      </c>
      <c r="M543" s="28">
        <f>($D543*Input!B$4 + 'Cálculo Emissões'!$E543*Input!B$6 + 'Cálculo Emissões'!$F543*Input!B$5) * (1/1000)</f>
        <v>4.4404973411513058E-3</v>
      </c>
      <c r="N543" s="28">
        <f>($D543*Input!C$4 + 'Cálculo Emissões'!$E543*Input!C$6 + 'Cálculo Emissões'!$F543*Input!C$5) * (1/1000)</f>
        <v>4.4404973411513058E-3</v>
      </c>
      <c r="O543" s="28">
        <f>($D543*Input!D$4 + 'Cálculo Emissões'!$E543*Input!D$6 + 'Cálculo Emissões'!$F543*Input!D$5) * (1/1000)</f>
        <v>4.4404973411513058E-3</v>
      </c>
      <c r="P543" s="28">
        <f>($D543*Input!E$4 + 'Cálculo Emissões'!$E543*Input!E$6 + 'Cálculo Emissões'!$F543*Input!E$5) * (1/1000)</f>
        <v>0.2924189764219392</v>
      </c>
      <c r="Q543" s="28">
        <f>($D543*Input!F$4 + 'Cálculo Emissões'!$E543*Input!F$6 + 'Cálculo Emissões'!$F543*Input!F$5) * (1/1000)</f>
        <v>0.36538065748394477</v>
      </c>
      <c r="R543" s="28">
        <f>($D543*Input!G$4 + 'Cálculo Emissões'!$E543*Input!G$6 + 'Cálculo Emissões'!$F543*Input!G$5) * (1/1000)</f>
        <v>6.9369864851054645E-3</v>
      </c>
      <c r="S543" s="28">
        <f>($D543*Input!H$4 + 'Cálculo Emissões'!$E543*Input!H$6 + 'Cálculo Emissões'!$F543*Input!H$5) * (1/1000)</f>
        <v>0.1992395515489723</v>
      </c>
      <c r="T543" s="28">
        <f>($D543*Input!I$4) * (1/1000)</f>
        <v>1.8051991150094548E-2</v>
      </c>
      <c r="U543" s="1">
        <f>($D543*Input!J$4 + 'Cálculo Emissões'!$E543*Input!J$6 + 'Cálculo Emissões'!$F543*Input!J$5) * (1/1000)</f>
        <v>5.9879348493010491E-3</v>
      </c>
      <c r="V543" s="1">
        <f>($D543*Input!K$4 + 'Cálculo Emissões'!$E543*Input!K$6 + 'Cálculo Emissões'!$F543*Input!K$5) * (1/1000)</f>
        <v>4.5447043679635981E-3</v>
      </c>
      <c r="W543" s="1">
        <f>($D543*Input!L$4 + 'Cálculo Emissões'!$E543*Input!L$6 + 'Cálculo Emissões'!$F543*Input!L$5) * (1/1000)</f>
        <v>2.4358646404006733E-3</v>
      </c>
      <c r="X543" s="1">
        <f>($D543*Input!M$4 + 'Cálculo Emissões'!$E543*Input!M$6 + 'Cálculo Emissões'!$F543*Input!M$5) * (1/1000)</f>
        <v>5.0510191437491596E-3</v>
      </c>
      <c r="Y543" s="1">
        <f>($D543*Input!N$4 + 'Cálculo Emissões'!$E543*Input!N$6 + 'Cálculo Emissões'!$F543*Input!N$5) * (1/1000)</f>
        <v>2.5255095718745798E-3</v>
      </c>
      <c r="Z543" s="1">
        <f>($D543*Input!O$4 + 'Cálculo Emissões'!$E543*Input!O$6 + 'Cálculo Emissões'!$F543*Input!O$5) * (1/1000)</f>
        <v>1.3752858857180627E-3</v>
      </c>
    </row>
    <row r="544" spans="1:26" ht="15" customHeight="1" x14ac:dyDescent="0.25">
      <c r="A544" s="1" t="str">
        <f>'Dados Vias'!B545</f>
        <v>Vitória</v>
      </c>
      <c r="B544" s="1" t="str">
        <f>'Dados Vias'!C545</f>
        <v>Av. Leitão da Silva (1)</v>
      </c>
      <c r="C544" s="29">
        <f>Input!$R$17</f>
        <v>0.95383561643835613</v>
      </c>
      <c r="D544" s="5">
        <f>'Dados Vias'!S545</f>
        <v>336.72349213642423</v>
      </c>
      <c r="E544" s="5">
        <f>'Dados Vias'!T545</f>
        <v>76.143503246930109</v>
      </c>
      <c r="F544" s="5">
        <f>'Dados Vias'!U545</f>
        <v>40.609868398362728</v>
      </c>
      <c r="G544" s="12">
        <f>($D544*Input!$E$12 + $E544*Input!$E$14 + $F544*Input!$E$13) / ($D544+$E544+$F544)</f>
        <v>2.5117537313432843</v>
      </c>
      <c r="H544" s="14" t="str">
        <f>'Dados Vias'!W545</f>
        <v>Highway</v>
      </c>
      <c r="I544" s="29">
        <f>VLOOKUP($H544,Input!$A$12:$B$15,2,FALSE)</f>
        <v>0.61049702380952386</v>
      </c>
      <c r="J544" s="34">
        <f t="shared" si="24"/>
        <v>2.2812864477975729</v>
      </c>
      <c r="K544" s="34">
        <f t="shared" si="25"/>
        <v>0.4378939930756951</v>
      </c>
      <c r="L544" s="34">
        <f t="shared" si="26"/>
        <v>0.10594209509895849</v>
      </c>
      <c r="M544" s="28">
        <f>($D544*Input!B$4 + 'Cálculo Emissões'!$E544*Input!B$6 + 'Cálculo Emissões'!$F544*Input!B$5) * (1/1000)</f>
        <v>8.8942642548446218E-3</v>
      </c>
      <c r="N544" s="28">
        <f>($D544*Input!C$4 + 'Cálculo Emissões'!$E544*Input!C$6 + 'Cálculo Emissões'!$F544*Input!C$5) * (1/1000)</f>
        <v>8.8942642548446218E-3</v>
      </c>
      <c r="O544" s="28">
        <f>($D544*Input!D$4 + 'Cálculo Emissões'!$E544*Input!D$6 + 'Cálculo Emissões'!$F544*Input!D$5) * (1/1000)</f>
        <v>8.8942642548446218E-3</v>
      </c>
      <c r="P544" s="28">
        <f>($D544*Input!E$4 + 'Cálculo Emissões'!$E544*Input!E$6 + 'Cálculo Emissões'!$F544*Input!E$5) * (1/1000)</f>
        <v>0.48716563820914982</v>
      </c>
      <c r="Q544" s="28">
        <f>($D544*Input!F$4 + 'Cálculo Emissões'!$E544*Input!F$6 + 'Cálculo Emissões'!$F544*Input!F$5) * (1/1000)</f>
        <v>0.6376033674858349</v>
      </c>
      <c r="R544" s="28">
        <f>($D544*Input!G$4 + 'Cálculo Emissões'!$E544*Input!G$6 + 'Cálculo Emissões'!$F544*Input!G$5) * (1/1000)</f>
        <v>1.2800478588346561E-2</v>
      </c>
      <c r="S544" s="28">
        <f>($D544*Input!H$4 + 'Cálculo Emissões'!$E544*Input!H$6 + 'Cálculo Emissões'!$F544*Input!H$5) * (1/1000)</f>
        <v>0.28743378119219343</v>
      </c>
      <c r="T544" s="28">
        <f>($D544*Input!I$4) * (1/1000)</f>
        <v>2.4772556305573939E-2</v>
      </c>
      <c r="U544" s="1">
        <f>($D544*Input!J$4 + 'Cálculo Emissões'!$E544*Input!J$6 + 'Cálculo Emissões'!$F544*Input!J$5) * (1/1000)</f>
        <v>9.5069731077120807E-3</v>
      </c>
      <c r="V544" s="1">
        <f>($D544*Input!K$4 + 'Cálculo Emissões'!$E544*Input!K$6 + 'Cálculo Emissões'!$F544*Input!K$5) * (1/1000)</f>
        <v>7.2187185234039945E-3</v>
      </c>
      <c r="W544" s="1">
        <f>($D544*Input!L$4 + 'Cálculo Emissões'!$E544*Input!L$6 + 'Cálculo Emissões'!$F544*Input!L$5) * (1/1000)</f>
        <v>3.8682401145018401E-3</v>
      </c>
      <c r="X544" s="1">
        <f>($D544*Input!M$4 + 'Cálculo Emissões'!$E544*Input!M$6 + 'Cálculo Emissões'!$F544*Input!M$5) * (1/1000)</f>
        <v>8.0862139207017146E-3</v>
      </c>
      <c r="Y544" s="1">
        <f>($D544*Input!N$4 + 'Cálculo Emissões'!$E544*Input!N$6 + 'Cálculo Emissões'!$F544*Input!N$5) * (1/1000)</f>
        <v>4.0431069603508573E-3</v>
      </c>
      <c r="Z544" s="1">
        <f>($D544*Input!O$4 + 'Cálculo Emissões'!$E544*Input!O$6 + 'Cálculo Emissões'!$F544*Input!O$5) * (1/1000)</f>
        <v>2.1983616976467371E-3</v>
      </c>
    </row>
    <row r="545" spans="1:26" ht="15" customHeight="1" x14ac:dyDescent="0.25">
      <c r="A545" s="1" t="str">
        <f>'Dados Vias'!B546</f>
        <v>Vitória</v>
      </c>
      <c r="B545" s="1" t="str">
        <f>'Dados Vias'!C546</f>
        <v>Av. Leitão da Silva (2)</v>
      </c>
      <c r="C545" s="29">
        <f>Input!$R$17</f>
        <v>0.95383561643835613</v>
      </c>
      <c r="D545" s="5">
        <f>'Dados Vias'!S546</f>
        <v>964.76258295002265</v>
      </c>
      <c r="E545" s="5">
        <f>'Dados Vias'!T546</f>
        <v>204.75177120162351</v>
      </c>
      <c r="F545" s="5">
        <f>'Dados Vias'!U546</f>
        <v>52.055535051260208</v>
      </c>
      <c r="G545" s="12">
        <f>($D545*Input!$E$12 + $E545*Input!$E$14 + $F545*Input!$E$13) / ($D545+$E545+$F545)</f>
        <v>1.845596590909091</v>
      </c>
      <c r="H545" s="14" t="str">
        <f>'Dados Vias'!W546</f>
        <v>Highway</v>
      </c>
      <c r="I545" s="29">
        <f>VLOOKUP($H545,Input!$A$12:$B$15,2,FALSE)</f>
        <v>0.61049702380952386</v>
      </c>
      <c r="J545" s="34">
        <f t="shared" si="24"/>
        <v>4.4877217621445542</v>
      </c>
      <c r="K545" s="34">
        <f t="shared" si="25"/>
        <v>0.86142027632496077</v>
      </c>
      <c r="L545" s="34">
        <f t="shared" si="26"/>
        <v>0.20840813136894212</v>
      </c>
      <c r="M545" s="28">
        <f>($D545*Input!B$4 + 'Cálculo Emissões'!$E545*Input!B$6 + 'Cálculo Emissões'!$F545*Input!B$5) * (1/1000)</f>
        <v>1.4179064646603668E-2</v>
      </c>
      <c r="N545" s="28">
        <f>($D545*Input!C$4 + 'Cálculo Emissões'!$E545*Input!C$6 + 'Cálculo Emissões'!$F545*Input!C$5) * (1/1000)</f>
        <v>1.4179064646603668E-2</v>
      </c>
      <c r="O545" s="28">
        <f>($D545*Input!D$4 + 'Cálculo Emissões'!$E545*Input!D$6 + 'Cálculo Emissões'!$F545*Input!D$5) * (1/1000)</f>
        <v>1.4179064646603668E-2</v>
      </c>
      <c r="P545" s="28">
        <f>($D545*Input!E$4 + 'Cálculo Emissões'!$E545*Input!E$6 + 'Cálculo Emissões'!$F545*Input!E$5) * (1/1000)</f>
        <v>1.0450372825714933</v>
      </c>
      <c r="Q545" s="28">
        <f>($D545*Input!F$4 + 'Cálculo Emissões'!$E545*Input!F$6 + 'Cálculo Emissões'!$F545*Input!F$5) * (1/1000)</f>
        <v>1.7084902163150806</v>
      </c>
      <c r="R545" s="28">
        <f>($D545*Input!G$4 + 'Cálculo Emissões'!$E545*Input!G$6 + 'Cálculo Emissões'!$F545*Input!G$5) * (1/1000)</f>
        <v>2.311865781233477E-2</v>
      </c>
      <c r="S545" s="28">
        <f>($D545*Input!H$4 + 'Cálculo Emissões'!$E545*Input!H$6 + 'Cálculo Emissões'!$F545*Input!H$5) * (1/1000)</f>
        <v>0.80322581798848136</v>
      </c>
      <c r="T545" s="28">
        <f>($D545*Input!I$4) * (1/1000)</f>
        <v>7.0977035953159448E-2</v>
      </c>
      <c r="U545" s="1">
        <f>($D545*Input!J$4 + 'Cálculo Emissões'!$E545*Input!J$6 + 'Cálculo Emissões'!$F545*Input!J$5) * (1/1000)</f>
        <v>2.2778874335246817E-2</v>
      </c>
      <c r="V545" s="1">
        <f>($D545*Input!K$4 + 'Cálculo Emissões'!$E545*Input!K$6 + 'Cálculo Emissões'!$F545*Input!K$5) * (1/1000)</f>
        <v>1.7296305835648156E-2</v>
      </c>
      <c r="W545" s="1">
        <f>($D545*Input!L$4 + 'Cálculo Emissões'!$E545*Input!L$6 + 'Cálculo Emissões'!$F545*Input!L$5) * (1/1000)</f>
        <v>9.2679957874630039E-3</v>
      </c>
      <c r="X545" s="1">
        <f>($D545*Input!M$4 + 'Cálculo Emissões'!$E545*Input!M$6 + 'Cálculo Emissões'!$F545*Input!M$5) * (1/1000)</f>
        <v>1.9005204998707396E-2</v>
      </c>
      <c r="Y545" s="1">
        <f>($D545*Input!N$4 + 'Cálculo Emissões'!$E545*Input!N$6 + 'Cálculo Emissões'!$F545*Input!N$5) * (1/1000)</f>
        <v>9.5026024993536979E-3</v>
      </c>
      <c r="Z545" s="1">
        <f>($D545*Input!O$4 + 'Cálculo Emissões'!$E545*Input!O$6 + 'Cálculo Emissões'!$F545*Input!O$5) * (1/1000)</f>
        <v>5.1752544958556003E-3</v>
      </c>
    </row>
    <row r="546" spans="1:26" ht="15" customHeight="1" x14ac:dyDescent="0.25">
      <c r="A546" s="1" t="str">
        <f>'Dados Vias'!B547</f>
        <v>Vitória</v>
      </c>
      <c r="B546" s="1" t="str">
        <f>'Dados Vias'!C547</f>
        <v>Av. Leitão da Silva (4)</v>
      </c>
      <c r="C546" s="29">
        <f>Input!$R$17</f>
        <v>0.95383561643835613</v>
      </c>
      <c r="D546" s="5">
        <f>'Dados Vias'!S547</f>
        <v>418.72760818987194</v>
      </c>
      <c r="E546" s="5">
        <f>'Dados Vias'!T547</f>
        <v>47.759382366484061</v>
      </c>
      <c r="F546" s="5">
        <f>'Dados Vias'!U547</f>
        <v>18.881616284423931</v>
      </c>
      <c r="G546" s="12">
        <f>($D546*Input!$E$12 + $E546*Input!$E$14 + $F546*Input!$E$13) / ($D546+$E546+$F546)</f>
        <v>1.8794050343249429</v>
      </c>
      <c r="H546" s="14" t="str">
        <f>'Dados Vias'!W547</f>
        <v>Highway</v>
      </c>
      <c r="I546" s="29">
        <f>VLOOKUP($H546,Input!$A$12:$B$15,2,FALSE)</f>
        <v>0.61049702380952386</v>
      </c>
      <c r="J546" s="34">
        <f t="shared" si="24"/>
        <v>1.8164379449020793</v>
      </c>
      <c r="K546" s="34">
        <f t="shared" si="25"/>
        <v>0.34866610707098733</v>
      </c>
      <c r="L546" s="34">
        <f t="shared" si="26"/>
        <v>8.4354703323625962E-2</v>
      </c>
      <c r="M546" s="28">
        <f>($D546*Input!B$4 + 'Cálculo Emissões'!$E546*Input!B$6 + 'Cálculo Emissões'!$F546*Input!B$5) * (1/1000)</f>
        <v>5.3247703026021173E-3</v>
      </c>
      <c r="N546" s="28">
        <f>($D546*Input!C$4 + 'Cálculo Emissões'!$E546*Input!C$6 + 'Cálculo Emissões'!$F546*Input!C$5) * (1/1000)</f>
        <v>5.3247703026021173E-3</v>
      </c>
      <c r="O546" s="28">
        <f>($D546*Input!D$4 + 'Cálculo Emissões'!$E546*Input!D$6 + 'Cálculo Emissões'!$F546*Input!D$5) * (1/1000)</f>
        <v>5.3247703026021173E-3</v>
      </c>
      <c r="P546" s="28">
        <f>($D546*Input!E$4 + 'Cálculo Emissões'!$E546*Input!E$6 + 'Cálculo Emissões'!$F546*Input!E$5) * (1/1000)</f>
        <v>0.42929857826847428</v>
      </c>
      <c r="Q546" s="28">
        <f>($D546*Input!F$4 + 'Cálculo Emissões'!$E546*Input!F$6 + 'Cálculo Emissões'!$F546*Input!F$5) * (1/1000)</f>
        <v>0.57958284579069375</v>
      </c>
      <c r="R546" s="28">
        <f>($D546*Input!G$4 + 'Cálculo Emissões'!$E546*Input!G$6 + 'Cálculo Emissões'!$F546*Input!G$5) * (1/1000)</f>
        <v>9.1509289495438056E-3</v>
      </c>
      <c r="S546" s="28">
        <f>($D546*Input!H$4 + 'Cálculo Emissões'!$E546*Input!H$6 + 'Cálculo Emissões'!$F546*Input!H$5) * (1/1000)</f>
        <v>0.33424060867511485</v>
      </c>
      <c r="T546" s="28">
        <f>($D546*Input!I$4) * (1/1000)</f>
        <v>3.080555260569489E-2</v>
      </c>
      <c r="U546" s="1">
        <f>($D546*Input!J$4 + 'Cálculo Emissões'!$E546*Input!J$6 + 'Cálculo Emissões'!$F546*Input!J$5) * (1/1000)</f>
        <v>9.2942990040980281E-3</v>
      </c>
      <c r="V546" s="1">
        <f>($D546*Input!K$4 + 'Cálculo Emissões'!$E546*Input!K$6 + 'Cálculo Emissões'!$F546*Input!K$5) * (1/1000)</f>
        <v>7.0533547830431732E-3</v>
      </c>
      <c r="W546" s="1">
        <f>($D546*Input!L$4 + 'Cálculo Emissões'!$E546*Input!L$6 + 'Cálculo Emissões'!$F546*Input!L$5) * (1/1000)</f>
        <v>3.7805997654401374E-3</v>
      </c>
      <c r="X546" s="1">
        <f>($D546*Input!M$4 + 'Cálculo Emissões'!$E546*Input!M$6 + 'Cálculo Emissões'!$F546*Input!M$5) * (1/1000)</f>
        <v>7.7663572612218842E-3</v>
      </c>
      <c r="Y546" s="1">
        <f>($D546*Input!N$4 + 'Cálculo Emissões'!$E546*Input!N$6 + 'Cálculo Emissões'!$F546*Input!N$5) * (1/1000)</f>
        <v>3.8831786306109421E-3</v>
      </c>
      <c r="Z546" s="1">
        <f>($D546*Input!O$4 + 'Cálculo Emissões'!$E546*Input!O$6 + 'Cálculo Emissões'!$F546*Input!O$5) * (1/1000)</f>
        <v>2.1167910406387318E-3</v>
      </c>
    </row>
    <row r="547" spans="1:26" ht="15" customHeight="1" x14ac:dyDescent="0.25">
      <c r="A547" s="1" t="str">
        <f>'Dados Vias'!B548</f>
        <v>Vitória</v>
      </c>
      <c r="B547" s="1" t="str">
        <f>'Dados Vias'!C548</f>
        <v>Av. Leitão da Silva (3)</v>
      </c>
      <c r="C547" s="29">
        <f>Input!$R$17</f>
        <v>0.95383561643835613</v>
      </c>
      <c r="D547" s="5">
        <f>'Dados Vias'!S548</f>
        <v>728.62876061749648</v>
      </c>
      <c r="E547" s="5">
        <f>'Dados Vias'!T548</f>
        <v>107.18482550554721</v>
      </c>
      <c r="F547" s="5">
        <f>'Dados Vias'!U548</f>
        <v>33.067658932562445</v>
      </c>
      <c r="G547" s="12">
        <f>($D547*Input!$E$12 + $E547*Input!$E$14 + $F547*Input!$E$13) / ($D547+$E547+$F547)</f>
        <v>1.836220472440945</v>
      </c>
      <c r="H547" s="14" t="str">
        <f>'Dados Vias'!W548</f>
        <v>Highway</v>
      </c>
      <c r="I547" s="29">
        <f>VLOOKUP($H547,Input!$A$12:$B$15,2,FALSE)</f>
        <v>0.61049702380952386</v>
      </c>
      <c r="J547" s="34">
        <f t="shared" si="24"/>
        <v>3.175497926658799</v>
      </c>
      <c r="K547" s="34">
        <f t="shared" si="25"/>
        <v>0.60953830171159606</v>
      </c>
      <c r="L547" s="34">
        <f t="shared" si="26"/>
        <v>0.14746894396248292</v>
      </c>
      <c r="M547" s="28">
        <f>($D547*Input!B$4 + 'Cálculo Emissões'!$E547*Input!B$6 + 'Cálculo Emissões'!$F547*Input!B$5) * (1/1000)</f>
        <v>9.4081637985193034E-3</v>
      </c>
      <c r="N547" s="28">
        <f>($D547*Input!C$4 + 'Cálculo Emissões'!$E547*Input!C$6 + 'Cálculo Emissões'!$F547*Input!C$5) * (1/1000)</f>
        <v>9.4081637985193034E-3</v>
      </c>
      <c r="O547" s="28">
        <f>($D547*Input!D$4 + 'Cálculo Emissões'!$E547*Input!D$6 + 'Cálculo Emissões'!$F547*Input!D$5) * (1/1000)</f>
        <v>9.4081637985193034E-3</v>
      </c>
      <c r="P547" s="28">
        <f>($D547*Input!E$4 + 'Cálculo Emissões'!$E547*Input!E$6 + 'Cálculo Emissões'!$F547*Input!E$5) * (1/1000)</f>
        <v>0.75057504876712267</v>
      </c>
      <c r="Q547" s="28">
        <f>($D547*Input!F$4 + 'Cálculo Emissões'!$E547*Input!F$6 + 'Cálculo Emissões'!$F547*Input!F$5) * (1/1000)</f>
        <v>1.101351267949648</v>
      </c>
      <c r="R547" s="28">
        <f>($D547*Input!G$4 + 'Cálculo Emissões'!$E547*Input!G$6 + 'Cálculo Emissões'!$F547*Input!G$5) * (1/1000)</f>
        <v>1.602808046368458E-2</v>
      </c>
      <c r="S547" s="28">
        <f>($D547*Input!H$4 + 'Cálculo Emissões'!$E547*Input!H$6 + 'Cálculo Emissões'!$F547*Input!H$5) * (1/1000)</f>
        <v>0.58954785936755316</v>
      </c>
      <c r="T547" s="28">
        <f>($D547*Input!I$4) * (1/1000)</f>
        <v>5.3604804594223239E-2</v>
      </c>
      <c r="U547" s="1">
        <f>($D547*Input!J$4 + 'Cálculo Emissões'!$E547*Input!J$6 + 'Cálculo Emissões'!$F547*Input!J$5) * (1/1000)</f>
        <v>1.6387200599879463E-2</v>
      </c>
      <c r="V547" s="1">
        <f>($D547*Input!K$4 + 'Cálculo Emissões'!$E547*Input!K$6 + 'Cálculo Emissões'!$F547*Input!K$5) * (1/1000)</f>
        <v>1.2438528301410942E-2</v>
      </c>
      <c r="W547" s="1">
        <f>($D547*Input!L$4 + 'Cálculo Emissões'!$E547*Input!L$6 + 'Cálculo Emissões'!$F547*Input!L$5) * (1/1000)</f>
        <v>6.6663232397571786E-3</v>
      </c>
      <c r="X547" s="1">
        <f>($D547*Input!M$4 + 'Cálculo Emissões'!$E547*Input!M$6 + 'Cálculo Emissões'!$F547*Input!M$5) * (1/1000)</f>
        <v>1.3672168778849232E-2</v>
      </c>
      <c r="Y547" s="1">
        <f>($D547*Input!N$4 + 'Cálculo Emissões'!$E547*Input!N$6 + 'Cálculo Emissões'!$F547*Input!N$5) * (1/1000)</f>
        <v>6.8360843894246159E-3</v>
      </c>
      <c r="Z547" s="1">
        <f>($D547*Input!O$4 + 'Cálculo Emissões'!$E547*Input!O$6 + 'Cálculo Emissões'!$F547*Input!O$5) * (1/1000)</f>
        <v>3.7255865989068251E-3</v>
      </c>
    </row>
    <row r="548" spans="1:26" ht="15" customHeight="1" x14ac:dyDescent="0.25">
      <c r="A548" s="1" t="str">
        <f>'Dados Vias'!B549</f>
        <v>Vitória</v>
      </c>
      <c r="B548" s="1" t="str">
        <f>'Dados Vias'!C549</f>
        <v>Av. Luiz Manoel Vellozo</v>
      </c>
      <c r="C548" s="29">
        <f>Input!$R$17</f>
        <v>0.95383561643835613</v>
      </c>
      <c r="D548" s="5">
        <f>'Dados Vias'!S549</f>
        <v>107.56101161454438</v>
      </c>
      <c r="E548" s="5">
        <f>'Dados Vias'!T549</f>
        <v>9.4559131089709343</v>
      </c>
      <c r="F548" s="5">
        <f>'Dados Vias'!U549</f>
        <v>1.1819891386213668</v>
      </c>
      <c r="G548" s="12">
        <f>($D548*Input!$E$12 + $E548*Input!$E$14 + $F548*Input!$E$13) / ($D548+$E548+$F548)</f>
        <v>1.4920000000000002</v>
      </c>
      <c r="H548" s="14" t="str">
        <f>'Dados Vias'!W549</f>
        <v>Collector</v>
      </c>
      <c r="I548" s="29">
        <f>VLOOKUP($H548,Input!$A$12:$B$15,2,FALSE)</f>
        <v>1.9366892857142866</v>
      </c>
      <c r="J548" s="34">
        <f t="shared" si="24"/>
        <v>0.99944361362541834</v>
      </c>
      <c r="K548" s="34">
        <f t="shared" si="25"/>
        <v>0.19184366577330011</v>
      </c>
      <c r="L548" s="34">
        <f t="shared" si="26"/>
        <v>4.641379010644358E-2</v>
      </c>
      <c r="M548" s="28">
        <f>($D548*Input!B$4 + 'Cálculo Emissões'!$E548*Input!B$6 + 'Cálculo Emissões'!$F548*Input!B$5) * (1/1000)</f>
        <v>7.1391465462612019E-4</v>
      </c>
      <c r="N548" s="28">
        <f>($D548*Input!C$4 + 'Cálculo Emissões'!$E548*Input!C$6 + 'Cálculo Emissões'!$F548*Input!C$5) * (1/1000)</f>
        <v>7.1391465462612019E-4</v>
      </c>
      <c r="O548" s="28">
        <f>($D548*Input!D$4 + 'Cálculo Emissões'!$E548*Input!D$6 + 'Cálculo Emissões'!$F548*Input!D$5) * (1/1000)</f>
        <v>7.1391465462612019E-4</v>
      </c>
      <c r="P548" s="28">
        <f>($D548*Input!E$4 + 'Cálculo Emissões'!$E548*Input!E$6 + 'Cálculo Emissões'!$F548*Input!E$5) * (1/1000)</f>
        <v>9.0060879993655016E-2</v>
      </c>
      <c r="Q548" s="28">
        <f>($D548*Input!F$4 + 'Cálculo Emissões'!$E548*Input!F$6 + 'Cálculo Emissões'!$F548*Input!F$5) * (1/1000)</f>
        <v>0.134256620684198</v>
      </c>
      <c r="R548" s="28">
        <f>($D548*Input!G$4 + 'Cálculo Emissões'!$E548*Input!G$6 + 'Cálculo Emissões'!$F548*Input!G$5) * (1/1000)</f>
        <v>1.5721350546710215E-3</v>
      </c>
      <c r="S548" s="28">
        <f>($D548*Input!H$4 + 'Cálculo Emissões'!$E548*Input!H$6 + 'Cálculo Emissões'!$F548*Input!H$5) * (1/1000)</f>
        <v>8.4029178355300313E-2</v>
      </c>
      <c r="T548" s="28">
        <f>($D548*Input!I$4) * (1/1000)</f>
        <v>7.9132026090601385E-3</v>
      </c>
      <c r="U548" s="1">
        <f>($D548*Input!J$4 + 'Cálculo Emissões'!$E548*Input!J$6 + 'Cálculo Emissões'!$F548*Input!J$5) * (1/1000)</f>
        <v>2.1160415656143851E-3</v>
      </c>
      <c r="V548" s="1">
        <f>($D548*Input!K$4 + 'Cálculo Emissões'!$E548*Input!K$6 + 'Cálculo Emissões'!$F548*Input!K$5) * (1/1000)</f>
        <v>1.6055377546262341E-3</v>
      </c>
      <c r="W548" s="1">
        <f>($D548*Input!L$4 + 'Cálculo Emissões'!$E548*Input!L$6 + 'Cálculo Emissões'!$F548*Input!L$5) * (1/1000)</f>
        <v>8.6063208134557324E-4</v>
      </c>
      <c r="X548" s="1">
        <f>($D548*Input!M$4 + 'Cálculo Emissões'!$E548*Input!M$6 + 'Cálculo Emissões'!$F548*Input!M$5) * (1/1000)</f>
        <v>1.7452038669859759E-3</v>
      </c>
      <c r="Y548" s="1">
        <f>($D548*Input!N$4 + 'Cálculo Emissões'!$E548*Input!N$6 + 'Cálculo Emissões'!$F548*Input!N$5) * (1/1000)</f>
        <v>8.7260193349298796E-4</v>
      </c>
      <c r="Z548" s="1">
        <f>($D548*Input!O$4 + 'Cálculo Emissões'!$E548*Input!O$6 + 'Cálculo Emissões'!$F548*Input!O$5) * (1/1000)</f>
        <v>4.7638731212041983E-4</v>
      </c>
    </row>
    <row r="549" spans="1:26" ht="15" customHeight="1" x14ac:dyDescent="0.25">
      <c r="A549" s="1" t="str">
        <f>'Dados Vias'!B550</f>
        <v>Vitória</v>
      </c>
      <c r="B549" s="1" t="str">
        <f>'Dados Vias'!C550</f>
        <v>Av. Marechal Campos (1)</v>
      </c>
      <c r="C549" s="29">
        <f>Input!$R$17</f>
        <v>0.95383561643835613</v>
      </c>
      <c r="D549" s="5">
        <f>'Dados Vias'!S550</f>
        <v>730.64652436957294</v>
      </c>
      <c r="E549" s="5">
        <f>'Dados Vias'!T550</f>
        <v>193.81653986139435</v>
      </c>
      <c r="F549" s="5">
        <f>'Dados Vias'!U550</f>
        <v>57.633695306505757</v>
      </c>
      <c r="G549" s="12">
        <f>($D549*Input!$E$12 + $E549*Input!$E$14 + $F549*Input!$E$13) / ($D549+$E549+$F549)</f>
        <v>2.0366303833412212</v>
      </c>
      <c r="H549" s="14" t="str">
        <f>'Dados Vias'!W550</f>
        <v>Highway</v>
      </c>
      <c r="I549" s="29">
        <f>VLOOKUP($H549,Input!$A$12:$B$15,2,FALSE)</f>
        <v>0.61049702380952386</v>
      </c>
      <c r="J549" s="34">
        <f t="shared" si="24"/>
        <v>3.9892644772775232</v>
      </c>
      <c r="K549" s="34">
        <f t="shared" si="25"/>
        <v>0.7657411690130228</v>
      </c>
      <c r="L549" s="34">
        <f t="shared" si="26"/>
        <v>0.18525996024508617</v>
      </c>
      <c r="M549" s="28">
        <f>($D549*Input!B$4 + 'Cálculo Emissões'!$E549*Input!B$6 + 'Cálculo Emissões'!$F549*Input!B$5) * (1/1000)</f>
        <v>1.4093000107529612E-2</v>
      </c>
      <c r="N549" s="28">
        <f>($D549*Input!C$4 + 'Cálculo Emissões'!$E549*Input!C$6 + 'Cálculo Emissões'!$F549*Input!C$5) * (1/1000)</f>
        <v>1.4093000107529612E-2</v>
      </c>
      <c r="O549" s="28">
        <f>($D549*Input!D$4 + 'Cálculo Emissões'!$E549*Input!D$6 + 'Cálculo Emissões'!$F549*Input!D$5) * (1/1000)</f>
        <v>1.4093000107529612E-2</v>
      </c>
      <c r="P549" s="28">
        <f>($D549*Input!E$4 + 'Cálculo Emissões'!$E549*Input!E$6 + 'Cálculo Emissões'!$F549*Input!E$5) * (1/1000)</f>
        <v>0.89426973590035008</v>
      </c>
      <c r="Q549" s="28">
        <f>($D549*Input!F$4 + 'Cálculo Emissões'!$E549*Input!F$6 + 'Cálculo Emissões'!$F549*Input!F$5) * (1/1000)</f>
        <v>1.4618291846686642</v>
      </c>
      <c r="R549" s="28">
        <f>($D549*Input!G$4 + 'Cálculo Emissões'!$E549*Input!G$6 + 'Cálculo Emissões'!$F549*Input!G$5) * (1/1000)</f>
        <v>2.1435105267896666E-2</v>
      </c>
      <c r="S549" s="28">
        <f>($D549*Input!H$4 + 'Cálculo Emissões'!$E549*Input!H$6 + 'Cálculo Emissões'!$F549*Input!H$5) * (1/1000)</f>
        <v>0.62550550638487223</v>
      </c>
      <c r="T549" s="28">
        <f>($D549*Input!I$4) * (1/1000)</f>
        <v>5.3753250328860039E-2</v>
      </c>
      <c r="U549" s="1">
        <f>($D549*Input!J$4 + 'Cálculo Emissões'!$E549*Input!J$6 + 'Cálculo Emissões'!$F549*Input!J$5) * (1/1000)</f>
        <v>1.8804461722822147E-2</v>
      </c>
      <c r="V549" s="1">
        <f>($D549*Input!K$4 + 'Cálculo Emissões'!$E549*Input!K$6 + 'Cálculo Emissões'!$F549*Input!K$5) * (1/1000)</f>
        <v>1.4281851813714849E-2</v>
      </c>
      <c r="W549" s="1">
        <f>($D549*Input!L$4 + 'Cálculo Emissões'!$E549*Input!L$6 + 'Cálculo Emissões'!$F549*Input!L$5) * (1/1000)</f>
        <v>7.6518652370353452E-3</v>
      </c>
      <c r="X549" s="1">
        <f>($D549*Input!M$4 + 'Cálculo Emissões'!$E549*Input!M$6 + 'Cálculo Emissões'!$F549*Input!M$5) * (1/1000)</f>
        <v>1.578202485207611E-2</v>
      </c>
      <c r="Y549" s="1">
        <f>($D549*Input!N$4 + 'Cálculo Emissões'!$E549*Input!N$6 + 'Cálculo Emissões'!$F549*Input!N$5) * (1/1000)</f>
        <v>7.8910124260380549E-3</v>
      </c>
      <c r="Z549" s="1">
        <f>($D549*Input!O$4 + 'Cálculo Emissões'!$E549*Input!O$6 + 'Cálculo Emissões'!$F549*Input!O$5) * (1/1000)</f>
        <v>4.2934772190644614E-3</v>
      </c>
    </row>
    <row r="550" spans="1:26" ht="15" customHeight="1" x14ac:dyDescent="0.25">
      <c r="A550" s="1" t="str">
        <f>'Dados Vias'!B551</f>
        <v>Vitória</v>
      </c>
      <c r="B550" s="1" t="str">
        <f>'Dados Vias'!C551</f>
        <v>Av. Marechal Campos (2)</v>
      </c>
      <c r="C550" s="29">
        <f>Input!$R$17</f>
        <v>0.95383561643835613</v>
      </c>
      <c r="D550" s="5">
        <f>'Dados Vias'!S551</f>
        <v>610.6465416092617</v>
      </c>
      <c r="E550" s="5">
        <f>'Dados Vias'!T551</f>
        <v>106.50811772254565</v>
      </c>
      <c r="F550" s="5">
        <f>'Dados Vias'!U551</f>
        <v>24.85189413526065</v>
      </c>
      <c r="G550" s="12">
        <f>($D550*Input!$E$12 + $E550*Input!$E$14 + $F550*Input!$E$13) / ($D550+$E550+$F550)</f>
        <v>1.7461722488038276</v>
      </c>
      <c r="H550" s="14" t="str">
        <f>'Dados Vias'!W551</f>
        <v>Highway</v>
      </c>
      <c r="I550" s="29">
        <f>VLOOKUP($H550,Input!$A$12:$B$15,2,FALSE)</f>
        <v>0.61049702380952386</v>
      </c>
      <c r="J550" s="34">
        <f t="shared" ref="J550:J613" si="27">3.23*($I550^0.91)*($G550^1.02)*($C550) * (1/1000) * SUM($D550:$F550)</f>
        <v>2.5762301196034185</v>
      </c>
      <c r="K550" s="34">
        <f t="shared" ref="K550:K613" si="28">0.62*($I550^0.91)*($G550^1.02)*($C550) * (1/1000) * SUM($D550:$F550)</f>
        <v>0.49450856784957253</v>
      </c>
      <c r="L550" s="34">
        <f t="shared" ref="L550:L613" si="29">0.15*($I550^0.91)*($G550^1.02)*($C550) * (1/1000) * SUM($D550:$F550)</f>
        <v>0.11963916964102561</v>
      </c>
      <c r="M550" s="28">
        <f>($D550*Input!B$4 + 'Cálculo Emissões'!$E550*Input!B$6 + 'Cálculo Emissões'!$F550*Input!B$5) * (1/1000)</f>
        <v>7.4573906199561137E-3</v>
      </c>
      <c r="N550" s="28">
        <f>($D550*Input!C$4 + 'Cálculo Emissões'!$E550*Input!C$6 + 'Cálculo Emissões'!$F550*Input!C$5) * (1/1000)</f>
        <v>7.4573906199561137E-3</v>
      </c>
      <c r="O550" s="28">
        <f>($D550*Input!D$4 + 'Cálculo Emissões'!$E550*Input!D$6 + 'Cálculo Emissões'!$F550*Input!D$5) * (1/1000)</f>
        <v>7.4573906199561137E-3</v>
      </c>
      <c r="P550" s="28">
        <f>($D550*Input!E$4 + 'Cálculo Emissões'!$E550*Input!E$6 + 'Cálculo Emissões'!$F550*Input!E$5) * (1/1000)</f>
        <v>0.61515251143946248</v>
      </c>
      <c r="Q550" s="28">
        <f>($D550*Input!F$4 + 'Cálculo Emissões'!$E550*Input!F$6 + 'Cálculo Emissões'!$F550*Input!F$5) * (1/1000)</f>
        <v>0.98418723653473139</v>
      </c>
      <c r="R550" s="28">
        <f>($D550*Input!G$4 + 'Cálculo Emissões'!$E550*Input!G$6 + 'Cálculo Emissões'!$F550*Input!G$5) * (1/1000)</f>
        <v>1.2872519023820464E-2</v>
      </c>
      <c r="S550" s="28">
        <f>($D550*Input!H$4 + 'Cálculo Emissões'!$E550*Input!H$6 + 'Cálculo Emissões'!$F550*Input!H$5) * (1/1000)</f>
        <v>0.498837728895832</v>
      </c>
      <c r="T550" s="28">
        <f>($D550*Input!I$4) * (1/1000)</f>
        <v>4.4924919668778519E-2</v>
      </c>
      <c r="U550" s="1">
        <f>($D550*Input!J$4 + 'Cálculo Emissões'!$E550*Input!J$6 + 'Cálculo Emissões'!$F550*Input!J$5) * (1/1000)</f>
        <v>1.3678639003945498E-2</v>
      </c>
      <c r="V550" s="1">
        <f>($D550*Input!K$4 + 'Cálculo Emissões'!$E550*Input!K$6 + 'Cálculo Emissões'!$F550*Input!K$5) * (1/1000)</f>
        <v>1.0384303376378983E-2</v>
      </c>
      <c r="W550" s="1">
        <f>($D550*Input!L$4 + 'Cálculo Emissões'!$E550*Input!L$6 + 'Cálculo Emissões'!$F550*Input!L$5) * (1/1000)</f>
        <v>5.564852297647806E-3</v>
      </c>
      <c r="X550" s="1">
        <f>($D550*Input!M$4 + 'Cálculo Emissões'!$E550*Input!M$6 + 'Cálculo Emissões'!$F550*Input!M$5) * (1/1000)</f>
        <v>1.1376718151859337E-2</v>
      </c>
      <c r="Y550" s="1">
        <f>($D550*Input!N$4 + 'Cálculo Emissões'!$E550*Input!N$6 + 'Cálculo Emissões'!$F550*Input!N$5) * (1/1000)</f>
        <v>5.6883590759296684E-3</v>
      </c>
      <c r="Z550" s="1">
        <f>($D550*Input!O$4 + 'Cálculo Emissões'!$E550*Input!O$6 + 'Cálculo Emissões'!$F550*Input!O$5) * (1/1000)</f>
        <v>3.099975749730771E-3</v>
      </c>
    </row>
    <row r="551" spans="1:26" ht="15" customHeight="1" x14ac:dyDescent="0.25">
      <c r="A551" s="1" t="str">
        <f>'Dados Vias'!B552</f>
        <v>Vitória</v>
      </c>
      <c r="B551" s="1" t="str">
        <f>'Dados Vias'!C552</f>
        <v>Av. Marechal Mascarenhas de Moraes (1)</v>
      </c>
      <c r="C551" s="29">
        <f>Input!$R$17</f>
        <v>0.95383561643835613</v>
      </c>
      <c r="D551" s="5">
        <f>'Dados Vias'!S552</f>
        <v>3053.9481068316613</v>
      </c>
      <c r="E551" s="5">
        <f>'Dados Vias'!T552</f>
        <v>480.75054068833896</v>
      </c>
      <c r="F551" s="5">
        <f>'Dados Vias'!U552</f>
        <v>267.95931776071359</v>
      </c>
      <c r="G551" s="12">
        <f>($D551*Input!$E$12 + $E551*Input!$E$14 + $F551*Input!$E$13) / ($D551+$E551+$F551)</f>
        <v>2.29259067357513</v>
      </c>
      <c r="H551" s="14" t="str">
        <f>'Dados Vias'!W552</f>
        <v>Highway</v>
      </c>
      <c r="I551" s="29">
        <f>VLOOKUP($H551,Input!$A$12:$B$15,2,FALSE)</f>
        <v>0.61049702380952386</v>
      </c>
      <c r="J551" s="34">
        <f t="shared" si="27"/>
        <v>17.428836855374929</v>
      </c>
      <c r="K551" s="34">
        <f t="shared" si="28"/>
        <v>3.3454733282763014</v>
      </c>
      <c r="L551" s="34">
        <f t="shared" si="29"/>
        <v>0.80938870845394395</v>
      </c>
      <c r="M551" s="28">
        <f>($D551*Input!B$4 + 'Cálculo Emissões'!$E551*Input!B$6 + 'Cálculo Emissões'!$F551*Input!B$5) * (1/1000)</f>
        <v>6.2196009418253116E-2</v>
      </c>
      <c r="N551" s="28">
        <f>($D551*Input!C$4 + 'Cálculo Emissões'!$E551*Input!C$6 + 'Cálculo Emissões'!$F551*Input!C$5) * (1/1000)</f>
        <v>6.2196009418253116E-2</v>
      </c>
      <c r="O551" s="28">
        <f>($D551*Input!D$4 + 'Cálculo Emissões'!$E551*Input!D$6 + 'Cálculo Emissões'!$F551*Input!D$5) * (1/1000)</f>
        <v>6.2196009418253116E-2</v>
      </c>
      <c r="P551" s="28">
        <f>($D551*Input!E$4 + 'Cálculo Emissões'!$E551*Input!E$6 + 'Cálculo Emissões'!$F551*Input!E$5) * (1/1000)</f>
        <v>3.8520868904053267</v>
      </c>
      <c r="Q551" s="28">
        <f>($D551*Input!F$4 + 'Cálculo Emissões'!$E551*Input!F$6 + 'Cálculo Emissões'!$F551*Input!F$5) * (1/1000)</f>
        <v>4.8716264027649023</v>
      </c>
      <c r="R551" s="28">
        <f>($D551*Input!G$4 + 'Cálculo Emissões'!$E551*Input!G$6 + 'Cálculo Emissões'!$F551*Input!G$5) * (1/1000)</f>
        <v>9.4465332746751132E-2</v>
      </c>
      <c r="S551" s="28">
        <f>($D551*Input!H$4 + 'Cálculo Emissões'!$E551*Input!H$6 + 'Cálculo Emissões'!$F551*Input!H$5) * (1/1000)</f>
        <v>2.5133595888987821</v>
      </c>
      <c r="T551" s="28">
        <f>($D551*Input!I$4) * (1/1000)</f>
        <v>0.22467722982671148</v>
      </c>
      <c r="U551" s="1">
        <f>($D551*Input!J$4 + 'Cálculo Emissões'!$E551*Input!J$6 + 'Cálculo Emissões'!$F551*Input!J$5) * (1/1000)</f>
        <v>7.7695325303036272E-2</v>
      </c>
      <c r="V551" s="1">
        <f>($D551*Input!K$4 + 'Cálculo Emissões'!$E551*Input!K$6 + 'Cálculo Emissões'!$F551*Input!K$5) * (1/1000)</f>
        <v>5.8976401245635149E-2</v>
      </c>
      <c r="W551" s="1">
        <f>($D551*Input!L$4 + 'Cálculo Emissões'!$E551*Input!L$6 + 'Cálculo Emissões'!$F551*Input!L$5) * (1/1000)</f>
        <v>3.1608120435337651E-2</v>
      </c>
      <c r="X551" s="1">
        <f>($D551*Input!M$4 + 'Cálculo Emissões'!$E551*Input!M$6 + 'Cálculo Emissões'!$F551*Input!M$5) * (1/1000)</f>
        <v>6.5707679138525238E-2</v>
      </c>
      <c r="Y551" s="1">
        <f>($D551*Input!N$4 + 'Cálculo Emissões'!$E551*Input!N$6 + 'Cálculo Emissões'!$F551*Input!N$5) * (1/1000)</f>
        <v>3.2853839569262619E-2</v>
      </c>
      <c r="Z551" s="1">
        <f>($D551*Input!O$4 + 'Cálculo Emissões'!$E551*Input!O$6 + 'Cálculo Emissões'!$F551*Input!O$5) * (1/1000)</f>
        <v>1.7882642420337873E-2</v>
      </c>
    </row>
    <row r="552" spans="1:26" ht="15" customHeight="1" x14ac:dyDescent="0.25">
      <c r="A552" s="1" t="str">
        <f>'Dados Vias'!B553</f>
        <v>Vitória</v>
      </c>
      <c r="B552" s="1" t="str">
        <f>'Dados Vias'!C553</f>
        <v>Av. Marechal Mascarenhas de Morais (2)</v>
      </c>
      <c r="C552" s="29">
        <f>Input!$R$17</f>
        <v>0.95383561643835613</v>
      </c>
      <c r="D552" s="5">
        <f>'Dados Vias'!S553</f>
        <v>3258.5446541560541</v>
      </c>
      <c r="E552" s="5">
        <f>'Dados Vias'!T553</f>
        <v>582.75016169705884</v>
      </c>
      <c r="F552" s="5">
        <f>'Dados Vias'!U553</f>
        <v>233.10006467882351</v>
      </c>
      <c r="G552" s="12">
        <f>($D552*Input!$E$12 + $E552*Input!$E$14 + $F552*Input!$E$13) / ($D552+$E552+$F552)</f>
        <v>2.0836114421930869</v>
      </c>
      <c r="H552" s="14" t="str">
        <f>'Dados Vias'!W553</f>
        <v>Highway</v>
      </c>
      <c r="I552" s="29">
        <f>VLOOKUP($H552,Input!$A$12:$B$15,2,FALSE)</f>
        <v>0.61049702380952386</v>
      </c>
      <c r="J552" s="34">
        <f t="shared" si="27"/>
        <v>16.939643831643128</v>
      </c>
      <c r="K552" s="34">
        <f t="shared" si="28"/>
        <v>3.2515725001915605</v>
      </c>
      <c r="L552" s="34">
        <f t="shared" si="29"/>
        <v>0.78667076617537746</v>
      </c>
      <c r="M552" s="28">
        <f>($D552*Input!B$4 + 'Cálculo Emissões'!$E552*Input!B$6 + 'Cálculo Emissões'!$F552*Input!B$5) * (1/1000)</f>
        <v>5.7431997786544377E-2</v>
      </c>
      <c r="N552" s="28">
        <f>($D552*Input!C$4 + 'Cálculo Emissões'!$E552*Input!C$6 + 'Cálculo Emissões'!$F552*Input!C$5) * (1/1000)</f>
        <v>5.7431997786544377E-2</v>
      </c>
      <c r="O552" s="28">
        <f>($D552*Input!D$4 + 'Cálculo Emissões'!$E552*Input!D$6 + 'Cálculo Emissões'!$F552*Input!D$5) * (1/1000)</f>
        <v>5.7431997786544377E-2</v>
      </c>
      <c r="P552" s="28">
        <f>($D552*Input!E$4 + 'Cálculo Emissões'!$E552*Input!E$6 + 'Cálculo Emissões'!$F552*Input!E$5) * (1/1000)</f>
        <v>3.8301118764401365</v>
      </c>
      <c r="Q552" s="28">
        <f>($D552*Input!F$4 + 'Cálculo Emissões'!$E552*Input!F$6 + 'Cálculo Emissões'!$F552*Input!F$5) * (1/1000)</f>
        <v>5.4115559454800017</v>
      </c>
      <c r="R552" s="28">
        <f>($D552*Input!G$4 + 'Cálculo Emissões'!$E552*Input!G$6 + 'Cálculo Emissões'!$F552*Input!G$5) * (1/1000)</f>
        <v>8.9860597584454957E-2</v>
      </c>
      <c r="S552" s="28">
        <f>($D552*Input!H$4 + 'Cálculo Emissões'!$E552*Input!H$6 + 'Cálculo Emissões'!$F552*Input!H$5) * (1/1000)</f>
        <v>2.6915085316709528</v>
      </c>
      <c r="T552" s="28">
        <f>($D552*Input!I$4) * (1/1000)</f>
        <v>0.23972928175324021</v>
      </c>
      <c r="U552" s="1">
        <f>($D552*Input!J$4 + 'Cálculo Emissões'!$E552*Input!J$6 + 'Cálculo Emissões'!$F552*Input!J$5) * (1/1000)</f>
        <v>7.9907924254435034E-2</v>
      </c>
      <c r="V552" s="1">
        <f>($D552*Input!K$4 + 'Cálculo Emissões'!$E552*Input!K$6 + 'Cálculo Emissões'!$F552*Input!K$5) * (1/1000)</f>
        <v>6.0663226307719711E-2</v>
      </c>
      <c r="W552" s="1">
        <f>($D552*Input!L$4 + 'Cálculo Emissões'!$E552*Input!L$6 + 'Cálculo Emissões'!$F552*Input!L$5) * (1/1000)</f>
        <v>3.2509602944545066E-2</v>
      </c>
      <c r="X552" s="1">
        <f>($D552*Input!M$4 + 'Cálculo Emissões'!$E552*Input!M$6 + 'Cálculo Emissões'!$F552*Input!M$5) * (1/1000)</f>
        <v>6.7175274206525137E-2</v>
      </c>
      <c r="Y552" s="1">
        <f>($D552*Input!N$4 + 'Cálculo Emissões'!$E552*Input!N$6 + 'Cálculo Emissões'!$F552*Input!N$5) * (1/1000)</f>
        <v>3.3587637103262569E-2</v>
      </c>
      <c r="Z552" s="1">
        <f>($D552*Input!O$4 + 'Cálculo Emissões'!$E552*Input!O$6 + 'Cálculo Emissões'!$F552*Input!O$5) * (1/1000)</f>
        <v>1.8287279868183206E-2</v>
      </c>
    </row>
    <row r="553" spans="1:26" ht="15" customHeight="1" x14ac:dyDescent="0.25">
      <c r="A553" s="1" t="str">
        <f>'Dados Vias'!B554</f>
        <v>Vitória</v>
      </c>
      <c r="B553" s="1" t="str">
        <f>'Dados Vias'!C554</f>
        <v>Av. Maruípe (1)</v>
      </c>
      <c r="C553" s="29">
        <f>Input!$R$17</f>
        <v>0.95383561643835613</v>
      </c>
      <c r="D553" s="5">
        <f>'Dados Vias'!S554</f>
        <v>271.9359941632257</v>
      </c>
      <c r="E553" s="5">
        <f>'Dados Vias'!T554</f>
        <v>61.998951265204944</v>
      </c>
      <c r="F553" s="5">
        <f>'Dados Vias'!U554</f>
        <v>22.098636094528494</v>
      </c>
      <c r="G553" s="12">
        <f>($D553*Input!$E$12 + $E553*Input!$E$14 + $F553*Input!$E$13) / ($D553+$E553+$F553)</f>
        <v>2.1137068965517241</v>
      </c>
      <c r="H553" s="14" t="str">
        <f>'Dados Vias'!W554</f>
        <v>Highway</v>
      </c>
      <c r="I553" s="29">
        <f>VLOOKUP($H553,Input!$A$12:$B$15,2,FALSE)</f>
        <v>0.61049702380952386</v>
      </c>
      <c r="J553" s="34">
        <f t="shared" si="27"/>
        <v>1.5020511137858341</v>
      </c>
      <c r="K553" s="34">
        <f t="shared" si="28"/>
        <v>0.28831940883814766</v>
      </c>
      <c r="L553" s="34">
        <f t="shared" si="29"/>
        <v>6.9754695686648646E-2</v>
      </c>
      <c r="M553" s="28">
        <f>($D553*Input!B$4 + 'Cálculo Emissões'!$E553*Input!B$6 + 'Cálculo Emissões'!$F553*Input!B$5) * (1/1000)</f>
        <v>5.31417089966401E-3</v>
      </c>
      <c r="N553" s="28">
        <f>($D553*Input!C$4 + 'Cálculo Emissões'!$E553*Input!C$6 + 'Cálculo Emissões'!$F553*Input!C$5) * (1/1000)</f>
        <v>5.31417089966401E-3</v>
      </c>
      <c r="O553" s="28">
        <f>($D553*Input!D$4 + 'Cálculo Emissões'!$E553*Input!D$6 + 'Cálculo Emissões'!$F553*Input!D$5) * (1/1000)</f>
        <v>5.31417089966401E-3</v>
      </c>
      <c r="P553" s="28">
        <f>($D553*Input!E$4 + 'Cálculo Emissões'!$E553*Input!E$6 + 'Cálculo Emissões'!$F553*Input!E$5) * (1/1000)</f>
        <v>0.33534606124571398</v>
      </c>
      <c r="Q553" s="28">
        <f>($D553*Input!F$4 + 'Cálculo Emissões'!$E553*Input!F$6 + 'Cálculo Emissões'!$F553*Input!F$5) * (1/1000)</f>
        <v>0.5057621879671218</v>
      </c>
      <c r="R553" s="28">
        <f>($D553*Input!G$4 + 'Cálculo Emissões'!$E553*Input!G$6 + 'Cálculo Emissões'!$F553*Input!G$5) * (1/1000)</f>
        <v>8.0889076539425731E-3</v>
      </c>
      <c r="S553" s="28">
        <f>($D553*Input!H$4 + 'Cálculo Emissões'!$E553*Input!H$6 + 'Cálculo Emissões'!$F553*Input!H$5) * (1/1000)</f>
        <v>0.22964609456853291</v>
      </c>
      <c r="T553" s="28">
        <f>($D553*Input!I$4) * (1/1000)</f>
        <v>2.0006176831260134E-2</v>
      </c>
      <c r="U553" s="1">
        <f>($D553*Input!J$4 + 'Cálculo Emissões'!$E553*Input!J$6 + 'Cálculo Emissões'!$F553*Input!J$5) * (1/1000)</f>
        <v>6.9584529902946791E-3</v>
      </c>
      <c r="V553" s="1">
        <f>($D553*Input!K$4 + 'Cálculo Emissões'!$E553*Input!K$6 + 'Cálculo Emissões'!$F553*Input!K$5) * (1/1000)</f>
        <v>5.2838965097668595E-3</v>
      </c>
      <c r="W553" s="1">
        <f>($D553*Input!L$4 + 'Cálculo Emissões'!$E553*Input!L$6 + 'Cálculo Emissões'!$F553*Input!L$5) * (1/1000)</f>
        <v>2.8312868611806972E-3</v>
      </c>
      <c r="X553" s="1">
        <f>($D553*Input!M$4 + 'Cálculo Emissões'!$E553*Input!M$6 + 'Cálculo Emissões'!$F553*Input!M$5) * (1/1000)</f>
        <v>5.8541771246807955E-3</v>
      </c>
      <c r="Y553" s="1">
        <f>($D553*Input!N$4 + 'Cálculo Emissões'!$E553*Input!N$6 + 'Cálculo Emissões'!$F553*Input!N$5) * (1/1000)</f>
        <v>2.9270885623403978E-3</v>
      </c>
      <c r="Z553" s="1">
        <f>($D553*Input!O$4 + 'Cálculo Emissões'!$E553*Input!O$6 + 'Cálculo Emissões'!$F553*Input!O$5) * (1/1000)</f>
        <v>1.5928598412755346E-3</v>
      </c>
    </row>
    <row r="554" spans="1:26" ht="15" customHeight="1" x14ac:dyDescent="0.25">
      <c r="A554" s="1" t="str">
        <f>'Dados Vias'!B555</f>
        <v>Vitória</v>
      </c>
      <c r="B554" s="1" t="str">
        <f>'Dados Vias'!C555</f>
        <v>Av. Maruípe (2)</v>
      </c>
      <c r="C554" s="29">
        <f>Input!$R$17</f>
        <v>0.95383561643835613</v>
      </c>
      <c r="D554" s="5">
        <f>'Dados Vias'!S555</f>
        <v>858.51736068471507</v>
      </c>
      <c r="E554" s="5">
        <f>'Dados Vias'!T555</f>
        <v>209.23982941355683</v>
      </c>
      <c r="F554" s="5">
        <f>'Dados Vias'!U555</f>
        <v>154.71066174820569</v>
      </c>
      <c r="G554" s="12">
        <f>($D554*Input!$E$12 + $E554*Input!$E$14 + $F554*Input!$E$13) / ($D554+$E554+$F554)</f>
        <v>3.0331431535269715</v>
      </c>
      <c r="H554" s="14" t="str">
        <f>'Dados Vias'!W555</f>
        <v>Freeway</v>
      </c>
      <c r="I554" s="29">
        <f>VLOOKUP($H554,Input!$A$12:$B$15,2,FALSE)</f>
        <v>0.25617538095238079</v>
      </c>
      <c r="J554" s="34">
        <f t="shared" si="27"/>
        <v>3.3823091151707279</v>
      </c>
      <c r="K554" s="34">
        <f t="shared" si="28"/>
        <v>0.64923580538880843</v>
      </c>
      <c r="L554" s="34">
        <f t="shared" si="29"/>
        <v>0.15707317872309881</v>
      </c>
      <c r="M554" s="28">
        <f>($D554*Input!B$4 + 'Cálculo Emissões'!$E554*Input!B$6 + 'Cálculo Emissões'!$F554*Input!B$5) * (1/1000)</f>
        <v>3.1692869993876903E-2</v>
      </c>
      <c r="N554" s="28">
        <f>($D554*Input!C$4 + 'Cálculo Emissões'!$E554*Input!C$6 + 'Cálculo Emissões'!$F554*Input!C$5) * (1/1000)</f>
        <v>3.1692869993876903E-2</v>
      </c>
      <c r="O554" s="28">
        <f>($D554*Input!D$4 + 'Cálculo Emissões'!$E554*Input!D$6 + 'Cálculo Emissões'!$F554*Input!D$5) * (1/1000)</f>
        <v>3.1692869993876903E-2</v>
      </c>
      <c r="P554" s="28">
        <f>($D554*Input!E$4 + 'Cálculo Emissões'!$E554*Input!E$6 + 'Cálculo Emissões'!$F554*Input!E$5) * (1/1000)</f>
        <v>1.521682760990358</v>
      </c>
      <c r="Q554" s="28">
        <f>($D554*Input!F$4 + 'Cálculo Emissões'!$E554*Input!F$6 + 'Cálculo Emissões'!$F554*Input!F$5) * (1/1000)</f>
        <v>1.7368614821974679</v>
      </c>
      <c r="R554" s="28">
        <f>($D554*Input!G$4 + 'Cálculo Emissões'!$E554*Input!G$6 + 'Cálculo Emissões'!$F554*Input!G$5) * (1/1000)</f>
        <v>4.3436334716762441E-2</v>
      </c>
      <c r="S554" s="28">
        <f>($D554*Input!H$4 + 'Cálculo Emissões'!$E554*Input!H$6 + 'Cálculo Emissões'!$F554*Input!H$5) * (1/1000)</f>
        <v>0.75046463200743907</v>
      </c>
      <c r="T554" s="28">
        <f>($D554*Input!I$4) * (1/1000)</f>
        <v>6.3160635220123565E-2</v>
      </c>
      <c r="U554" s="1">
        <f>($D554*Input!J$4 + 'Cálculo Emissões'!$E554*Input!J$6 + 'Cálculo Emissões'!$F554*Input!J$5) * (1/1000)</f>
        <v>2.7825414367064392E-2</v>
      </c>
      <c r="V554" s="1">
        <f>($D554*Input!K$4 + 'Cálculo Emissões'!$E554*Input!K$6 + 'Cálculo Emissões'!$F554*Input!K$5) * (1/1000)</f>
        <v>2.1128383106397416E-2</v>
      </c>
      <c r="W554" s="1">
        <f>($D554*Input!L$4 + 'Cálculo Emissões'!$E554*Input!L$6 + 'Cálculo Emissões'!$F554*Input!L$5) * (1/1000)</f>
        <v>1.1322130157539235E-2</v>
      </c>
      <c r="X554" s="1">
        <f>($D554*Input!M$4 + 'Cálculo Emissões'!$E554*Input!M$6 + 'Cálculo Emissões'!$F554*Input!M$5) * (1/1000)</f>
        <v>2.3956449819956975E-2</v>
      </c>
      <c r="Y554" s="1">
        <f>($D554*Input!N$4 + 'Cálculo Emissões'!$E554*Input!N$6 + 'Cálculo Emissões'!$F554*Input!N$5) * (1/1000)</f>
        <v>1.1978224909978488E-2</v>
      </c>
      <c r="Z554" s="1">
        <f>($D554*Input!O$4 + 'Cálculo Emissões'!$E554*Input!O$6 + 'Cálculo Emissões'!$F554*Input!O$5) * (1/1000)</f>
        <v>6.5061086629824988E-3</v>
      </c>
    </row>
    <row r="555" spans="1:26" ht="15" customHeight="1" x14ac:dyDescent="0.25">
      <c r="A555" s="1" t="str">
        <f>'Dados Vias'!B556</f>
        <v>Vitória</v>
      </c>
      <c r="B555" s="1" t="str">
        <f>'Dados Vias'!C556</f>
        <v>Av. Maruípe (3)</v>
      </c>
      <c r="C555" s="29">
        <f>Input!$R$17</f>
        <v>0.95383561643835613</v>
      </c>
      <c r="D555" s="5">
        <f>'Dados Vias'!S556</f>
        <v>664.97131699790395</v>
      </c>
      <c r="E555" s="5">
        <f>'Dados Vias'!T556</f>
        <v>145.39203371649086</v>
      </c>
      <c r="F555" s="5">
        <f>'Dados Vias'!U556</f>
        <v>95.800952448850566</v>
      </c>
      <c r="G555" s="12">
        <f>($D555*Input!$E$12 + $E555*Input!$E$14 + $F555*Input!$E$13) / ($D555+$E555+$F555)</f>
        <v>2.7506840796019905</v>
      </c>
      <c r="H555" s="14" t="str">
        <f>'Dados Vias'!W556</f>
        <v>Highway</v>
      </c>
      <c r="I555" s="29">
        <f>VLOOKUP($H555,Input!$A$12:$B$15,2,FALSE)</f>
        <v>0.61049702380952386</v>
      </c>
      <c r="J555" s="34">
        <f t="shared" si="27"/>
        <v>5.0013191239250947</v>
      </c>
      <c r="K555" s="34">
        <f t="shared" si="28"/>
        <v>0.96000552843144227</v>
      </c>
      <c r="L555" s="34">
        <f t="shared" si="29"/>
        <v>0.23225940203986503</v>
      </c>
      <c r="M555" s="28">
        <f>($D555*Input!B$4 + 'Cálculo Emissões'!$E555*Input!B$6 + 'Cálculo Emissões'!$F555*Input!B$5) * (1/1000)</f>
        <v>2.0271849227889188E-2</v>
      </c>
      <c r="N555" s="28">
        <f>($D555*Input!C$4 + 'Cálculo Emissões'!$E555*Input!C$6 + 'Cálculo Emissões'!$F555*Input!C$5) * (1/1000)</f>
        <v>2.0271849227889188E-2</v>
      </c>
      <c r="O555" s="28">
        <f>($D555*Input!D$4 + 'Cálculo Emissões'!$E555*Input!D$6 + 'Cálculo Emissões'!$F555*Input!D$5) * (1/1000)</f>
        <v>2.0271849227889188E-2</v>
      </c>
      <c r="P555" s="28">
        <f>($D555*Input!E$4 + 'Cálculo Emissões'!$E555*Input!E$6 + 'Cálculo Emissões'!$F555*Input!E$5) * (1/1000)</f>
        <v>1.0463693191657368</v>
      </c>
      <c r="Q555" s="28">
        <f>($D555*Input!F$4 + 'Cálculo Emissões'!$E555*Input!F$6 + 'Cálculo Emissões'!$F555*Input!F$5) * (1/1000)</f>
        <v>1.2562146946580999</v>
      </c>
      <c r="R555" s="28">
        <f>($D555*Input!G$4 + 'Cálculo Emissões'!$E555*Input!G$6 + 'Cálculo Emissões'!$F555*Input!G$5) * (1/1000)</f>
        <v>2.8548080407273864E-2</v>
      </c>
      <c r="S555" s="28">
        <f>($D555*Input!H$4 + 'Cálculo Emissões'!$E555*Input!H$6 + 'Cálculo Emissões'!$F555*Input!H$5) * (1/1000)</f>
        <v>0.5698671833114497</v>
      </c>
      <c r="T555" s="28">
        <f>($D555*Input!I$4) * (1/1000)</f>
        <v>4.8921562577665792E-2</v>
      </c>
      <c r="U555" s="1">
        <f>($D555*Input!J$4 + 'Cálculo Emissões'!$E555*Input!J$6 + 'Cálculo Emissões'!$F555*Input!J$5) * (1/1000)</f>
        <v>1.9788643521942189E-2</v>
      </c>
      <c r="V555" s="1">
        <f>($D555*Input!K$4 + 'Cálculo Emissões'!$E555*Input!K$6 + 'Cálculo Emissões'!$F555*Input!K$5) * (1/1000)</f>
        <v>1.5024834555171434E-2</v>
      </c>
      <c r="W555" s="1">
        <f>($D555*Input!L$4 + 'Cálculo Emissões'!$E555*Input!L$6 + 'Cálculo Emissões'!$F555*Input!L$5) * (1/1000)</f>
        <v>8.0515954709570684E-3</v>
      </c>
      <c r="X555" s="1">
        <f>($D555*Input!M$4 + 'Cálculo Emissões'!$E555*Input!M$6 + 'Cálculo Emissões'!$F555*Input!M$5) * (1/1000)</f>
        <v>1.6929744385691052E-2</v>
      </c>
      <c r="Y555" s="1">
        <f>($D555*Input!N$4 + 'Cálculo Emissões'!$E555*Input!N$6 + 'Cálculo Emissões'!$F555*Input!N$5) * (1/1000)</f>
        <v>8.464872192845526E-3</v>
      </c>
      <c r="Z555" s="1">
        <f>($D555*Input!O$4 + 'Cálculo Emissões'!$E555*Input!O$6 + 'Cálculo Emissões'!$F555*Input!O$5) * (1/1000)</f>
        <v>4.6008306079211875E-3</v>
      </c>
    </row>
    <row r="556" spans="1:26" ht="15" customHeight="1" x14ac:dyDescent="0.25">
      <c r="A556" s="1" t="str">
        <f>'Dados Vias'!B557</f>
        <v>Vitória</v>
      </c>
      <c r="B556" s="1" t="str">
        <f>'Dados Vias'!C557</f>
        <v>Av. Maruípe (4)</v>
      </c>
      <c r="C556" s="29">
        <f>Input!$R$17</f>
        <v>0.95383561643835613</v>
      </c>
      <c r="D556" s="5">
        <f>'Dados Vias'!S557</f>
        <v>731.74170125275623</v>
      </c>
      <c r="E556" s="5">
        <f>'Dados Vias'!T557</f>
        <v>120.31627374858472</v>
      </c>
      <c r="F556" s="5">
        <f>'Dados Vias'!U557</f>
        <v>65.627058408318945</v>
      </c>
      <c r="G556" s="12">
        <f>($D556*Input!$E$12 + $E556*Input!$E$14 + $F556*Input!$E$13) / ($D556+$E556+$F556)</f>
        <v>2.3016090584028603</v>
      </c>
      <c r="H556" s="14" t="str">
        <f>'Dados Vias'!W557</f>
        <v>Highway</v>
      </c>
      <c r="I556" s="29">
        <f>VLOOKUP($H556,Input!$A$12:$B$15,2,FALSE)</f>
        <v>0.61049702380952386</v>
      </c>
      <c r="J556" s="34">
        <f t="shared" si="27"/>
        <v>4.2229304321817844</v>
      </c>
      <c r="K556" s="34">
        <f t="shared" si="28"/>
        <v>0.81059345757049728</v>
      </c>
      <c r="L556" s="34">
        <f t="shared" si="29"/>
        <v>0.19611132037995901</v>
      </c>
      <c r="M556" s="28">
        <f>($D556*Input!B$4 + 'Cálculo Emissões'!$E556*Input!B$6 + 'Cálculo Emissões'!$F556*Input!B$5) * (1/1000)</f>
        <v>1.5173756354821353E-2</v>
      </c>
      <c r="N556" s="28">
        <f>($D556*Input!C$4 + 'Cálculo Emissões'!$E556*Input!C$6 + 'Cálculo Emissões'!$F556*Input!C$5) * (1/1000)</f>
        <v>1.5173756354821353E-2</v>
      </c>
      <c r="O556" s="28">
        <f>($D556*Input!D$4 + 'Cálculo Emissões'!$E556*Input!D$6 + 'Cálculo Emissões'!$F556*Input!D$5) * (1/1000)</f>
        <v>1.5173756354821353E-2</v>
      </c>
      <c r="P556" s="28">
        <f>($D556*Input!E$4 + 'Cálculo Emissões'!$E556*Input!E$6 + 'Cálculo Emissões'!$F556*Input!E$5) * (1/1000)</f>
        <v>0.93122230556012864</v>
      </c>
      <c r="Q556" s="28">
        <f>($D556*Input!F$4 + 'Cálculo Emissões'!$E556*Input!F$6 + 'Cálculo Emissões'!$F556*Input!F$5) * (1/1000)</f>
        <v>1.1884567127066465</v>
      </c>
      <c r="R556" s="28">
        <f>($D556*Input!G$4 + 'Cálculo Emissões'!$E556*Input!G$6 + 'Cálculo Emissões'!$F556*Input!G$5) * (1/1000)</f>
        <v>2.2946362230454435E-2</v>
      </c>
      <c r="S556" s="28">
        <f>($D556*Input!H$4 + 'Cálculo Emissões'!$E556*Input!H$6 + 'Cálculo Emissões'!$F556*Input!H$5) * (1/1000)</f>
        <v>0.6042443362344142</v>
      </c>
      <c r="T556" s="28">
        <f>($D556*Input!I$4) * (1/1000)</f>
        <v>5.3833821870902104E-2</v>
      </c>
      <c r="U556" s="1">
        <f>($D556*Input!J$4 + 'Cálculo Emissões'!$E556*Input!J$6 + 'Cálculo Emissões'!$F556*Input!J$5) * (1/1000)</f>
        <v>1.8754963339609868E-2</v>
      </c>
      <c r="V556" s="1">
        <f>($D556*Input!K$4 + 'Cálculo Emissões'!$E556*Input!K$6 + 'Cálculo Emissões'!$F556*Input!K$5) * (1/1000)</f>
        <v>1.4236882662145355E-2</v>
      </c>
      <c r="W556" s="1">
        <f>($D556*Input!L$4 + 'Cálculo Emissões'!$E556*Input!L$6 + 'Cálculo Emissões'!$F556*Input!L$5) * (1/1000)</f>
        <v>7.6300477571288796E-3</v>
      </c>
      <c r="X556" s="1">
        <f>($D556*Input!M$4 + 'Cálculo Emissões'!$E556*Input!M$6 + 'Cálculo Emissões'!$F556*Input!M$5) * (1/1000)</f>
        <v>1.586498263299661E-2</v>
      </c>
      <c r="Y556" s="1">
        <f>($D556*Input!N$4 + 'Cálculo Emissões'!$E556*Input!N$6 + 'Cálculo Emissões'!$F556*Input!N$5) * (1/1000)</f>
        <v>7.9324913164983048E-3</v>
      </c>
      <c r="Z556" s="1">
        <f>($D556*Input!O$4 + 'Cálculo Emissões'!$E556*Input!O$6 + 'Cálculo Emissões'!$F556*Input!O$5) * (1/1000)</f>
        <v>4.3173554296316308E-3</v>
      </c>
    </row>
    <row r="557" spans="1:26" ht="15" customHeight="1" x14ac:dyDescent="0.25">
      <c r="A557" s="1" t="str">
        <f>'Dados Vias'!B558</f>
        <v>Vitória</v>
      </c>
      <c r="B557" s="1" t="str">
        <f>'Dados Vias'!C558</f>
        <v>Av. Maruípe (5)</v>
      </c>
      <c r="C557" s="29">
        <f>Input!$R$17</f>
        <v>0.95383561643835613</v>
      </c>
      <c r="D557" s="5">
        <f>'Dados Vias'!S558</f>
        <v>637.12897167081724</v>
      </c>
      <c r="E557" s="5">
        <f>'Dados Vias'!T558</f>
        <v>121.25291848406556</v>
      </c>
      <c r="F557" s="5">
        <f>'Dados Vias'!U558</f>
        <v>83.774743679899842</v>
      </c>
      <c r="G557" s="12">
        <f>($D557*Input!$E$12 + $E557*Input!$E$14 + $F557*Input!$E$13) / ($D557+$E557+$F557)</f>
        <v>2.6825916230366498</v>
      </c>
      <c r="H557" s="14" t="str">
        <f>'Dados Vias'!W558</f>
        <v>Highway</v>
      </c>
      <c r="I557" s="29">
        <f>VLOOKUP($H557,Input!$A$12:$B$15,2,FALSE)</f>
        <v>0.61049702380952386</v>
      </c>
      <c r="J557" s="34">
        <f t="shared" si="27"/>
        <v>4.5307136862431294</v>
      </c>
      <c r="K557" s="34">
        <f t="shared" si="28"/>
        <v>0.86967259612097203</v>
      </c>
      <c r="L557" s="34">
        <f t="shared" si="29"/>
        <v>0.21040466035184816</v>
      </c>
      <c r="M557" s="28">
        <f>($D557*Input!B$4 + 'Cálculo Emissões'!$E557*Input!B$6 + 'Cálculo Emissões'!$F557*Input!B$5) * (1/1000)</f>
        <v>1.7942167707854593E-2</v>
      </c>
      <c r="N557" s="28">
        <f>($D557*Input!C$4 + 'Cálculo Emissões'!$E557*Input!C$6 + 'Cálculo Emissões'!$F557*Input!C$5) * (1/1000)</f>
        <v>1.7942167707854593E-2</v>
      </c>
      <c r="O557" s="28">
        <f>($D557*Input!D$4 + 'Cálculo Emissões'!$E557*Input!D$6 + 'Cálculo Emissões'!$F557*Input!D$5) * (1/1000)</f>
        <v>1.7942167707854593E-2</v>
      </c>
      <c r="P557" s="28">
        <f>($D557*Input!E$4 + 'Cálculo Emissões'!$E557*Input!E$6 + 'Cálculo Emissões'!$F557*Input!E$5) * (1/1000)</f>
        <v>0.95719997971103798</v>
      </c>
      <c r="Q557" s="28">
        <f>($D557*Input!F$4 + 'Cálculo Emissões'!$E557*Input!F$6 + 'Cálculo Emissões'!$F557*Input!F$5) * (1/1000)</f>
        <v>1.1258743358797652</v>
      </c>
      <c r="R557" s="28">
        <f>($D557*Input!G$4 + 'Cálculo Emissões'!$E557*Input!G$6 + 'Cálculo Emissões'!$F557*Input!G$5) * (1/1000)</f>
        <v>2.5622059483074694E-2</v>
      </c>
      <c r="S557" s="28">
        <f>($D557*Input!H$4 + 'Cálculo Emissões'!$E557*Input!H$6 + 'Cálculo Emissões'!$F557*Input!H$5) * (1/1000)</f>
        <v>0.53811225124165907</v>
      </c>
      <c r="T557" s="28">
        <f>($D557*Input!I$4) * (1/1000)</f>
        <v>4.6873217025894649E-2</v>
      </c>
      <c r="U557" s="1">
        <f>($D557*Input!J$4 + 'Cálculo Emissões'!$E557*Input!J$6 + 'Cálculo Emissões'!$F557*Input!J$5) * (1/1000)</f>
        <v>1.8268178721069596E-2</v>
      </c>
      <c r="V557" s="1">
        <f>($D557*Input!K$4 + 'Cálculo Emissões'!$E557*Input!K$6 + 'Cálculo Emissões'!$F557*Input!K$5) * (1/1000)</f>
        <v>1.3868783933551454E-2</v>
      </c>
      <c r="W557" s="1">
        <f>($D557*Input!L$4 + 'Cálculo Emissões'!$E557*Input!L$6 + 'Cálculo Emissões'!$F557*Input!L$5) * (1/1000)</f>
        <v>7.4325247446554782E-3</v>
      </c>
      <c r="X557" s="1">
        <f>($D557*Input!M$4 + 'Cálculo Emissões'!$E557*Input!M$6 + 'Cálculo Emissões'!$F557*Input!M$5) * (1/1000)</f>
        <v>1.5603679784472619E-2</v>
      </c>
      <c r="Y557" s="1">
        <f>($D557*Input!N$4 + 'Cálculo Emissões'!$E557*Input!N$6 + 'Cálculo Emissões'!$F557*Input!N$5) * (1/1000)</f>
        <v>7.8018398922363097E-3</v>
      </c>
      <c r="Z557" s="1">
        <f>($D557*Input!O$4 + 'Cálculo Emissões'!$E557*Input!O$6 + 'Cálculo Emissões'!$F557*Input!O$5) * (1/1000)</f>
        <v>4.2419517634800083E-3</v>
      </c>
    </row>
    <row r="558" spans="1:26" ht="15" customHeight="1" x14ac:dyDescent="0.25">
      <c r="A558" s="1" t="str">
        <f>'Dados Vias'!B559</f>
        <v>Vitória</v>
      </c>
      <c r="B558" s="1" t="str">
        <f>'Dados Vias'!C559</f>
        <v>Av. Maruípe (6)</v>
      </c>
      <c r="C558" s="29">
        <f>Input!$R$17</f>
        <v>0.95383561643835613</v>
      </c>
      <c r="D558" s="5">
        <f>'Dados Vias'!S559</f>
        <v>411.69730779488265</v>
      </c>
      <c r="E558" s="5">
        <f>'Dados Vias'!T559</f>
        <v>74.627910778528587</v>
      </c>
      <c r="F558" s="5">
        <f>'Dados Vias'!U559</f>
        <v>53.483336057945479</v>
      </c>
      <c r="G558" s="12">
        <f>($D558*Input!$E$12 + $E558*Input!$E$14 + $F558*Input!$E$13) / ($D558+$E558+$F558)</f>
        <v>2.6841013824884787</v>
      </c>
      <c r="H558" s="14" t="str">
        <f>'Dados Vias'!W559</f>
        <v>Highway</v>
      </c>
      <c r="I558" s="29">
        <f>VLOOKUP($H558,Input!$A$12:$B$15,2,FALSE)</f>
        <v>0.61049702380952386</v>
      </c>
      <c r="J558" s="34">
        <f t="shared" si="27"/>
        <v>2.9057801033721269</v>
      </c>
      <c r="K558" s="34">
        <f t="shared" si="28"/>
        <v>0.55776584027576426</v>
      </c>
      <c r="L558" s="34">
        <f t="shared" si="29"/>
        <v>0.13494334845381392</v>
      </c>
      <c r="M558" s="28">
        <f>($D558*Input!B$4 + 'Cálculo Emissões'!$E558*Input!B$6 + 'Cálculo Emissões'!$F558*Input!B$5) * (1/1000)</f>
        <v>1.1463822428846155E-2</v>
      </c>
      <c r="N558" s="28">
        <f>($D558*Input!C$4 + 'Cálculo Emissões'!$E558*Input!C$6 + 'Cálculo Emissões'!$F558*Input!C$5) * (1/1000)</f>
        <v>1.1463822428846155E-2</v>
      </c>
      <c r="O558" s="28">
        <f>($D558*Input!D$4 + 'Cálculo Emissões'!$E558*Input!D$6 + 'Cálculo Emissões'!$F558*Input!D$5) * (1/1000)</f>
        <v>1.1463822428846155E-2</v>
      </c>
      <c r="P558" s="28">
        <f>($D558*Input!E$4 + 'Cálculo Emissões'!$E558*Input!E$6 + 'Cálculo Emissões'!$F558*Input!E$5) * (1/1000)</f>
        <v>0.61461645347852767</v>
      </c>
      <c r="Q558" s="28">
        <f>($D558*Input!F$4 + 'Cálculo Emissões'!$E558*Input!F$6 + 'Cálculo Emissões'!$F558*Input!F$5) * (1/1000)</f>
        <v>0.71252134645374532</v>
      </c>
      <c r="R558" s="28">
        <f>($D558*Input!G$4 + 'Cálculo Emissões'!$E558*Input!G$6 + 'Cálculo Emissões'!$F558*Input!G$5) * (1/1000)</f>
        <v>1.6410395043632706E-2</v>
      </c>
      <c r="S558" s="28">
        <f>($D558*Input!H$4 + 'Cálculo Emissões'!$E558*Input!H$6 + 'Cálculo Emissões'!$F558*Input!H$5) * (1/1000)</f>
        <v>0.34633541596425366</v>
      </c>
      <c r="T558" s="28">
        <f>($D558*Input!I$4) * (1/1000)</f>
        <v>3.028833739366742E-2</v>
      </c>
      <c r="U558" s="1">
        <f>($D558*Input!J$4 + 'Cálculo Emissões'!$E558*Input!J$6 + 'Cálculo Emissões'!$F558*Input!J$5) * (1/1000)</f>
        <v>1.1729601975845704E-2</v>
      </c>
      <c r="V558" s="1">
        <f>($D558*Input!K$4 + 'Cálculo Emissões'!$E558*Input!K$6 + 'Cálculo Emissões'!$F558*Input!K$5) * (1/1000)</f>
        <v>8.9044867441303022E-3</v>
      </c>
      <c r="W558" s="1">
        <f>($D558*Input!L$4 + 'Cálculo Emissões'!$E558*Input!L$6 + 'Cálculo Emissões'!$F558*Input!L$5) * (1/1000)</f>
        <v>4.7721752935790266E-3</v>
      </c>
      <c r="X558" s="1">
        <f>($D558*Input!M$4 + 'Cálculo Emissões'!$E558*Input!M$6 + 'Cálculo Emissões'!$F558*Input!M$5) * (1/1000)</f>
        <v>1.0019119982405525E-2</v>
      </c>
      <c r="Y558" s="1">
        <f>($D558*Input!N$4 + 'Cálculo Emissões'!$E558*Input!N$6 + 'Cálculo Emissões'!$F558*Input!N$5) * (1/1000)</f>
        <v>5.0095599912027625E-3</v>
      </c>
      <c r="Z558" s="1">
        <f>($D558*Input!O$4 + 'Cálculo Emissões'!$E558*Input!O$6 + 'Cálculo Emissões'!$F558*Input!O$5) * (1/1000)</f>
        <v>2.7239526235178176E-3</v>
      </c>
    </row>
    <row r="559" spans="1:26" ht="15" customHeight="1" x14ac:dyDescent="0.25">
      <c r="A559" s="1" t="str">
        <f>'Dados Vias'!B560</f>
        <v>Vitória</v>
      </c>
      <c r="B559" s="1" t="str">
        <f>'Dados Vias'!C560</f>
        <v>Av. Marília Rezende Scarton Coutinho</v>
      </c>
      <c r="C559" s="29">
        <f>Input!$R$17</f>
        <v>0.95383561643835613</v>
      </c>
      <c r="D559" s="5">
        <f>'Dados Vias'!S560</f>
        <v>120.67606833156489</v>
      </c>
      <c r="E559" s="5">
        <f>'Dados Vias'!T560</f>
        <v>17.552882666409438</v>
      </c>
      <c r="F559" s="5">
        <f>'Dados Vias'!U560</f>
        <v>17.552882666409438</v>
      </c>
      <c r="G559" s="12">
        <f>($D559*Input!$E$12 + $E559*Input!$E$14 + $F559*Input!$E$13) / ($D559+$E559+$F559)</f>
        <v>2.9091549295774652</v>
      </c>
      <c r="H559" s="14" t="str">
        <f>'Dados Vias'!W560</f>
        <v>Collector</v>
      </c>
      <c r="I559" s="29">
        <f>VLOOKUP($H559,Input!$A$12:$B$15,2,FALSE)</f>
        <v>1.9366892857142866</v>
      </c>
      <c r="J559" s="34">
        <f t="shared" si="27"/>
        <v>2.6029127510578176</v>
      </c>
      <c r="K559" s="34">
        <f t="shared" si="28"/>
        <v>0.49963031134855945</v>
      </c>
      <c r="L559" s="34">
        <f t="shared" si="29"/>
        <v>0.120878301132716</v>
      </c>
      <c r="M559" s="28">
        <f>($D559*Input!B$4 + 'Cálculo Emissões'!$E559*Input!B$6 + 'Cálculo Emissões'!$F559*Input!B$5) * (1/1000)</f>
        <v>3.6694199669184825E-3</v>
      </c>
      <c r="N559" s="28">
        <f>($D559*Input!C$4 + 'Cálculo Emissões'!$E559*Input!C$6 + 'Cálculo Emissões'!$F559*Input!C$5) * (1/1000)</f>
        <v>3.6694199669184825E-3</v>
      </c>
      <c r="O559" s="28">
        <f>($D559*Input!D$4 + 'Cálculo Emissões'!$E559*Input!D$6 + 'Cálculo Emissões'!$F559*Input!D$5) * (1/1000)</f>
        <v>3.6694199669184825E-3</v>
      </c>
      <c r="P559" s="28">
        <f>($D559*Input!E$4 + 'Cálculo Emissões'!$E559*Input!E$6 + 'Cálculo Emissões'!$F559*Input!E$5) * (1/1000)</f>
        <v>0.18991919999654822</v>
      </c>
      <c r="Q559" s="28">
        <f>($D559*Input!F$4 + 'Cálculo Emissões'!$E559*Input!F$6 + 'Cálculo Emissões'!$F559*Input!F$5) * (1/1000)</f>
        <v>0.19418038198342091</v>
      </c>
      <c r="R559" s="28">
        <f>($D559*Input!G$4 + 'Cálculo Emissões'!$E559*Input!G$6 + 'Cálculo Emissões'!$F559*Input!G$5) * (1/1000)</f>
        <v>5.1939678493997865E-3</v>
      </c>
      <c r="S559" s="28">
        <f>($D559*Input!H$4 + 'Cálculo Emissões'!$E559*Input!H$6 + 'Cálculo Emissões'!$F559*Input!H$5) * (1/1000)</f>
        <v>0.10056701380919435</v>
      </c>
      <c r="T559" s="28">
        <f>($D559*Input!I$4) * (1/1000)</f>
        <v>8.8780698920400709E-3</v>
      </c>
      <c r="U559" s="1">
        <f>($D559*Input!J$4 + 'Cálculo Emissões'!$E559*Input!J$6 + 'Cálculo Emissões'!$F559*Input!J$5) * (1/1000)</f>
        <v>3.5291668280439279E-3</v>
      </c>
      <c r="V559" s="1">
        <f>($D559*Input!K$4 + 'Cálculo Emissões'!$E559*Input!K$6 + 'Cálculo Emissões'!$F559*Input!K$5) * (1/1000)</f>
        <v>2.678704979735927E-3</v>
      </c>
      <c r="W559" s="1">
        <f>($D559*Input!L$4 + 'Cálculo Emissões'!$E559*Input!L$6 + 'Cálculo Emissões'!$F559*Input!L$5) * (1/1000)</f>
        <v>1.4357439901626604E-3</v>
      </c>
      <c r="X559" s="1">
        <f>($D559*Input!M$4 + 'Cálculo Emissões'!$E559*Input!M$6 + 'Cálculo Emissões'!$F559*Input!M$5) * (1/1000)</f>
        <v>3.0299677456700758E-3</v>
      </c>
      <c r="Y559" s="1">
        <f>($D559*Input!N$4 + 'Cálculo Emissões'!$E559*Input!N$6 + 'Cálculo Emissões'!$F559*Input!N$5) * (1/1000)</f>
        <v>1.5149838728350379E-3</v>
      </c>
      <c r="Z559" s="1">
        <f>($D559*Input!O$4 + 'Cálculo Emissões'!$E559*Input!O$6 + 'Cálculo Emissões'!$F559*Input!O$5) * (1/1000)</f>
        <v>8.236748950479993E-4</v>
      </c>
    </row>
    <row r="560" spans="1:26" ht="15" customHeight="1" x14ac:dyDescent="0.25">
      <c r="A560" s="1" t="str">
        <f>'Dados Vias'!B561</f>
        <v>Vitória</v>
      </c>
      <c r="B560" s="1" t="str">
        <f>'Dados Vias'!C561</f>
        <v>Av. Nair Azevedo Silva</v>
      </c>
      <c r="C560" s="29">
        <f>Input!$R$17</f>
        <v>0.95383561643835613</v>
      </c>
      <c r="D560" s="5">
        <f>'Dados Vias'!S561</f>
        <v>430.54830424527165</v>
      </c>
      <c r="E560" s="5">
        <f>'Dados Vias'!T561</f>
        <v>90.902712988445074</v>
      </c>
      <c r="F560" s="5">
        <f>'Dados Vias'!U561</f>
        <v>58.673569292541814</v>
      </c>
      <c r="G560" s="12">
        <f>($D560*Input!$E$12 + $E560*Input!$E$14 + $F560*Input!$E$13) / ($D560+$E560+$F560)</f>
        <v>2.6903133903133902</v>
      </c>
      <c r="H560" s="14" t="str">
        <f>'Dados Vias'!W561</f>
        <v>Highway</v>
      </c>
      <c r="I560" s="29">
        <f>VLOOKUP($H560,Input!$A$12:$B$15,2,FALSE)</f>
        <v>0.61049702380952386</v>
      </c>
      <c r="J560" s="34">
        <f t="shared" si="27"/>
        <v>3.130172642749308</v>
      </c>
      <c r="K560" s="34">
        <f t="shared" si="28"/>
        <v>0.60083809241627584</v>
      </c>
      <c r="L560" s="34">
        <f t="shared" si="29"/>
        <v>0.1453640546168409</v>
      </c>
      <c r="M560" s="28">
        <f>($D560*Input!B$4 + 'Cálculo Emissões'!$E560*Input!B$6 + 'Cálculo Emissões'!$F560*Input!B$5) * (1/1000)</f>
        <v>1.2524515081977154E-2</v>
      </c>
      <c r="N560" s="28">
        <f>($D560*Input!C$4 + 'Cálculo Emissões'!$E560*Input!C$6 + 'Cálculo Emissões'!$F560*Input!C$5) * (1/1000)</f>
        <v>1.2524515081977154E-2</v>
      </c>
      <c r="O560" s="28">
        <f>($D560*Input!D$4 + 'Cálculo Emissões'!$E560*Input!D$6 + 'Cálculo Emissões'!$F560*Input!D$5) * (1/1000)</f>
        <v>1.2524515081977154E-2</v>
      </c>
      <c r="P560" s="28">
        <f>($D560*Input!E$4 + 'Cálculo Emissões'!$E560*Input!E$6 + 'Cálculo Emissões'!$F560*Input!E$5) * (1/1000)</f>
        <v>0.65893868314430959</v>
      </c>
      <c r="Q560" s="28">
        <f>($D560*Input!F$4 + 'Cálculo Emissões'!$E560*Input!F$6 + 'Cálculo Emissões'!$F560*Input!F$5) * (1/1000)</f>
        <v>0.79743943872432776</v>
      </c>
      <c r="R560" s="28">
        <f>($D560*Input!G$4 + 'Cálculo Emissões'!$E560*Input!G$6 + 'Cálculo Emissões'!$F560*Input!G$5) * (1/1000)</f>
        <v>1.777039860468858E-2</v>
      </c>
      <c r="S560" s="28">
        <f>($D560*Input!H$4 + 'Cálculo Emissões'!$E560*Input!H$6 + 'Cálculo Emissões'!$F560*Input!H$5) * (1/1000)</f>
        <v>0.36708176202930093</v>
      </c>
      <c r="T560" s="28">
        <f>($D560*Input!I$4) * (1/1000)</f>
        <v>3.167519450904277E-2</v>
      </c>
      <c r="U560" s="1">
        <f>($D560*Input!J$4 + 'Cálculo Emissões'!$E560*Input!J$6 + 'Cálculo Emissões'!$F560*Input!J$5) * (1/1000)</f>
        <v>1.2558807005945503E-2</v>
      </c>
      <c r="V560" s="1">
        <f>($D560*Input!K$4 + 'Cálculo Emissões'!$E560*Input!K$6 + 'Cálculo Emissões'!$F560*Input!K$5) * (1/1000)</f>
        <v>9.5352173413708677E-3</v>
      </c>
      <c r="W560" s="1">
        <f>($D560*Input!L$4 + 'Cálculo Emissões'!$E560*Input!L$6 + 'Cálculo Emissões'!$F560*Input!L$5) * (1/1000)</f>
        <v>5.109843677487267E-3</v>
      </c>
      <c r="X560" s="1">
        <f>($D560*Input!M$4 + 'Cálculo Emissões'!$E560*Input!M$6 + 'Cálculo Emissões'!$F560*Input!M$5) * (1/1000)</f>
        <v>1.072908379029157E-2</v>
      </c>
      <c r="Y560" s="1">
        <f>($D560*Input!N$4 + 'Cálculo Emissões'!$E560*Input!N$6 + 'Cálculo Emissões'!$F560*Input!N$5) * (1/1000)</f>
        <v>5.3645418951457852E-3</v>
      </c>
      <c r="Z560" s="1">
        <f>($D560*Input!O$4 + 'Cálculo Emissões'!$E560*Input!O$6 + 'Cálculo Emissões'!$F560*Input!O$5) * (1/1000)</f>
        <v>2.9162305879927909E-3</v>
      </c>
    </row>
    <row r="561" spans="1:26" ht="15" customHeight="1" x14ac:dyDescent="0.25">
      <c r="A561" s="1" t="str">
        <f>'Dados Vias'!B562</f>
        <v>Vitória</v>
      </c>
      <c r="B561" s="1" t="str">
        <f>'Dados Vias'!C562</f>
        <v>Av. Norte Sul (2)</v>
      </c>
      <c r="C561" s="29">
        <f>Input!$R$17</f>
        <v>0.95383561643835613</v>
      </c>
      <c r="D561" s="5">
        <f>'Dados Vias'!S562</f>
        <v>1262.0116607810508</v>
      </c>
      <c r="E561" s="5">
        <f>'Dados Vias'!T562</f>
        <v>161.16599131186584</v>
      </c>
      <c r="F561" s="5">
        <f>'Dados Vias'!U562</f>
        <v>79.217182170239127</v>
      </c>
      <c r="G561" s="12">
        <f>($D561*Input!$E$12 + $E561*Input!$E$14 + $F561*Input!$E$13) / ($D561+$E561+$F561)</f>
        <v>2.0646363636363638</v>
      </c>
      <c r="H561" s="14" t="str">
        <f>'Dados Vias'!W562</f>
        <v>Highway</v>
      </c>
      <c r="I561" s="29">
        <f>VLOOKUP($H561,Input!$A$12:$B$15,2,FALSE)</f>
        <v>0.61049702380952386</v>
      </c>
      <c r="J561" s="34">
        <f t="shared" si="27"/>
        <v>6.1883178770370373</v>
      </c>
      <c r="K561" s="34">
        <f t="shared" si="28"/>
        <v>1.1878504903290907</v>
      </c>
      <c r="L561" s="34">
        <f t="shared" si="29"/>
        <v>0.28738318314413486</v>
      </c>
      <c r="M561" s="28">
        <f>($D561*Input!B$4 + 'Cálculo Emissões'!$E561*Input!B$6 + 'Cálculo Emissões'!$F561*Input!B$5) * (1/1000)</f>
        <v>2.0025781365672662E-2</v>
      </c>
      <c r="N561" s="28">
        <f>($D561*Input!C$4 + 'Cálculo Emissões'!$E561*Input!C$6 + 'Cálculo Emissões'!$F561*Input!C$5) * (1/1000)</f>
        <v>2.0025781365672662E-2</v>
      </c>
      <c r="O561" s="28">
        <f>($D561*Input!D$4 + 'Cálculo Emissões'!$E561*Input!D$6 + 'Cálculo Emissões'!$F561*Input!D$5) * (1/1000)</f>
        <v>2.0025781365672662E-2</v>
      </c>
      <c r="P561" s="28">
        <f>($D561*Input!E$4 + 'Cálculo Emissões'!$E561*Input!E$6 + 'Cálculo Emissões'!$F561*Input!E$5) * (1/1000)</f>
        <v>1.4168304671510685</v>
      </c>
      <c r="Q561" s="28">
        <f>($D561*Input!F$4 + 'Cálculo Emissões'!$E561*Input!F$6 + 'Cálculo Emissões'!$F561*Input!F$5) * (1/1000)</f>
        <v>1.8362159241016724</v>
      </c>
      <c r="R561" s="28">
        <f>($D561*Input!G$4 + 'Cálculo Emissões'!$E561*Input!G$6 + 'Cálculo Emissões'!$F561*Input!G$5) * (1/1000)</f>
        <v>3.2315251857173634E-2</v>
      </c>
      <c r="S561" s="28">
        <f>($D561*Input!H$4 + 'Cálculo Emissões'!$E561*Input!H$6 + 'Cálculo Emissões'!$F561*Input!H$5) * (1/1000)</f>
        <v>1.0185381481447497</v>
      </c>
      <c r="T561" s="28">
        <f>($D561*Input!I$4) * (1/1000)</f>
        <v>9.2845481990674675E-2</v>
      </c>
      <c r="U561" s="1">
        <f>($D561*Input!J$4 + 'Cálculo Emissões'!$E561*Input!J$6 + 'Cálculo Emissões'!$F561*Input!J$5) * (1/1000)</f>
        <v>2.9664103973492919E-2</v>
      </c>
      <c r="V561" s="1">
        <f>($D561*Input!K$4 + 'Cálculo Emissões'!$E561*Input!K$6 + 'Cálculo Emissões'!$F561*Input!K$5) * (1/1000)</f>
        <v>2.2513678314343508E-2</v>
      </c>
      <c r="W561" s="1">
        <f>($D561*Input!L$4 + 'Cálculo Emissões'!$E561*Input!L$6 + 'Cálculo Emissões'!$F561*Input!L$5) * (1/1000)</f>
        <v>1.2066946995195527E-2</v>
      </c>
      <c r="X561" s="1">
        <f>($D561*Input!M$4 + 'Cálculo Emissões'!$E561*Input!M$6 + 'Cálculo Emissões'!$F561*Input!M$5) * (1/1000)</f>
        <v>2.4927042405397906E-2</v>
      </c>
      <c r="Y561" s="1">
        <f>($D561*Input!N$4 + 'Cálculo Emissões'!$E561*Input!N$6 + 'Cálculo Emissões'!$F561*Input!N$5) * (1/1000)</f>
        <v>1.2463521202698953E-2</v>
      </c>
      <c r="Z561" s="1">
        <f>($D561*Input!O$4 + 'Cálculo Emissões'!$E561*Input!O$6 + 'Cálculo Emissões'!$F561*Input!O$5) * (1/1000)</f>
        <v>6.789731364095E-3</v>
      </c>
    </row>
    <row r="562" spans="1:26" ht="15" customHeight="1" x14ac:dyDescent="0.25">
      <c r="A562" s="1" t="str">
        <f>'Dados Vias'!B563</f>
        <v>Vitória</v>
      </c>
      <c r="B562" s="1" t="str">
        <f>'Dados Vias'!C563</f>
        <v>Av. Ns. da Penha (1)</v>
      </c>
      <c r="C562" s="29">
        <f>Input!$R$17</f>
        <v>0.95383561643835613</v>
      </c>
      <c r="D562" s="5">
        <f>'Dados Vias'!S563</f>
        <v>1682.5176016168423</v>
      </c>
      <c r="E562" s="5">
        <f>'Dados Vias'!T563</f>
        <v>220.16789294178389</v>
      </c>
      <c r="F562" s="5">
        <f>'Dados Vias'!U563</f>
        <v>100.57051899809881</v>
      </c>
      <c r="G562" s="12">
        <f>($D562*Input!$E$12 + $E562*Input!$E$14 + $F562*Input!$E$13) / ($D562+$E562+$F562)</f>
        <v>2.0255088195386701</v>
      </c>
      <c r="H562" s="14" t="str">
        <f>'Dados Vias'!W563</f>
        <v>Freeway</v>
      </c>
      <c r="I562" s="48">
        <f>'Medições Silt'!$J$22</f>
        <v>0.20804952380952382</v>
      </c>
      <c r="J562" s="34">
        <f t="shared" si="27"/>
        <v>3.0381488979495113</v>
      </c>
      <c r="K562" s="34">
        <f t="shared" si="28"/>
        <v>0.58317409186646973</v>
      </c>
      <c r="L562" s="34">
        <f t="shared" si="29"/>
        <v>0.14109050609672652</v>
      </c>
      <c r="M562" s="28">
        <f>($D562*Input!B$4 + 'Cálculo Emissões'!$E562*Input!B$6 + 'Cálculo Emissões'!$F562*Input!B$5) * (1/1000)</f>
        <v>2.583980637005346E-2</v>
      </c>
      <c r="N562" s="28">
        <f>($D562*Input!C$4 + 'Cálculo Emissões'!$E562*Input!C$6 + 'Cálculo Emissões'!$F562*Input!C$5) * (1/1000)</f>
        <v>2.583980637005346E-2</v>
      </c>
      <c r="O562" s="28">
        <f>($D562*Input!D$4 + 'Cálculo Emissões'!$E562*Input!D$6 + 'Cálculo Emissões'!$F562*Input!D$5) * (1/1000)</f>
        <v>2.583980637005346E-2</v>
      </c>
      <c r="P562" s="28">
        <f>($D562*Input!E$4 + 'Cálculo Emissões'!$E562*Input!E$6 + 'Cálculo Emissões'!$F562*Input!E$5) * (1/1000)</f>
        <v>1.8620499585980184</v>
      </c>
      <c r="Q562" s="28">
        <f>($D562*Input!F$4 + 'Cálculo Emissões'!$E562*Input!F$6 + 'Cálculo Emissões'!$F562*Input!F$5) * (1/1000)</f>
        <v>2.463198396203877</v>
      </c>
      <c r="R562" s="28">
        <f>($D562*Input!G$4 + 'Cálculo Emissões'!$E562*Input!G$6 + 'Cálculo Emissões'!$F562*Input!G$5) * (1/1000)</f>
        <v>4.2035544276001341E-2</v>
      </c>
      <c r="S562" s="28">
        <f>($D562*Input!H$4 + 'Cálculo Emissões'!$E562*Input!H$6 + 'Cálculo Emissões'!$F562*Input!H$5) * (1/1000)</f>
        <v>1.3584046498066507</v>
      </c>
      <c r="T562" s="28">
        <f>($D562*Input!I$4) * (1/1000)</f>
        <v>0.12378186552034688</v>
      </c>
      <c r="U562" s="1">
        <f>($D562*Input!J$4 + 'Cálculo Emissões'!$E562*Input!J$6 + 'Cálculo Emissões'!$F562*Input!J$5) * (1/1000)</f>
        <v>3.9251253483052757E-2</v>
      </c>
      <c r="V562" s="1">
        <f>($D562*Input!K$4 + 'Cálculo Emissões'!$E562*Input!K$6 + 'Cálculo Emissões'!$F562*Input!K$5) * (1/1000)</f>
        <v>2.979040579109378E-2</v>
      </c>
      <c r="W562" s="1">
        <f>($D562*Input!L$4 + 'Cálculo Emissões'!$E562*Input!L$6 + 'Cálculo Emissões'!$F562*Input!L$5) * (1/1000)</f>
        <v>1.5966953307663265E-2</v>
      </c>
      <c r="X562" s="1">
        <f>($D562*Input!M$4 + 'Cálculo Emissões'!$E562*Input!M$6 + 'Cálculo Emissões'!$F562*Input!M$5) * (1/1000)</f>
        <v>3.2944469596068712E-2</v>
      </c>
      <c r="Y562" s="1">
        <f>($D562*Input!N$4 + 'Cálculo Emissões'!$E562*Input!N$6 + 'Cálculo Emissões'!$F562*Input!N$5) * (1/1000)</f>
        <v>1.6472234798034356E-2</v>
      </c>
      <c r="Z562" s="1">
        <f>($D562*Input!O$4 + 'Cálculo Emissões'!$E562*Input!O$6 + 'Cálculo Emissões'!$F562*Input!O$5) * (1/1000)</f>
        <v>8.9741613893723846E-3</v>
      </c>
    </row>
    <row r="563" spans="1:26" ht="15" customHeight="1" x14ac:dyDescent="0.25">
      <c r="A563" s="1" t="str">
        <f>'Dados Vias'!B564</f>
        <v>Vitória</v>
      </c>
      <c r="B563" s="1" t="str">
        <f>'Dados Vias'!C564</f>
        <v>Av. Ns. da Penha (2)</v>
      </c>
      <c r="C563" s="29">
        <f>Input!$R$17</f>
        <v>0.95383561643835613</v>
      </c>
      <c r="D563" s="5">
        <f>'Dados Vias'!S564</f>
        <v>2356.5092397196477</v>
      </c>
      <c r="E563" s="5">
        <f>'Dados Vias'!T564</f>
        <v>280.82752597695287</v>
      </c>
      <c r="F563" s="5">
        <f>'Dados Vias'!U564</f>
        <v>144.07673071861058</v>
      </c>
      <c r="G563" s="12">
        <f>($D563*Input!$E$12 + $E563*Input!$E$14 + $F563*Input!$E$13) / ($D563+$E563+$F563)</f>
        <v>2.0593503072870938</v>
      </c>
      <c r="H563" s="14" t="str">
        <f>'Dados Vias'!W564</f>
        <v>Freeway</v>
      </c>
      <c r="I563" s="48">
        <f>'Medições Silt'!$J$22</f>
        <v>0.20804952380952382</v>
      </c>
      <c r="J563" s="34">
        <f t="shared" si="27"/>
        <v>4.2902062307261319</v>
      </c>
      <c r="K563" s="34">
        <f t="shared" si="28"/>
        <v>0.82350707834371584</v>
      </c>
      <c r="L563" s="34">
        <f t="shared" si="29"/>
        <v>0.19923558347025377</v>
      </c>
      <c r="M563" s="28">
        <f>($D563*Input!B$4 + 'Cálculo Emissões'!$E563*Input!B$6 + 'Cálculo Emissões'!$F563*Input!B$5) * (1/1000)</f>
        <v>3.6633234768717264E-2</v>
      </c>
      <c r="N563" s="28">
        <f>($D563*Input!C$4 + 'Cálculo Emissões'!$E563*Input!C$6 + 'Cálculo Emissões'!$F563*Input!C$5) * (1/1000)</f>
        <v>3.6633234768717264E-2</v>
      </c>
      <c r="O563" s="28">
        <f>($D563*Input!D$4 + 'Cálculo Emissões'!$E563*Input!D$6 + 'Cálculo Emissões'!$F563*Input!D$5) * (1/1000)</f>
        <v>3.6633234768717264E-2</v>
      </c>
      <c r="P563" s="28">
        <f>($D563*Input!E$4 + 'Cálculo Emissões'!$E563*Input!E$6 + 'Cálculo Emissões'!$F563*Input!E$5) * (1/1000)</f>
        <v>2.6227081897489777</v>
      </c>
      <c r="Q563" s="28">
        <f>($D563*Input!F$4 + 'Cálculo Emissões'!$E563*Input!F$6 + 'Cálculo Emissões'!$F563*Input!F$5) * (1/1000)</f>
        <v>3.3473664711698854</v>
      </c>
      <c r="R563" s="28">
        <f>($D563*Input!G$4 + 'Cálculo Emissões'!$E563*Input!G$6 + 'Cálculo Emissões'!$F563*Input!G$5) * (1/1000)</f>
        <v>5.9482799623476537E-2</v>
      </c>
      <c r="S563" s="28">
        <f>($D563*Input!H$4 + 'Cálculo Emissões'!$E563*Input!H$6 + 'Cálculo Emissões'!$F563*Input!H$5) * (1/1000)</f>
        <v>1.8943440761331229</v>
      </c>
      <c r="T563" s="28">
        <f>($D563*Input!I$4) * (1/1000)</f>
        <v>0.17336704800480254</v>
      </c>
      <c r="U563" s="1">
        <f>($D563*Input!J$4 + 'Cálculo Emissões'!$E563*Input!J$6 + 'Cálculo Emissões'!$F563*Input!J$5) * (1/1000)</f>
        <v>5.4963896032714912E-2</v>
      </c>
      <c r="V563" s="1">
        <f>($D563*Input!K$4 + 'Cálculo Emissões'!$E563*Input!K$6 + 'Cálculo Emissões'!$F563*Input!K$5) * (1/1000)</f>
        <v>4.1713015479667451E-2</v>
      </c>
      <c r="W563" s="1">
        <f>($D563*Input!L$4 + 'Cálculo Emissões'!$E563*Input!L$6 + 'Cálculo Emissões'!$F563*Input!L$5) * (1/1000)</f>
        <v>2.2358046475803452E-2</v>
      </c>
      <c r="X563" s="1">
        <f>($D563*Input!M$4 + 'Cálculo Emissões'!$E563*Input!M$6 + 'Cálculo Emissões'!$F563*Input!M$5) * (1/1000)</f>
        <v>4.6180715326658073E-2</v>
      </c>
      <c r="Y563" s="1">
        <f>($D563*Input!N$4 + 'Cálculo Emissões'!$E563*Input!N$6 + 'Cálculo Emissões'!$F563*Input!N$5) * (1/1000)</f>
        <v>2.3090357663329036E-2</v>
      </c>
      <c r="Z563" s="1">
        <f>($D563*Input!O$4 + 'Cálculo Emissões'!$E563*Input!O$6 + 'Cálculo Emissões'!$F563*Input!O$5) * (1/1000)</f>
        <v>1.2580188439003794E-2</v>
      </c>
    </row>
    <row r="564" spans="1:26" ht="15" customHeight="1" x14ac:dyDescent="0.25">
      <c r="A564" s="1" t="str">
        <f>'Dados Vias'!B565</f>
        <v>Vitória</v>
      </c>
      <c r="B564" s="1" t="str">
        <f>'Dados Vias'!C565</f>
        <v>Av. Ns. da Penha (3)</v>
      </c>
      <c r="C564" s="29">
        <f>Input!$R$17</f>
        <v>0.95383561643835613</v>
      </c>
      <c r="D564" s="5">
        <f>'Dados Vias'!S565</f>
        <v>1432.3072310897289</v>
      </c>
      <c r="E564" s="5">
        <f>'Dados Vias'!T565</f>
        <v>188.89061206970808</v>
      </c>
      <c r="F564" s="5">
        <f>'Dados Vias'!U565</f>
        <v>88.330142334755578</v>
      </c>
      <c r="G564" s="12">
        <f>($D564*Input!$E$12 + $E564*Input!$E$14 + $F564*Input!$E$13) / ($D564+$E564+$F564)</f>
        <v>2.0455882352941175</v>
      </c>
      <c r="H564" s="14" t="str">
        <f>'Dados Vias'!W565</f>
        <v>Freeway</v>
      </c>
      <c r="I564" s="48">
        <f>'Medições Silt'!$J$22</f>
        <v>0.20804952380952382</v>
      </c>
      <c r="J564" s="34">
        <f t="shared" si="27"/>
        <v>2.6188979427301255</v>
      </c>
      <c r="K564" s="34">
        <f t="shared" si="28"/>
        <v>0.5026986763135225</v>
      </c>
      <c r="L564" s="34">
        <f t="shared" si="29"/>
        <v>0.12162064749520707</v>
      </c>
      <c r="M564" s="28">
        <f>($D564*Input!B$4 + 'Cálculo Emissões'!$E564*Input!B$6 + 'Cálculo Emissões'!$F564*Input!B$5) * (1/1000)</f>
        <v>2.2478498611421323E-2</v>
      </c>
      <c r="N564" s="28">
        <f>($D564*Input!C$4 + 'Cálculo Emissões'!$E564*Input!C$6 + 'Cálculo Emissões'!$F564*Input!C$5) * (1/1000)</f>
        <v>2.2478498611421323E-2</v>
      </c>
      <c r="O564" s="28">
        <f>($D564*Input!D$4 + 'Cálculo Emissões'!$E564*Input!D$6 + 'Cálculo Emissões'!$F564*Input!D$5) * (1/1000)</f>
        <v>2.2478498611421323E-2</v>
      </c>
      <c r="P564" s="28">
        <f>($D564*Input!E$4 + 'Cálculo Emissões'!$E564*Input!E$6 + 'Cálculo Emissões'!$F564*Input!E$5) * (1/1000)</f>
        <v>1.6000452789248971</v>
      </c>
      <c r="Q564" s="28">
        <f>($D564*Input!F$4 + 'Cálculo Emissões'!$E564*Input!F$6 + 'Cálculo Emissões'!$F564*Input!F$5) * (1/1000)</f>
        <v>2.1053425774865038</v>
      </c>
      <c r="R564" s="28">
        <f>($D564*Input!G$4 + 'Cálculo Emissões'!$E564*Input!G$6 + 'Cálculo Emissões'!$F564*Input!G$5) * (1/1000)</f>
        <v>3.6359168231798321E-2</v>
      </c>
      <c r="S564" s="28">
        <f>($D564*Input!H$4 + 'Cálculo Emissões'!$E564*Input!H$6 + 'Cálculo Emissões'!$F564*Input!H$5) * (1/1000)</f>
        <v>1.1575456681917982</v>
      </c>
      <c r="T564" s="28">
        <f>($D564*Input!I$4) * (1/1000)</f>
        <v>0.10537403049584507</v>
      </c>
      <c r="U564" s="1">
        <f>($D564*Input!J$4 + 'Cálculo Emissões'!$E564*Input!J$6 + 'Cálculo Emissões'!$F564*Input!J$5) * (1/1000)</f>
        <v>3.3609949239995121E-2</v>
      </c>
      <c r="V564" s="1">
        <f>($D564*Input!K$4 + 'Cálculo Emissões'!$E564*Input!K$6 + 'Cálculo Emissões'!$F564*Input!K$5) * (1/1000)</f>
        <v>2.5508991100849997E-2</v>
      </c>
      <c r="W564" s="1">
        <f>($D564*Input!L$4 + 'Cálculo Emissões'!$E564*Input!L$6 + 'Cálculo Emissões'!$F564*Input!L$5) * (1/1000)</f>
        <v>1.3672191573421446E-2</v>
      </c>
      <c r="X564" s="1">
        <f>($D564*Input!M$4 + 'Cálculo Emissões'!$E564*Input!M$6 + 'Cálculo Emissões'!$F564*Input!M$5) * (1/1000)</f>
        <v>2.8226449289653042E-2</v>
      </c>
      <c r="Y564" s="1">
        <f>($D564*Input!N$4 + 'Cálculo Emissões'!$E564*Input!N$6 + 'Cálculo Emissões'!$F564*Input!N$5) * (1/1000)</f>
        <v>1.4113224644826521E-2</v>
      </c>
      <c r="Z564" s="1">
        <f>($D564*Input!O$4 + 'Cálculo Emissões'!$E564*Input!O$6 + 'Cálculo Emissões'!$F564*Input!O$5) * (1/1000)</f>
        <v>7.6884800499906862E-3</v>
      </c>
    </row>
    <row r="565" spans="1:26" ht="15" customHeight="1" x14ac:dyDescent="0.25">
      <c r="A565" s="1" t="str">
        <f>'Dados Vias'!B566</f>
        <v>Vitória</v>
      </c>
      <c r="B565" s="1" t="str">
        <f>'Dados Vias'!C566</f>
        <v>Av. Ns. da Penha (4)</v>
      </c>
      <c r="C565" s="29">
        <f>Input!$R$17</f>
        <v>0.95383561643835613</v>
      </c>
      <c r="D565" s="5">
        <f>'Dados Vias'!S566</f>
        <v>1353.1832930547341</v>
      </c>
      <c r="E565" s="5">
        <f>'Dados Vias'!T566</f>
        <v>144.80559224570959</v>
      </c>
      <c r="F565" s="5">
        <f>'Dados Vias'!U566</f>
        <v>69.906147980687379</v>
      </c>
      <c r="G565" s="12">
        <f>($D565*Input!$E$12 + $E565*Input!$E$14 + $F565*Input!$E$13) / ($D565+$E565+$F565)</f>
        <v>1.9676751592356687</v>
      </c>
      <c r="H565" s="14" t="str">
        <f>'Dados Vias'!W566</f>
        <v>Freeway</v>
      </c>
      <c r="I565" s="48">
        <f>'Medições Silt'!$J$22</f>
        <v>0.20804952380952382</v>
      </c>
      <c r="J565" s="34">
        <f t="shared" si="27"/>
        <v>2.3086454085659907</v>
      </c>
      <c r="K565" s="34">
        <f t="shared" si="28"/>
        <v>0.44314555830059277</v>
      </c>
      <c r="L565" s="34">
        <f t="shared" si="29"/>
        <v>0.10721263507272404</v>
      </c>
      <c r="M565" s="28">
        <f>($D565*Input!B$4 + 'Cálculo Emissões'!$E565*Input!B$6 + 'Cálculo Emissões'!$F565*Input!B$5) * (1/1000)</f>
        <v>1.8720411547327412E-2</v>
      </c>
      <c r="N565" s="28">
        <f>($D565*Input!C$4 + 'Cálculo Emissões'!$E565*Input!C$6 + 'Cálculo Emissões'!$F565*Input!C$5) * (1/1000)</f>
        <v>1.8720411547327412E-2</v>
      </c>
      <c r="O565" s="28">
        <f>($D565*Input!D$4 + 'Cálculo Emissões'!$E565*Input!D$6 + 'Cálculo Emissões'!$F565*Input!D$5) * (1/1000)</f>
        <v>1.8720411547327412E-2</v>
      </c>
      <c r="P565" s="28">
        <f>($D565*Input!E$4 + 'Cálculo Emissões'!$E565*Input!E$6 + 'Cálculo Emissões'!$F565*Input!E$5) * (1/1000)</f>
        <v>1.4346920742199059</v>
      </c>
      <c r="Q565" s="28">
        <f>($D565*Input!F$4 + 'Cálculo Emissões'!$E565*Input!F$6 + 'Cálculo Emissões'!$F565*Input!F$5) * (1/1000)</f>
        <v>1.8455670607479204</v>
      </c>
      <c r="R565" s="28">
        <f>($D565*Input!G$4 + 'Cálculo Emissões'!$E565*Input!G$6 + 'Cálculo Emissões'!$F565*Input!G$5) * (1/1000)</f>
        <v>3.1418067943790644E-2</v>
      </c>
      <c r="S565" s="28">
        <f>($D565*Input!H$4 + 'Cálculo Emissões'!$E565*Input!H$6 + 'Cálculo Emissões'!$F565*Input!H$5) * (1/1000)</f>
        <v>1.0792295806396277</v>
      </c>
      <c r="T565" s="28">
        <f>($D565*Input!I$4) * (1/1000)</f>
        <v>9.955292725872221E-2</v>
      </c>
      <c r="U565" s="1">
        <f>($D565*Input!J$4 + 'Cálculo Emissões'!$E565*Input!J$6 + 'Cálculo Emissões'!$F565*Input!J$5) * (1/1000)</f>
        <v>3.0557899644652897E-2</v>
      </c>
      <c r="V565" s="1">
        <f>($D565*Input!K$4 + 'Cálculo Emissões'!$E565*Input!K$6 + 'Cálculo Emissões'!$F565*Input!K$5) * (1/1000)</f>
        <v>2.3189184889406238E-2</v>
      </c>
      <c r="W565" s="1">
        <f>($D565*Input!L$4 + 'Cálculo Emissões'!$E565*Input!L$6 + 'Cálculo Emissões'!$F565*Input!L$5) * (1/1000)</f>
        <v>1.2429751628236532E-2</v>
      </c>
      <c r="X565" s="1">
        <f>($D565*Input!M$4 + 'Cálculo Emissões'!$E565*Input!M$6 + 'Cálculo Emissões'!$F565*Input!M$5) * (1/1000)</f>
        <v>2.5605261672788336E-2</v>
      </c>
      <c r="Y565" s="1">
        <f>($D565*Input!N$4 + 'Cálculo Emissões'!$E565*Input!N$6 + 'Cálculo Emissões'!$F565*Input!N$5) * (1/1000)</f>
        <v>1.2802630836394168E-2</v>
      </c>
      <c r="Z565" s="1">
        <f>($D565*Input!O$4 + 'Cálculo Emissões'!$E565*Input!O$6 + 'Cálculo Emissões'!$F565*Input!O$5) * (1/1000)</f>
        <v>6.9777889648337263E-3</v>
      </c>
    </row>
    <row r="566" spans="1:26" ht="15" customHeight="1" x14ac:dyDescent="0.25">
      <c r="A566" s="1" t="str">
        <f>'Dados Vias'!B567</f>
        <v>Vitória</v>
      </c>
      <c r="B566" s="1" t="str">
        <f>'Dados Vias'!C567</f>
        <v>Av. Ns. da Penha (5)</v>
      </c>
      <c r="C566" s="29">
        <f>Input!$R$17</f>
        <v>0.95383561643835613</v>
      </c>
      <c r="D566" s="5">
        <f>'Dados Vias'!S567</f>
        <v>459.83802653807822</v>
      </c>
      <c r="E566" s="5">
        <f>'Dados Vias'!T567</f>
        <v>17.610818037628526</v>
      </c>
      <c r="F566" s="5">
        <f>'Dados Vias'!U567</f>
        <v>15.654060477892024</v>
      </c>
      <c r="G566" s="12">
        <f>($D566*Input!$E$12 + $E566*Input!$E$14 + $F566*Input!$E$13) / ($D566+$E566+$F566)</f>
        <v>1.8561507936507937</v>
      </c>
      <c r="H566" s="14" t="str">
        <f>'Dados Vias'!W567</f>
        <v>Highway</v>
      </c>
      <c r="I566" s="48">
        <f>'Medições Silt'!$J$22</f>
        <v>0.20804952380952382</v>
      </c>
      <c r="J566" s="34">
        <f t="shared" si="27"/>
        <v>0.68411775168278588</v>
      </c>
      <c r="K566" s="34">
        <f t="shared" si="28"/>
        <v>0.13131672013725304</v>
      </c>
      <c r="L566" s="34">
        <f t="shared" si="29"/>
        <v>3.1770174226754759E-2</v>
      </c>
      <c r="M566" s="28">
        <f>($D566*Input!B$4 + 'Cálculo Emissões'!$E566*Input!B$6 + 'Cálculo Emissões'!$F566*Input!B$5) * (1/1000)</f>
        <v>4.806208591200063E-3</v>
      </c>
      <c r="N566" s="28">
        <f>($D566*Input!C$4 + 'Cálculo Emissões'!$E566*Input!C$6 + 'Cálculo Emissões'!$F566*Input!C$5) * (1/1000)</f>
        <v>4.806208591200063E-3</v>
      </c>
      <c r="O566" s="28">
        <f>($D566*Input!D$4 + 'Cálculo Emissões'!$E566*Input!D$6 + 'Cálculo Emissões'!$F566*Input!D$5) * (1/1000)</f>
        <v>4.806208591200063E-3</v>
      </c>
      <c r="P566" s="28">
        <f>($D566*Input!E$4 + 'Cálculo Emissões'!$E566*Input!E$6 + 'Cálculo Emissões'!$F566*Input!E$5) * (1/1000)</f>
        <v>0.44035821973730388</v>
      </c>
      <c r="Q566" s="28">
        <f>($D566*Input!F$4 + 'Cálculo Emissões'!$E566*Input!F$6 + 'Cálculo Emissões'!$F566*Input!F$5) * (1/1000)</f>
        <v>0.49723633872575201</v>
      </c>
      <c r="R566" s="28">
        <f>($D566*Input!G$4 + 'Cálculo Emissões'!$E566*Input!G$6 + 'Cálculo Emissões'!$F566*Input!G$5) * (1/1000)</f>
        <v>8.8938357781638798E-3</v>
      </c>
      <c r="S566" s="28">
        <f>($D566*Input!H$4 + 'Cálculo Emissões'!$E566*Input!H$6 + 'Cálculo Emissões'!$F566*Input!H$5) * (1/1000)</f>
        <v>0.35439285270005194</v>
      </c>
      <c r="T566" s="28">
        <f>($D566*Input!I$4) * (1/1000)</f>
        <v>3.3830022763137985E-2</v>
      </c>
      <c r="U566" s="1">
        <f>($D566*Input!J$4 + 'Cálculo Emissões'!$E566*Input!J$6 + 'Cálculo Emissões'!$F566*Input!J$5) * (1/1000)</f>
        <v>9.5739854334026264E-3</v>
      </c>
      <c r="V566" s="1">
        <f>($D566*Input!K$4 + 'Cálculo Emissões'!$E566*Input!K$6 + 'Cálculo Emissões'!$F566*Input!K$5) * (1/1000)</f>
        <v>7.2620506801346855E-3</v>
      </c>
      <c r="W566" s="1">
        <f>($D566*Input!L$4 + 'Cálculo Emissões'!$E566*Input!L$6 + 'Cálculo Emissões'!$F566*Input!L$5) * (1/1000)</f>
        <v>3.893489425531384E-3</v>
      </c>
      <c r="X566" s="1">
        <f>($D566*Input!M$4 + 'Cálculo Emissões'!$E566*Input!M$6 + 'Cálculo Emissões'!$F566*Input!M$5) * (1/1000)</f>
        <v>7.9971927482473757E-3</v>
      </c>
      <c r="Y566" s="1">
        <f>($D566*Input!N$4 + 'Cálculo Emissões'!$E566*Input!N$6 + 'Cálculo Emissões'!$F566*Input!N$5) * (1/1000)</f>
        <v>3.9985963741236879E-3</v>
      </c>
      <c r="Z566" s="1">
        <f>($D566*Input!O$4 + 'Cálculo Emissões'!$E566*Input!O$6 + 'Cálculo Emissões'!$F566*Input!O$5) * (1/1000)</f>
        <v>2.1817933517161128E-3</v>
      </c>
    </row>
    <row r="567" spans="1:26" ht="15" customHeight="1" x14ac:dyDescent="0.25">
      <c r="A567" s="1" t="str">
        <f>'Dados Vias'!B568</f>
        <v>Vitória</v>
      </c>
      <c r="B567" s="1" t="str">
        <f>'Dados Vias'!C568</f>
        <v>Av. Ns. dos Navegantes (1)</v>
      </c>
      <c r="C567" s="29">
        <f>Input!$R$17</f>
        <v>0.95383561643835613</v>
      </c>
      <c r="D567" s="5">
        <f>'Dados Vias'!S568</f>
        <v>3077.249294387977</v>
      </c>
      <c r="E567" s="5">
        <f>'Dados Vias'!T568</f>
        <v>334.1930163323172</v>
      </c>
      <c r="F567" s="5">
        <f>'Dados Vias'!U568</f>
        <v>120.30948587963418</v>
      </c>
      <c r="G567" s="12">
        <f>($D567*Input!$E$12 + $E567*Input!$E$14 + $F567*Input!$E$13) / ($D567+$E567+$F567)</f>
        <v>1.8154428463285386</v>
      </c>
      <c r="H567" s="14" t="str">
        <f>'Dados Vias'!W568</f>
        <v>Freeway</v>
      </c>
      <c r="I567" s="29">
        <f>VLOOKUP($H567,Input!$A$12:$B$15,2,FALSE)</f>
        <v>0.25617538095238079</v>
      </c>
      <c r="J567" s="34">
        <f t="shared" si="27"/>
        <v>5.7889192331027717</v>
      </c>
      <c r="K567" s="34">
        <f t="shared" si="28"/>
        <v>1.1111857351466623</v>
      </c>
      <c r="L567" s="34">
        <f t="shared" si="29"/>
        <v>0.26883525850322471</v>
      </c>
      <c r="M567" s="28">
        <f>($D567*Input!B$4 + 'Cálculo Emissões'!$E567*Input!B$6 + 'Cálculo Emissões'!$F567*Input!B$5) * (1/1000)</f>
        <v>3.583112477376748E-2</v>
      </c>
      <c r="N567" s="28">
        <f>($D567*Input!C$4 + 'Cálculo Emissões'!$E567*Input!C$6 + 'Cálculo Emissões'!$F567*Input!C$5) * (1/1000)</f>
        <v>3.583112477376748E-2</v>
      </c>
      <c r="O567" s="28">
        <f>($D567*Input!D$4 + 'Cálculo Emissões'!$E567*Input!D$6 + 'Cálculo Emissões'!$F567*Input!D$5) * (1/1000)</f>
        <v>3.583112477376748E-2</v>
      </c>
      <c r="P567" s="28">
        <f>($D567*Input!E$4 + 'Cálculo Emissões'!$E567*Input!E$6 + 'Cálculo Emissões'!$F567*Input!E$5) * (1/1000)</f>
        <v>3.0529813333181002</v>
      </c>
      <c r="Q567" s="28">
        <f>($D567*Input!F$4 + 'Cálculo Emissões'!$E567*Input!F$6 + 'Cálculo Emissões'!$F567*Input!F$5) * (1/1000)</f>
        <v>4.1756416358914556</v>
      </c>
      <c r="R567" s="28">
        <f>($D567*Input!G$4 + 'Cálculo Emissões'!$E567*Input!G$6 + 'Cálculo Emissões'!$F567*Input!G$5) * (1/1000)</f>
        <v>6.3327832342706267E-2</v>
      </c>
      <c r="S567" s="28">
        <f>($D567*Input!H$4 + 'Cálculo Emissões'!$E567*Input!H$6 + 'Cálculo Emissões'!$F567*Input!H$5) * (1/1000)</f>
        <v>2.4462827434901713</v>
      </c>
      <c r="T567" s="28">
        <f>($D567*Input!I$4) * (1/1000)</f>
        <v>0.22639148497731948</v>
      </c>
      <c r="U567" s="1">
        <f>($D567*Input!J$4 + 'Cálculo Emissões'!$E567*Input!J$6 + 'Cálculo Emissões'!$F567*Input!J$5) * (1/1000)</f>
        <v>6.6916860579846221E-2</v>
      </c>
      <c r="V567" s="1">
        <f>($D567*Input!K$4 + 'Cálculo Emissões'!$E567*Input!K$6 + 'Cálculo Emissões'!$F567*Input!K$5) * (1/1000)</f>
        <v>5.0780759620991996E-2</v>
      </c>
      <c r="W567" s="1">
        <f>($D567*Input!L$4 + 'Cálculo Emissões'!$E567*Input!L$6 + 'Cálculo Emissões'!$F567*Input!L$5) * (1/1000)</f>
        <v>2.7218898460353757E-2</v>
      </c>
      <c r="X567" s="1">
        <f>($D567*Input!M$4 + 'Cálculo Emissões'!$E567*Input!M$6 + 'Cálculo Emissões'!$F567*Input!M$5) * (1/1000)</f>
        <v>5.5802954104403731E-2</v>
      </c>
      <c r="Y567" s="1">
        <f>($D567*Input!N$4 + 'Cálculo Emissões'!$E567*Input!N$6 + 'Cálculo Emissões'!$F567*Input!N$5) * (1/1000)</f>
        <v>2.7901477052201865E-2</v>
      </c>
      <c r="Z567" s="1">
        <f>($D567*Input!O$4 + 'Cálculo Emissões'!$E567*Input!O$6 + 'Cálculo Emissões'!$F567*Input!O$5) * (1/1000)</f>
        <v>1.5213296948948187E-2</v>
      </c>
    </row>
    <row r="568" spans="1:26" ht="15" customHeight="1" x14ac:dyDescent="0.25">
      <c r="A568" s="1" t="str">
        <f>'Dados Vias'!B569</f>
        <v>Vitória</v>
      </c>
      <c r="B568" s="1" t="str">
        <f>'Dados Vias'!C569</f>
        <v>Av. Ns. dos Navegantes (2)</v>
      </c>
      <c r="C568" s="29">
        <f>Input!$R$17</f>
        <v>0.95383561643835613</v>
      </c>
      <c r="D568" s="5">
        <f>'Dados Vias'!S569</f>
        <v>2487.4503174785941</v>
      </c>
      <c r="E568" s="5">
        <f>'Dados Vias'!T569</f>
        <v>244.18687671583058</v>
      </c>
      <c r="F568" s="5">
        <f>'Dados Vias'!U569</f>
        <v>224.65192657856417</v>
      </c>
      <c r="G568" s="12">
        <f>($D568*Input!$E$12 + $E568*Input!$E$14 + $F568*Input!$E$13) / ($D568+$E568+$F568)</f>
        <v>2.4258259911894275</v>
      </c>
      <c r="H568" s="14" t="str">
        <f>'Dados Vias'!W569</f>
        <v>Freeway</v>
      </c>
      <c r="I568" s="29">
        <f>VLOOKUP($H568,Input!$A$12:$B$15,2,FALSE)</f>
        <v>0.25617538095238079</v>
      </c>
      <c r="J568" s="34">
        <f t="shared" si="27"/>
        <v>6.5125163395457379</v>
      </c>
      <c r="K568" s="34">
        <f t="shared" si="28"/>
        <v>1.2500805357641973</v>
      </c>
      <c r="L568" s="34">
        <f t="shared" si="29"/>
        <v>0.3024388392977897</v>
      </c>
      <c r="M568" s="28">
        <f>($D568*Input!B$4 + 'Cálculo Emissões'!$E568*Input!B$6 + 'Cálculo Emissões'!$F568*Input!B$5) * (1/1000)</f>
        <v>5.1132171197041415E-2</v>
      </c>
      <c r="N568" s="28">
        <f>($D568*Input!C$4 + 'Cálculo Emissões'!$E568*Input!C$6 + 'Cálculo Emissões'!$F568*Input!C$5) * (1/1000)</f>
        <v>5.1132171197041415E-2</v>
      </c>
      <c r="O568" s="28">
        <f>($D568*Input!D$4 + 'Cálculo Emissões'!$E568*Input!D$6 + 'Cálculo Emissões'!$F568*Input!D$5) * (1/1000)</f>
        <v>5.1132171197041415E-2</v>
      </c>
      <c r="P568" s="28">
        <f>($D568*Input!E$4 + 'Cálculo Emissões'!$E568*Input!E$6 + 'Cálculo Emissões'!$F568*Input!E$5) * (1/1000)</f>
        <v>3.1576107281741579</v>
      </c>
      <c r="Q568" s="28">
        <f>($D568*Input!F$4 + 'Cálculo Emissões'!$E568*Input!F$6 + 'Cálculo Emissões'!$F568*Input!F$5) * (1/1000)</f>
        <v>3.407802959916296</v>
      </c>
      <c r="R568" s="28">
        <f>($D568*Input!G$4 + 'Cálculo Emissões'!$E568*Input!G$6 + 'Cálculo Emissões'!$F568*Input!G$5) * (1/1000)</f>
        <v>7.7920723731176561E-2</v>
      </c>
      <c r="S568" s="28">
        <f>($D568*Input!H$4 + 'Cálculo Emissões'!$E568*Input!H$6 + 'Cálculo Emissões'!$F568*Input!H$5) * (1/1000)</f>
        <v>2.0004738807511151</v>
      </c>
      <c r="T568" s="28">
        <f>($D568*Input!I$4) * (1/1000)</f>
        <v>0.18300030881745122</v>
      </c>
      <c r="U568" s="1">
        <f>($D568*Input!J$4 + 'Cálculo Emissões'!$E568*Input!J$6 + 'Cálculo Emissões'!$F568*Input!J$5) * (1/1000)</f>
        <v>6.2492518983268297E-2</v>
      </c>
      <c r="V568" s="1">
        <f>($D568*Input!K$4 + 'Cálculo Emissões'!$E568*Input!K$6 + 'Cálculo Emissões'!$F568*Input!K$5) * (1/1000)</f>
        <v>4.7421630347004889E-2</v>
      </c>
      <c r="W568" s="1">
        <f>($D568*Input!L$4 + 'Cálculo Emissões'!$E568*Input!L$6 + 'Cálculo Emissões'!$F568*Input!L$5) * (1/1000)</f>
        <v>2.5419881518002476E-2</v>
      </c>
      <c r="X568" s="1">
        <f>($D568*Input!M$4 + 'Cálculo Emissões'!$E568*Input!M$6 + 'Cálculo Emissões'!$F568*Input!M$5) * (1/1000)</f>
        <v>5.3041044724286932E-2</v>
      </c>
      <c r="Y568" s="1">
        <f>($D568*Input!N$4 + 'Cálculo Emissões'!$E568*Input!N$6 + 'Cálculo Emissões'!$F568*Input!N$5) * (1/1000)</f>
        <v>2.6520522362143466E-2</v>
      </c>
      <c r="Z568" s="1">
        <f>($D568*Input!O$4 + 'Cálculo Emissões'!$E568*Input!O$6 + 'Cálculo Emissões'!$F568*Input!O$5) * (1/1000)</f>
        <v>1.4439302088813165E-2</v>
      </c>
    </row>
    <row r="569" spans="1:26" ht="15" customHeight="1" x14ac:dyDescent="0.25">
      <c r="A569" s="1" t="str">
        <f>'Dados Vias'!B570</f>
        <v>Vitória</v>
      </c>
      <c r="B569" s="1" t="str">
        <f>'Dados Vias'!C570</f>
        <v>Av. Paulino Muller (1)</v>
      </c>
      <c r="C569" s="29">
        <f>Input!$R$17</f>
        <v>0.95383561643835613</v>
      </c>
      <c r="D569" s="5">
        <f>'Dados Vias'!S570</f>
        <v>151.2877955487813</v>
      </c>
      <c r="E569" s="5">
        <f>'Dados Vias'!T570</f>
        <v>23.022055844379768</v>
      </c>
      <c r="F569" s="5">
        <f>'Dados Vias'!U570</f>
        <v>8.2221628015642025</v>
      </c>
      <c r="G569" s="12">
        <f>($D569*Input!$E$12 + $E569*Input!$E$14 + $F569*Input!$E$13) / ($D569+$E569+$F569)</f>
        <v>1.9319819819819819</v>
      </c>
      <c r="H569" s="14" t="str">
        <f>'Dados Vias'!W570</f>
        <v>Collector</v>
      </c>
      <c r="I569" s="29">
        <f>VLOOKUP($H569,Input!$A$12:$B$15,2,FALSE)</f>
        <v>1.9366892857142866</v>
      </c>
      <c r="J569" s="34">
        <f t="shared" si="27"/>
        <v>2.008920688085376</v>
      </c>
      <c r="K569" s="34">
        <f t="shared" si="28"/>
        <v>0.38561325901329202</v>
      </c>
      <c r="L569" s="34">
        <f t="shared" si="29"/>
        <v>9.329353040644163E-2</v>
      </c>
      <c r="M569" s="28">
        <f>($D569*Input!B$4 + 'Cálculo Emissões'!$E569*Input!B$6 + 'Cálculo Emissões'!$F569*Input!B$5) * (1/1000)</f>
        <v>2.1940086827443544E-3</v>
      </c>
      <c r="N569" s="28">
        <f>($D569*Input!C$4 + 'Cálculo Emissões'!$E569*Input!C$6 + 'Cálculo Emissões'!$F569*Input!C$5) * (1/1000)</f>
        <v>2.1940086827443544E-3</v>
      </c>
      <c r="O569" s="28">
        <f>($D569*Input!D$4 + 'Cálculo Emissões'!$E569*Input!D$6 + 'Cálculo Emissões'!$F569*Input!D$5) * (1/1000)</f>
        <v>2.1940086827443544E-3</v>
      </c>
      <c r="P569" s="28">
        <f>($D569*Input!E$4 + 'Cálculo Emissões'!$E569*Input!E$6 + 'Cálculo Emissões'!$F569*Input!E$5) * (1/1000)</f>
        <v>0.16329137933328181</v>
      </c>
      <c r="Q569" s="28">
        <f>($D569*Input!F$4 + 'Cálculo Emissões'!$E569*Input!F$6 + 'Cálculo Emissões'!$F569*Input!F$5) * (1/1000)</f>
        <v>0.23303493592678454</v>
      </c>
      <c r="R569" s="28">
        <f>($D569*Input!G$4 + 'Cálculo Emissões'!$E569*Input!G$6 + 'Cálculo Emissões'!$F569*Input!G$5) * (1/1000)</f>
        <v>3.615117853990085E-3</v>
      </c>
      <c r="S569" s="28">
        <f>($D569*Input!H$4 + 'Cálculo Emissões'!$E569*Input!H$6 + 'Cálculo Emissões'!$F569*Input!H$5) * (1/1000)</f>
        <v>0.12299687052162582</v>
      </c>
      <c r="T569" s="28">
        <f>($D569*Input!I$4) * (1/1000)</f>
        <v>1.1130157298499149E-2</v>
      </c>
      <c r="U569" s="1">
        <f>($D569*Input!J$4 + 'Cálculo Emissões'!$E569*Input!J$6 + 'Cálculo Emissões'!$F569*Input!J$5) * (1/1000)</f>
        <v>3.5006236399844582E-3</v>
      </c>
      <c r="V569" s="1">
        <f>($D569*Input!K$4 + 'Cálculo Emissões'!$E569*Input!K$6 + 'Cálculo Emissões'!$F569*Input!K$5) * (1/1000)</f>
        <v>2.6571816266720621E-3</v>
      </c>
      <c r="W569" s="1">
        <f>($D569*Input!L$4 + 'Cálculo Emissões'!$E569*Input!L$6 + 'Cálculo Emissões'!$F569*Input!L$5) * (1/1000)</f>
        <v>1.4240830521837109E-3</v>
      </c>
      <c r="X569" s="1">
        <f>($D569*Input!M$4 + 'Cálculo Emissões'!$E569*Input!M$6 + 'Cálculo Emissões'!$F569*Input!M$5) * (1/1000)</f>
        <v>2.9295137866370675E-3</v>
      </c>
      <c r="Y569" s="1">
        <f>($D569*Input!N$4 + 'Cálculo Emissões'!$E569*Input!N$6 + 'Cálculo Emissões'!$F569*Input!N$5) * (1/1000)</f>
        <v>1.4647568933185337E-3</v>
      </c>
      <c r="Z569" s="1">
        <f>($D569*Input!O$4 + 'Cálculo Emissões'!$E569*Input!O$6 + 'Cálculo Emissões'!$F569*Input!O$5) * (1/1000)</f>
        <v>7.9802624196226551E-4</v>
      </c>
    </row>
    <row r="570" spans="1:26" ht="15" customHeight="1" x14ac:dyDescent="0.25">
      <c r="A570" s="1" t="str">
        <f>'Dados Vias'!B571</f>
        <v>Vitória</v>
      </c>
      <c r="B570" s="1" t="str">
        <f>'Dados Vias'!C571</f>
        <v>Av. Paulino Muller (2)</v>
      </c>
      <c r="C570" s="29">
        <f>Input!$R$17</f>
        <v>0.95383561643835613</v>
      </c>
      <c r="D570" s="5">
        <f>'Dados Vias'!S571</f>
        <v>573.45657756132493</v>
      </c>
      <c r="E570" s="5">
        <f>'Dados Vias'!T571</f>
        <v>112.39748920201968</v>
      </c>
      <c r="F570" s="5">
        <f>'Dados Vias'!U571</f>
        <v>96.340705030302573</v>
      </c>
      <c r="G570" s="12">
        <f>($D570*Input!$E$12 + $E570*Input!$E$14 + $F570*Input!$E$13) / ($D570+$E570+$F570)</f>
        <v>3.0193548387096776</v>
      </c>
      <c r="H570" s="14" t="str">
        <f>'Dados Vias'!W571</f>
        <v>Highway</v>
      </c>
      <c r="I570" s="29">
        <f>VLOOKUP($H570,Input!$A$12:$B$15,2,FALSE)</f>
        <v>0.61049702380952386</v>
      </c>
      <c r="J570" s="34">
        <f t="shared" si="27"/>
        <v>4.7476143698271862</v>
      </c>
      <c r="K570" s="34">
        <f t="shared" si="28"/>
        <v>0.91130678306280344</v>
      </c>
      <c r="L570" s="34">
        <f t="shared" si="29"/>
        <v>0.22047744751519438</v>
      </c>
      <c r="M570" s="28">
        <f>($D570*Input!B$4 + 'Cálculo Emissões'!$E570*Input!B$6 + 'Cálculo Emissões'!$F570*Input!B$5) * (1/1000)</f>
        <v>1.9825422696690853E-2</v>
      </c>
      <c r="N570" s="28">
        <f>($D570*Input!C$4 + 'Cálculo Emissões'!$E570*Input!C$6 + 'Cálculo Emissões'!$F570*Input!C$5) * (1/1000)</f>
        <v>1.9825422696690853E-2</v>
      </c>
      <c r="O570" s="28">
        <f>($D570*Input!D$4 + 'Cálculo Emissões'!$E570*Input!D$6 + 'Cálculo Emissões'!$F570*Input!D$5) * (1/1000)</f>
        <v>1.9825422696690853E-2</v>
      </c>
      <c r="P570" s="28">
        <f>($D570*Input!E$4 + 'Cálculo Emissões'!$E570*Input!E$6 + 'Cálculo Emissões'!$F570*Input!E$5) * (1/1000)</f>
        <v>0.97565458822828111</v>
      </c>
      <c r="Q570" s="28">
        <f>($D570*Input!F$4 + 'Cálculo Emissões'!$E570*Input!F$6 + 'Cálculo Emissões'!$F570*Input!F$5) * (1/1000)</f>
        <v>1.0476451700121261</v>
      </c>
      <c r="R570" s="28">
        <f>($D570*Input!G$4 + 'Cálculo Emissões'!$E570*Input!G$6 + 'Cálculo Emissões'!$F570*Input!G$5) * (1/1000)</f>
        <v>2.7473342901653659E-2</v>
      </c>
      <c r="S570" s="28">
        <f>($D570*Input!H$4 + 'Cálculo Emissões'!$E570*Input!H$6 + 'Cálculo Emissões'!$F570*Input!H$5) * (1/1000)</f>
        <v>0.49058877545431756</v>
      </c>
      <c r="T570" s="28">
        <f>($D570*Input!I$4) * (1/1000)</f>
        <v>4.2188875110276136E-2</v>
      </c>
      <c r="U570" s="1">
        <f>($D570*Input!J$4 + 'Cálculo Emissões'!$E570*Input!J$6 + 'Cálculo Emissões'!$F570*Input!J$5) * (1/1000)</f>
        <v>1.7885722106659317E-2</v>
      </c>
      <c r="V570" s="1">
        <f>($D570*Input!K$4 + 'Cálculo Emissões'!$E570*Input!K$6 + 'Cálculo Emissões'!$F570*Input!K$5) * (1/1000)</f>
        <v>1.3578469897767785E-2</v>
      </c>
      <c r="W570" s="1">
        <f>($D570*Input!L$4 + 'Cálculo Emissões'!$E570*Input!L$6 + 'Cálculo Emissões'!$F570*Input!L$5) * (1/1000)</f>
        <v>7.2770574469912313E-3</v>
      </c>
      <c r="X570" s="1">
        <f>($D570*Input!M$4 + 'Cálculo Emissões'!$E570*Input!M$6 + 'Cálculo Emissões'!$F570*Input!M$5) * (1/1000)</f>
        <v>1.5393323888263456E-2</v>
      </c>
      <c r="Y570" s="1">
        <f>($D570*Input!N$4 + 'Cálculo Emissões'!$E570*Input!N$6 + 'Cálculo Emissões'!$F570*Input!N$5) * (1/1000)</f>
        <v>7.6966619441317281E-3</v>
      </c>
      <c r="Z570" s="1">
        <f>($D570*Input!O$4 + 'Cálculo Emissões'!$E570*Input!O$6 + 'Cálculo Emissões'!$F570*Input!O$5) * (1/1000)</f>
        <v>4.1820781675914838E-3</v>
      </c>
    </row>
    <row r="571" spans="1:26" ht="15" customHeight="1" x14ac:dyDescent="0.25">
      <c r="A571" s="1" t="str">
        <f>'Dados Vias'!B572</f>
        <v>Vitória</v>
      </c>
      <c r="B571" s="1" t="str">
        <f>'Dados Vias'!C572</f>
        <v>Av. Pres. Costa e Silva</v>
      </c>
      <c r="C571" s="29">
        <f>Input!$R$17</f>
        <v>0.95383561643835613</v>
      </c>
      <c r="D571" s="5">
        <f>'Dados Vias'!S572</f>
        <v>240.37695217390899</v>
      </c>
      <c r="E571" s="5">
        <f>'Dados Vias'!T572</f>
        <v>16.577720839579932</v>
      </c>
      <c r="F571" s="5">
        <f>'Dados Vias'!U572</f>
        <v>8.288860419789966</v>
      </c>
      <c r="G571" s="12">
        <f>($D571*Input!$E$12 + $E571*Input!$E$14 + $F571*Input!$E$13) / ($D571+$E571+$F571)</f>
        <v>1.8156250000000003</v>
      </c>
      <c r="H571" s="14" t="str">
        <f>'Dados Vias'!W572</f>
        <v>Collector</v>
      </c>
      <c r="I571" s="29">
        <f>VLOOKUP($H571,Input!$A$12:$B$15,2,FALSE)</f>
        <v>1.9366892857142866</v>
      </c>
      <c r="J571" s="34">
        <f t="shared" si="27"/>
        <v>2.7400096584035207</v>
      </c>
      <c r="K571" s="34">
        <f t="shared" si="28"/>
        <v>0.52594612638086147</v>
      </c>
      <c r="L571" s="34">
        <f t="shared" si="29"/>
        <v>0.12724503057601491</v>
      </c>
      <c r="M571" s="28">
        <f>($D571*Input!B$4 + 'Cálculo Emissões'!$E571*Input!B$6 + 'Cálculo Emissões'!$F571*Input!B$5) * (1/1000)</f>
        <v>2.5632136757342055E-3</v>
      </c>
      <c r="N571" s="28">
        <f>($D571*Input!C$4 + 'Cálculo Emissões'!$E571*Input!C$6 + 'Cálculo Emissões'!$F571*Input!C$5) * (1/1000)</f>
        <v>2.5632136757342055E-3</v>
      </c>
      <c r="O571" s="28">
        <f>($D571*Input!D$4 + 'Cálculo Emissões'!$E571*Input!D$6 + 'Cálculo Emissões'!$F571*Input!D$5) * (1/1000)</f>
        <v>2.5632136757342055E-3</v>
      </c>
      <c r="P571" s="28">
        <f>($D571*Input!E$4 + 'Cálculo Emissões'!$E571*Input!E$6 + 'Cálculo Emissões'!$F571*Input!E$5) * (1/1000)</f>
        <v>0.23150419751349843</v>
      </c>
      <c r="Q571" s="28">
        <f>($D571*Input!F$4 + 'Cálculo Emissões'!$E571*Input!F$6 + 'Cálculo Emissões'!$F571*Input!F$5) * (1/1000)</f>
        <v>0.28838591476004383</v>
      </c>
      <c r="R571" s="28">
        <f>($D571*Input!G$4 + 'Cálculo Emissões'!$E571*Input!G$6 + 'Cálculo Emissões'!$F571*Input!G$5) * (1/1000)</f>
        <v>4.6898122222034811E-3</v>
      </c>
      <c r="S571" s="28">
        <f>($D571*Input!H$4 + 'Cálculo Emissões'!$E571*Input!H$6 + 'Cálculo Emissões'!$F571*Input!H$5) * (1/1000)</f>
        <v>0.18769578584222327</v>
      </c>
      <c r="T571" s="28">
        <f>($D571*Input!I$4) * (1/1000)</f>
        <v>1.7684396014394609E-2</v>
      </c>
      <c r="U571" s="1">
        <f>($D571*Input!J$4 + 'Cálculo Emissões'!$E571*Input!J$6 + 'Cálculo Emissões'!$F571*Input!J$5) * (1/1000)</f>
        <v>5.0730731775246642E-3</v>
      </c>
      <c r="V571" s="1">
        <f>($D571*Input!K$4 + 'Cálculo Emissões'!$E571*Input!K$6 + 'Cálculo Emissões'!$F571*Input!K$5) * (1/1000)</f>
        <v>3.8487949197057573E-3</v>
      </c>
      <c r="W571" s="1">
        <f>($D571*Input!L$4 + 'Cálculo Emissões'!$E571*Input!L$6 + 'Cálculo Emissões'!$F571*Input!L$5) * (1/1000)</f>
        <v>2.0632691721370693E-3</v>
      </c>
      <c r="X571" s="1">
        <f>($D571*Input!M$4 + 'Cálculo Emissões'!$E571*Input!M$6 + 'Cálculo Emissões'!$F571*Input!M$5) * (1/1000)</f>
        <v>4.2314232098632429E-3</v>
      </c>
      <c r="Y571" s="1">
        <f>($D571*Input!N$4 + 'Cálculo Emissões'!$E571*Input!N$6 + 'Cálculo Emissões'!$F571*Input!N$5) * (1/1000)</f>
        <v>2.1157116049316214E-3</v>
      </c>
      <c r="Z571" s="1">
        <f>($D571*Input!O$4 + 'Cálculo Emissões'!$E571*Input!O$6 + 'Cálculo Emissões'!$F571*Input!O$5) * (1/1000)</f>
        <v>1.1541247645766698E-3</v>
      </c>
    </row>
    <row r="572" spans="1:26" ht="15" customHeight="1" x14ac:dyDescent="0.25">
      <c r="A572" s="1" t="str">
        <f>'Dados Vias'!B573</f>
        <v>Vitória</v>
      </c>
      <c r="B572" s="1" t="str">
        <f>'Dados Vias'!C573</f>
        <v>Av. Pres. Florentino Avidos</v>
      </c>
      <c r="C572" s="29">
        <f>Input!$R$17</f>
        <v>0.95383561643835613</v>
      </c>
      <c r="D572" s="5">
        <f>'Dados Vias'!S573</f>
        <v>512.97066983680952</v>
      </c>
      <c r="E572" s="5">
        <f>'Dados Vias'!T573</f>
        <v>89.166680850979176</v>
      </c>
      <c r="F572" s="5">
        <f>'Dados Vias'!U573</f>
        <v>40.911771213978675</v>
      </c>
      <c r="G572" s="12">
        <f>($D572*Input!$E$12 + $E572*Input!$E$14 + $F572*Input!$E$13) / ($D572+$E572+$F572)</f>
        <v>2.1800978792822181</v>
      </c>
      <c r="H572" s="14" t="str">
        <f>'Dados Vias'!W573</f>
        <v>Highway</v>
      </c>
      <c r="I572" s="29">
        <f>VLOOKUP($H572,Input!$A$12:$B$15,2,FALSE)</f>
        <v>0.61049702380952386</v>
      </c>
      <c r="J572" s="34">
        <f t="shared" si="27"/>
        <v>2.7998692489247601</v>
      </c>
      <c r="K572" s="34">
        <f t="shared" si="28"/>
        <v>0.53743620257998492</v>
      </c>
      <c r="L572" s="34">
        <f t="shared" si="29"/>
        <v>0.1300248877209641</v>
      </c>
      <c r="M572" s="28">
        <f>($D572*Input!B$4 + 'Cálculo Emissões'!$E572*Input!B$6 + 'Cálculo Emissões'!$F572*Input!B$5) * (1/1000)</f>
        <v>9.7673059577159556E-3</v>
      </c>
      <c r="N572" s="28">
        <f>($D572*Input!C$4 + 'Cálculo Emissões'!$E572*Input!C$6 + 'Cálculo Emissões'!$F572*Input!C$5) * (1/1000)</f>
        <v>9.7673059577159556E-3</v>
      </c>
      <c r="O572" s="28">
        <f>($D572*Input!D$4 + 'Cálculo Emissões'!$E572*Input!D$6 + 'Cálculo Emissões'!$F572*Input!D$5) * (1/1000)</f>
        <v>9.7673059577159556E-3</v>
      </c>
      <c r="P572" s="28">
        <f>($D572*Input!E$4 + 'Cálculo Emissões'!$E572*Input!E$6 + 'Cálculo Emissões'!$F572*Input!E$5) * (1/1000)</f>
        <v>0.62560628235271665</v>
      </c>
      <c r="Q572" s="28">
        <f>($D572*Input!F$4 + 'Cálculo Emissões'!$E572*Input!F$6 + 'Cálculo Emissões'!$F572*Input!F$5) * (1/1000)</f>
        <v>0.84639286098297484</v>
      </c>
      <c r="R572" s="28">
        <f>($D572*Input!G$4 + 'Cálculo Emissões'!$E572*Input!G$6 + 'Cálculo Emissões'!$F572*Input!G$5) * (1/1000)</f>
        <v>1.5026537846985143E-2</v>
      </c>
      <c r="S572" s="28">
        <f>($D572*Input!H$4 + 'Cálculo Emissões'!$E572*Input!H$6 + 'Cálculo Emissões'!$F572*Input!H$5) * (1/1000)</f>
        <v>0.42390833767451785</v>
      </c>
      <c r="T572" s="28">
        <f>($D572*Input!I$4) * (1/1000)</f>
        <v>3.7738961190423366E-2</v>
      </c>
      <c r="U572" s="1">
        <f>($D572*Input!J$4 + 'Cálculo Emissões'!$E572*Input!J$6 + 'Cálculo Emissões'!$F572*Input!J$5) * (1/1000)</f>
        <v>1.2843190576139734E-2</v>
      </c>
      <c r="V572" s="1">
        <f>($D572*Input!K$4 + 'Cálculo Emissões'!$E572*Input!K$6 + 'Cálculo Emissões'!$F572*Input!K$5) * (1/1000)</f>
        <v>9.7497811105851408E-3</v>
      </c>
      <c r="W572" s="1">
        <f>($D572*Input!L$4 + 'Cálculo Emissões'!$E572*Input!L$6 + 'Cálculo Emissões'!$F572*Input!L$5) * (1/1000)</f>
        <v>5.2250595646065393E-3</v>
      </c>
      <c r="X572" s="1">
        <f>($D572*Input!M$4 + 'Cálculo Emissões'!$E572*Input!M$6 + 'Cálculo Emissões'!$F572*Input!M$5) * (1/1000)</f>
        <v>1.0827235993917127E-2</v>
      </c>
      <c r="Y572" s="1">
        <f>($D572*Input!N$4 + 'Cálculo Emissões'!$E572*Input!N$6 + 'Cálculo Emissões'!$F572*Input!N$5) * (1/1000)</f>
        <v>5.4136179969585634E-3</v>
      </c>
      <c r="Z572" s="1">
        <f>($D572*Input!O$4 + 'Cálculo Emissões'!$E572*Input!O$6 + 'Cálculo Emissões'!$F572*Input!O$5) * (1/1000)</f>
        <v>2.9469878682415237E-3</v>
      </c>
    </row>
    <row r="573" spans="1:26" ht="15" customHeight="1" x14ac:dyDescent="0.25">
      <c r="A573" s="1" t="str">
        <f>'Dados Vias'!B574</f>
        <v>Vitória</v>
      </c>
      <c r="B573" s="1" t="str">
        <f>'Dados Vias'!C574</f>
        <v>Rua Pedro Nolasco</v>
      </c>
      <c r="C573" s="29">
        <f>Input!$R$17</f>
        <v>0.95383561643835613</v>
      </c>
      <c r="D573" s="5">
        <f>'Dados Vias'!S574</f>
        <v>517.49422071720471</v>
      </c>
      <c r="E573" s="5">
        <f>'Dados Vias'!T574</f>
        <v>89.952983151252354</v>
      </c>
      <c r="F573" s="5">
        <f>'Dados Vias'!U574</f>
        <v>41.272545210574606</v>
      </c>
      <c r="G573" s="12">
        <f>($D573*Input!$E$12 + $E573*Input!$E$14 + $F573*Input!$E$13) / ($D573+$E573+$F573)</f>
        <v>2.1800978792822181</v>
      </c>
      <c r="H573" s="14" t="str">
        <f>'Dados Vias'!W574</f>
        <v>Highway</v>
      </c>
      <c r="I573" s="29">
        <f>VLOOKUP($H573,Input!$A$12:$B$15,2,FALSE)</f>
        <v>0.61049702380952386</v>
      </c>
      <c r="J573" s="34">
        <f t="shared" si="27"/>
        <v>2.8245594539417338</v>
      </c>
      <c r="K573" s="34">
        <f t="shared" si="28"/>
        <v>0.54217549889903249</v>
      </c>
      <c r="L573" s="34">
        <f t="shared" si="29"/>
        <v>0.13117149166912076</v>
      </c>
      <c r="M573" s="28">
        <f>($D573*Input!B$4 + 'Cálculo Emissões'!$E573*Input!B$6 + 'Cálculo Emissões'!$F573*Input!B$5) * (1/1000)</f>
        <v>9.8534374035511921E-3</v>
      </c>
      <c r="N573" s="28">
        <f>($D573*Input!C$4 + 'Cálculo Emissões'!$E573*Input!C$6 + 'Cálculo Emissões'!$F573*Input!C$5) * (1/1000)</f>
        <v>9.8534374035511921E-3</v>
      </c>
      <c r="O573" s="28">
        <f>($D573*Input!D$4 + 'Cálculo Emissões'!$E573*Input!D$6 + 'Cálculo Emissões'!$F573*Input!D$5) * (1/1000)</f>
        <v>9.8534374035511921E-3</v>
      </c>
      <c r="P573" s="28">
        <f>($D573*Input!E$4 + 'Cálculo Emissões'!$E573*Input!E$6 + 'Cálculo Emissões'!$F573*Input!E$5) * (1/1000)</f>
        <v>0.63112309260274058</v>
      </c>
      <c r="Q573" s="28">
        <f>($D573*Input!F$4 + 'Cálculo Emissões'!$E573*Input!F$6 + 'Cálculo Emissões'!$F573*Input!F$5) * (1/1000)</f>
        <v>0.85385664282585838</v>
      </c>
      <c r="R573" s="28">
        <f>($D573*Input!G$4 + 'Cálculo Emissões'!$E573*Input!G$6 + 'Cálculo Emissões'!$F573*Input!G$5) * (1/1000)</f>
        <v>1.5159046999074961E-2</v>
      </c>
      <c r="S573" s="28">
        <f>($D573*Input!H$4 + 'Cálculo Emissões'!$E573*Input!H$6 + 'Cálculo Emissões'!$F573*Input!H$5) * (1/1000)</f>
        <v>0.42764650643707974</v>
      </c>
      <c r="T573" s="28">
        <f>($D573*Input!I$4) * (1/1000)</f>
        <v>3.8071756262649331E-2</v>
      </c>
      <c r="U573" s="1">
        <f>($D573*Input!J$4 + 'Cálculo Emissões'!$E573*Input!J$6 + 'Cálculo Emissões'!$F573*Input!J$5) * (1/1000)</f>
        <v>1.295644622495931E-2</v>
      </c>
      <c r="V573" s="1">
        <f>($D573*Input!K$4 + 'Cálculo Emissões'!$E573*Input!K$6 + 'Cálculo Emissões'!$F573*Input!K$5) * (1/1000)</f>
        <v>9.8357580163222248E-3</v>
      </c>
      <c r="W573" s="1">
        <f>($D573*Input!L$4 + 'Cálculo Emissões'!$E573*Input!L$6 + 'Cálculo Emissões'!$F573*Input!L$5) * (1/1000)</f>
        <v>5.2711359276101238E-3</v>
      </c>
      <c r="X573" s="1">
        <f>($D573*Input!M$4 + 'Cálculo Emissões'!$E573*Input!M$6 + 'Cálculo Emissões'!$F573*Input!M$5) * (1/1000)</f>
        <v>1.0922714265468425E-2</v>
      </c>
      <c r="Y573" s="1">
        <f>($D573*Input!N$4 + 'Cálculo Emissões'!$E573*Input!N$6 + 'Cálculo Emissões'!$F573*Input!N$5) * (1/1000)</f>
        <v>5.4613571327342125E-3</v>
      </c>
      <c r="Z573" s="1">
        <f>($D573*Input!O$4 + 'Cálculo Emissões'!$E573*Input!O$6 + 'Cálculo Emissões'!$F573*Input!O$5) * (1/1000)</f>
        <v>2.9729754155805145E-3</v>
      </c>
    </row>
    <row r="574" spans="1:26" ht="15" customHeight="1" x14ac:dyDescent="0.25">
      <c r="A574" s="1" t="str">
        <f>'Dados Vias'!B575</f>
        <v>Vitória</v>
      </c>
      <c r="B574" s="1" t="str">
        <f>'Dados Vias'!C575</f>
        <v>Av. Rio Branco (1)</v>
      </c>
      <c r="C574" s="29">
        <f>Input!$R$17</f>
        <v>0.95383561643835613</v>
      </c>
      <c r="D574" s="5">
        <f>'Dados Vias'!S575</f>
        <v>894.38868827434976</v>
      </c>
      <c r="E574" s="5">
        <f>'Dados Vias'!T575</f>
        <v>105.46079771035416</v>
      </c>
      <c r="F574" s="5">
        <f>'Dados Vias'!U575</f>
        <v>18.252830372945915</v>
      </c>
      <c r="G574" s="12">
        <f>($D574*Input!$E$12 + $E574*Input!$E$14 + $F574*Input!$E$13) / ($D574+$E574+$F574)</f>
        <v>1.5750996015936256</v>
      </c>
      <c r="H574" s="14" t="str">
        <f>'Dados Vias'!W575</f>
        <v>Highway</v>
      </c>
      <c r="I574" s="48">
        <f>'Medições Silt'!J$12</f>
        <v>1.255339285714286</v>
      </c>
      <c r="J574" s="34">
        <f t="shared" si="27"/>
        <v>6.1318889973815605</v>
      </c>
      <c r="K574" s="34">
        <f t="shared" si="28"/>
        <v>1.17701894067386</v>
      </c>
      <c r="L574" s="34">
        <f t="shared" si="29"/>
        <v>0.2847626469372242</v>
      </c>
      <c r="M574" s="28">
        <f>($D574*Input!B$4 + 'Cálculo Emissões'!$E574*Input!B$6 + 'Cálculo Emissões'!$F574*Input!B$5) * (1/1000)</f>
        <v>7.5272945863934897E-3</v>
      </c>
      <c r="N574" s="28">
        <f>($D574*Input!C$4 + 'Cálculo Emissões'!$E574*Input!C$6 + 'Cálculo Emissões'!$F574*Input!C$5) * (1/1000)</f>
        <v>7.5272945863934897E-3</v>
      </c>
      <c r="O574" s="28">
        <f>($D574*Input!D$4 + 'Cálculo Emissões'!$E574*Input!D$6 + 'Cálculo Emissões'!$F574*Input!D$5) * (1/1000)</f>
        <v>7.5272945863934897E-3</v>
      </c>
      <c r="P574" s="28">
        <f>($D574*Input!E$4 + 'Cálculo Emissões'!$E574*Input!E$6 + 'Cálculo Emissões'!$F574*Input!E$5) * (1/1000)</f>
        <v>0.7973302660922621</v>
      </c>
      <c r="Q574" s="28">
        <f>($D574*Input!F$4 + 'Cálculo Emissões'!$E574*Input!F$6 + 'Cálculo Emissões'!$F574*Input!F$5) * (1/1000)</f>
        <v>1.228306373221179</v>
      </c>
      <c r="R574" s="28">
        <f>($D574*Input!G$4 + 'Cálculo Emissões'!$E574*Input!G$6 + 'Cálculo Emissões'!$F574*Input!G$5) * (1/1000)</f>
        <v>1.4911271863217061E-2</v>
      </c>
      <c r="S574" s="28">
        <f>($D574*Input!H$4 + 'Cálculo Emissões'!$E574*Input!H$6 + 'Cálculo Emissões'!$F574*Input!H$5) * (1/1000)</f>
        <v>0.70958821519166926</v>
      </c>
      <c r="T574" s="28">
        <f>($D574*Input!I$4) * (1/1000)</f>
        <v>6.5799668442402814E-2</v>
      </c>
      <c r="U574" s="1">
        <f>($D574*Input!J$4 + 'Cálculo Emissões'!$E574*Input!J$6 + 'Cálculo Emissões'!$F574*Input!J$5) * (1/1000)</f>
        <v>1.8387745801602084E-2</v>
      </c>
      <c r="V574" s="1">
        <f>($D574*Input!K$4 + 'Cálculo Emissões'!$E574*Input!K$6 + 'Cálculo Emissões'!$F574*Input!K$5) * (1/1000)</f>
        <v>1.3954505213926103E-2</v>
      </c>
      <c r="W574" s="1">
        <f>($D574*Input!L$4 + 'Cálculo Emissões'!$E574*Input!L$6 + 'Cálculo Emissões'!$F574*Input!L$5) * (1/1000)</f>
        <v>7.4793806108765055E-3</v>
      </c>
      <c r="X574" s="1">
        <f>($D574*Input!M$4 + 'Cálculo Emissões'!$E574*Input!M$6 + 'Cálculo Emissões'!$F574*Input!M$5) * (1/1000)</f>
        <v>1.520757469462237E-2</v>
      </c>
      <c r="Y574" s="1">
        <f>($D574*Input!N$4 + 'Cálculo Emissões'!$E574*Input!N$6 + 'Cálculo Emissões'!$F574*Input!N$5) * (1/1000)</f>
        <v>7.6037873473111849E-3</v>
      </c>
      <c r="Z574" s="1">
        <f>($D574*Input!O$4 + 'Cálculo Emissões'!$E574*Input!O$6 + 'Cálculo Emissões'!$F574*Input!O$5) * (1/1000)</f>
        <v>4.1485523818991796E-3</v>
      </c>
    </row>
    <row r="575" spans="1:26" ht="15" customHeight="1" x14ac:dyDescent="0.25">
      <c r="A575" s="1" t="str">
        <f>'Dados Vias'!B576</f>
        <v>Vitória</v>
      </c>
      <c r="B575" s="1" t="str">
        <f>'Dados Vias'!C576</f>
        <v>Av. Rio Branco (2)</v>
      </c>
      <c r="C575" s="29">
        <f>Input!$R$17</f>
        <v>0.95383561643835613</v>
      </c>
      <c r="D575" s="5">
        <f>'Dados Vias'!S576</f>
        <v>1176.7663240186562</v>
      </c>
      <c r="E575" s="5">
        <f>'Dados Vias'!T576</f>
        <v>84.753253253421221</v>
      </c>
      <c r="F575" s="5">
        <f>'Dados Vias'!U576</f>
        <v>68.454550704686369</v>
      </c>
      <c r="G575" s="12">
        <f>($D575*Input!$E$12 + $E575*Input!$E$14 + $F575*Input!$E$13) / ($D575+$E575+$F575)</f>
        <v>2.1012254901960783</v>
      </c>
      <c r="H575" s="14" t="str">
        <f>'Dados Vias'!W576</f>
        <v>Highway</v>
      </c>
      <c r="I575" s="48">
        <f>'Medições Silt'!J$12</f>
        <v>1.255339285714286</v>
      </c>
      <c r="J575" s="34">
        <f t="shared" si="27"/>
        <v>10.747661588721837</v>
      </c>
      <c r="K575" s="34">
        <f t="shared" si="28"/>
        <v>2.0630186331292699</v>
      </c>
      <c r="L575" s="34">
        <f t="shared" si="29"/>
        <v>0.49911741124095227</v>
      </c>
      <c r="M575" s="28">
        <f>($D575*Input!B$4 + 'Cálculo Emissões'!$E575*Input!B$6 + 'Cálculo Emissões'!$F575*Input!B$5) * (1/1000)</f>
        <v>1.743951590627623E-2</v>
      </c>
      <c r="N575" s="28">
        <f>($D575*Input!C$4 + 'Cálculo Emissões'!$E575*Input!C$6 + 'Cálculo Emissões'!$F575*Input!C$5) * (1/1000)</f>
        <v>1.743951590627623E-2</v>
      </c>
      <c r="O575" s="28">
        <f>($D575*Input!D$4 + 'Cálculo Emissões'!$E575*Input!D$6 + 'Cálculo Emissões'!$F575*Input!D$5) * (1/1000)</f>
        <v>1.743951590627623E-2</v>
      </c>
      <c r="P575" s="28">
        <f>($D575*Input!E$4 + 'Cálculo Emissões'!$E575*Input!E$6 + 'Cálculo Emissões'!$F575*Input!E$5) * (1/1000)</f>
        <v>1.2851831037875041</v>
      </c>
      <c r="Q575" s="28">
        <f>($D575*Input!F$4 + 'Cálculo Emissões'!$E575*Input!F$6 + 'Cálculo Emissões'!$F575*Input!F$5) * (1/1000)</f>
        <v>1.4545731487062983</v>
      </c>
      <c r="R575" s="28">
        <f>($D575*Input!G$4 + 'Cálculo Emissões'!$E575*Input!G$6 + 'Cálculo Emissões'!$F575*Input!G$5) * (1/1000)</f>
        <v>2.8830960047995711E-2</v>
      </c>
      <c r="S575" s="28">
        <f>($D575*Input!H$4 + 'Cálculo Emissões'!$E575*Input!H$6 + 'Cálculo Emissões'!$F575*Input!H$5) * (1/1000)</f>
        <v>0.92694697111705149</v>
      </c>
      <c r="T575" s="28">
        <f>($D575*Input!I$4) * (1/1000)</f>
        <v>8.6574030921622289E-2</v>
      </c>
      <c r="U575" s="1">
        <f>($D575*Input!J$4 + 'Cálculo Emissões'!$E575*Input!J$6 + 'Cálculo Emissões'!$F575*Input!J$5) * (1/1000)</f>
        <v>2.6750491716457152E-2</v>
      </c>
      <c r="V575" s="1">
        <f>($D575*Input!K$4 + 'Cálculo Emissões'!$E575*Input!K$6 + 'Cálculo Emissões'!$F575*Input!K$5) * (1/1000)</f>
        <v>2.0295775886507415E-2</v>
      </c>
      <c r="W575" s="1">
        <f>($D575*Input!L$4 + 'Cálculo Emissões'!$E575*Input!L$6 + 'Cálculo Emissões'!$F575*Input!L$5) * (1/1000)</f>
        <v>1.0880136728133184E-2</v>
      </c>
      <c r="X575" s="1">
        <f>($D575*Input!M$4 + 'Cálculo Emissões'!$E575*Input!M$6 + 'Cálculo Emissões'!$F575*Input!M$5) * (1/1000)</f>
        <v>2.2506518898524248E-2</v>
      </c>
      <c r="Y575" s="1">
        <f>($D575*Input!N$4 + 'Cálculo Emissões'!$E575*Input!N$6 + 'Cálculo Emissões'!$F575*Input!N$5) * (1/1000)</f>
        <v>1.1253259449262124E-2</v>
      </c>
      <c r="Z575" s="1">
        <f>($D575*Input!O$4 + 'Cálculo Emissões'!$E575*Input!O$6 + 'Cálculo Emissões'!$F575*Input!O$5) * (1/1000)</f>
        <v>6.1335167932306421E-3</v>
      </c>
    </row>
    <row r="576" spans="1:26" ht="15" customHeight="1" x14ac:dyDescent="0.25">
      <c r="A576" s="1" t="str">
        <f>'Dados Vias'!B577</f>
        <v>Vitória</v>
      </c>
      <c r="B576" s="1" t="str">
        <f>'Dados Vias'!C577</f>
        <v>Av. Rosendo Serapião de Souza Filho</v>
      </c>
      <c r="C576" s="29">
        <f>Input!$R$17</f>
        <v>0.95383561643835613</v>
      </c>
      <c r="D576" s="5">
        <f>'Dados Vias'!S577</f>
        <v>221.80671810549364</v>
      </c>
      <c r="E576" s="5">
        <f>'Dados Vias'!T577</f>
        <v>19.050883763662032</v>
      </c>
      <c r="F576" s="5">
        <f>'Dados Vias'!U577</f>
        <v>8.1646644701408704</v>
      </c>
      <c r="G576" s="12">
        <f>($D576*Input!$E$12 + $E576*Input!$E$14 + $F576*Input!$E$13) / ($D576+$E576+$F576)</f>
        <v>1.8199453551912566</v>
      </c>
      <c r="H576" s="14" t="str">
        <f>'Dados Vias'!W577</f>
        <v>Highway</v>
      </c>
      <c r="I576" s="29">
        <f>VLOOKUP($H576,Input!$A$12:$B$15,2,FALSE)</f>
        <v>0.61049702380952386</v>
      </c>
      <c r="J576" s="34">
        <f t="shared" si="27"/>
        <v>0.90187383077294292</v>
      </c>
      <c r="K576" s="34">
        <f t="shared" si="28"/>
        <v>0.17311510064372276</v>
      </c>
      <c r="L576" s="34">
        <f t="shared" si="29"/>
        <v>4.1882685639610347E-2</v>
      </c>
      <c r="M576" s="28">
        <f>($D576*Input!B$4 + 'Cálculo Emissões'!$E576*Input!B$6 + 'Cálculo Emissões'!$F576*Input!B$5) * (1/1000)</f>
        <v>2.4719145435177525E-3</v>
      </c>
      <c r="N576" s="28">
        <f>($D576*Input!C$4 + 'Cálculo Emissões'!$E576*Input!C$6 + 'Cálculo Emissões'!$F576*Input!C$5) * (1/1000)</f>
        <v>2.4719145435177525E-3</v>
      </c>
      <c r="O576" s="28">
        <f>($D576*Input!D$4 + 'Cálculo Emissões'!$E576*Input!D$6 + 'Cálculo Emissões'!$F576*Input!D$5) * (1/1000)</f>
        <v>2.4719145435177525E-3</v>
      </c>
      <c r="P576" s="28">
        <f>($D576*Input!E$4 + 'Cálculo Emissões'!$E576*Input!E$6 + 'Cálculo Emissões'!$F576*Input!E$5) * (1/1000)</f>
        <v>0.21679882363877967</v>
      </c>
      <c r="Q576" s="28">
        <f>($D576*Input!F$4 + 'Cálculo Emissões'!$E576*Input!F$6 + 'Cálculo Emissões'!$F576*Input!F$5) * (1/1000)</f>
        <v>0.28107882004470147</v>
      </c>
      <c r="R576" s="28">
        <f>($D576*Input!G$4 + 'Cálculo Emissões'!$E576*Input!G$6 + 'Cálculo Emissões'!$F576*Input!G$5) * (1/1000)</f>
        <v>4.4454155201750067E-3</v>
      </c>
      <c r="S576" s="28">
        <f>($D576*Input!H$4 + 'Cálculo Emissões'!$E576*Input!H$6 + 'Cálculo Emissões'!$F576*Input!H$5) * (1/1000)</f>
        <v>0.17455215994322609</v>
      </c>
      <c r="T576" s="28">
        <f>($D576*Input!I$4) * (1/1000)</f>
        <v>1.6318194428194842E-2</v>
      </c>
      <c r="U576" s="1">
        <f>($D576*Input!J$4 + 'Cálculo Emissões'!$E576*Input!J$6 + 'Cálculo Emissões'!$F576*Input!J$5) * (1/1000)</f>
        <v>4.7472215218360026E-3</v>
      </c>
      <c r="V576" s="1">
        <f>($D576*Input!K$4 + 'Cálculo Emissões'!$E576*Input!K$6 + 'Cálculo Emissões'!$F576*Input!K$5) * (1/1000)</f>
        <v>3.6019780382653627E-3</v>
      </c>
      <c r="W576" s="1">
        <f>($D576*Input!L$4 + 'Cálculo Emissões'!$E576*Input!L$6 + 'Cálculo Emissões'!$F576*Input!L$5) * (1/1000)</f>
        <v>1.9308399677183362E-3</v>
      </c>
      <c r="X576" s="1">
        <f>($D576*Input!M$4 + 'Cálculo Emissões'!$E576*Input!M$6 + 'Cálculo Emissões'!$F576*Input!M$5) * (1/1000)</f>
        <v>3.9598222997722209E-3</v>
      </c>
      <c r="Y576" s="1">
        <f>($D576*Input!N$4 + 'Cálculo Emissões'!$E576*Input!N$6 + 'Cálculo Emissões'!$F576*Input!N$5) * (1/1000)</f>
        <v>1.9799111498861105E-3</v>
      </c>
      <c r="Z576" s="1">
        <f>($D576*Input!O$4 + 'Cálculo Emissões'!$E576*Input!O$6 + 'Cálculo Emissões'!$F576*Input!O$5) * (1/1000)</f>
        <v>1.079815243267297E-3</v>
      </c>
    </row>
    <row r="577" spans="1:26" ht="15" customHeight="1" x14ac:dyDescent="0.25">
      <c r="A577" s="1" t="str">
        <f>'Dados Vias'!B578</f>
        <v>Vitória</v>
      </c>
      <c r="B577" s="1" t="str">
        <f>'Dados Vias'!C578</f>
        <v>Av. Santo Antônio (1)</v>
      </c>
      <c r="C577" s="29">
        <f>Input!$R$17</f>
        <v>0.95383561643835613</v>
      </c>
      <c r="D577" s="5">
        <f>'Dados Vias'!S578</f>
        <v>80.345265257631624</v>
      </c>
      <c r="E577" s="5">
        <f>'Dados Vias'!T578</f>
        <v>23.434035700142559</v>
      </c>
      <c r="F577" s="5">
        <f>'Dados Vias'!U578</f>
        <v>83.692984643366273</v>
      </c>
      <c r="G577" s="12">
        <f>($D577*Input!$E$12 + $E577*Input!$E$14 + $F577*Input!$E$13) / ($D577+$E577+$F577)</f>
        <v>7.6330357142857137</v>
      </c>
      <c r="H577" s="14" t="str">
        <f>'Dados Vias'!W578</f>
        <v>Collector</v>
      </c>
      <c r="I577" s="29">
        <f>VLOOKUP($H577,Input!$A$12:$B$15,2,FALSE)</f>
        <v>1.9366892857142866</v>
      </c>
      <c r="J577" s="34">
        <f t="shared" si="27"/>
        <v>8.3789370246833812</v>
      </c>
      <c r="K577" s="34">
        <f t="shared" si="28"/>
        <v>1.6083408530351999</v>
      </c>
      <c r="L577" s="34">
        <f t="shared" si="29"/>
        <v>0.38911472250851609</v>
      </c>
      <c r="M577" s="28">
        <f>($D577*Input!B$4 + 'Cálculo Emissões'!$E577*Input!B$6 + 'Cálculo Emissões'!$F577*Input!B$5) * (1/1000)</f>
        <v>1.5088335641027611E-2</v>
      </c>
      <c r="N577" s="28">
        <f>($D577*Input!C$4 + 'Cálculo Emissões'!$E577*Input!C$6 + 'Cálculo Emissões'!$F577*Input!C$5) * (1/1000)</f>
        <v>1.5088335641027611E-2</v>
      </c>
      <c r="O577" s="28">
        <f>($D577*Input!D$4 + 'Cálculo Emissões'!$E577*Input!D$6 + 'Cálculo Emissões'!$F577*Input!D$5) * (1/1000)</f>
        <v>1.5088335641027611E-2</v>
      </c>
      <c r="P577" s="28">
        <f>($D577*Input!E$4 + 'Cálculo Emissões'!$E577*Input!E$6 + 'Cálculo Emissões'!$F577*Input!E$5) * (1/1000)</f>
        <v>0.51893810282695341</v>
      </c>
      <c r="Q577" s="28">
        <f>($D577*Input!F$4 + 'Cálculo Emissões'!$E577*Input!F$6 + 'Cálculo Emissões'!$F577*Input!F$5) * (1/1000)</f>
        <v>0.24923008322353205</v>
      </c>
      <c r="R577" s="28">
        <f>($D577*Input!G$4 + 'Cálculo Emissões'!$E577*Input!G$6 + 'Cálculo Emissões'!$F577*Input!G$5) * (1/1000)</f>
        <v>1.8631863604595931E-2</v>
      </c>
      <c r="S577" s="28">
        <f>($D577*Input!H$4 + 'Cálculo Emissões'!$E577*Input!H$6 + 'Cálculo Emissões'!$F577*Input!H$5) * (1/1000)</f>
        <v>8.8635934667532279E-2</v>
      </c>
      <c r="T577" s="28">
        <f>($D577*Input!I$4) * (1/1000)</f>
        <v>5.9109555880780523E-3</v>
      </c>
      <c r="U577" s="1">
        <f>($D577*Input!J$4 + 'Cálculo Emissões'!$E577*Input!J$6 + 'Cálculo Emissões'!$F577*Input!J$5) * (1/1000)</f>
        <v>7.3172647771886255E-3</v>
      </c>
      <c r="V577" s="1">
        <f>($D577*Input!K$4 + 'Cálculo Emissões'!$E577*Input!K$6 + 'Cálculo Emissões'!$F577*Input!K$5) * (1/1000)</f>
        <v>5.5549127793966431E-3</v>
      </c>
      <c r="W577" s="1">
        <f>($D577*Input!L$4 + 'Cálculo Emissões'!$E577*Input!L$6 + 'Cálculo Emissões'!$F577*Input!L$5) * (1/1000)</f>
        <v>2.9774812962649914E-3</v>
      </c>
      <c r="X577" s="1">
        <f>($D577*Input!M$4 + 'Cálculo Emissões'!$E577*Input!M$6 + 'Cálculo Emissões'!$F577*Input!M$5) * (1/1000)</f>
        <v>6.659799821612352E-3</v>
      </c>
      <c r="Y577" s="1">
        <f>($D577*Input!N$4 + 'Cálculo Emissões'!$E577*Input!N$6 + 'Cálculo Emissões'!$F577*Input!N$5) * (1/1000)</f>
        <v>3.329899910806176E-3</v>
      </c>
      <c r="Z577" s="1">
        <f>($D577*Input!O$4 + 'Cálculo Emissões'!$E577*Input!O$6 + 'Cálculo Emissões'!$F577*Input!O$5) * (1/1000)</f>
        <v>1.8012217615317337E-3</v>
      </c>
    </row>
    <row r="578" spans="1:26" ht="15" customHeight="1" x14ac:dyDescent="0.25">
      <c r="A578" s="1" t="str">
        <f>'Dados Vias'!B579</f>
        <v>Vitória</v>
      </c>
      <c r="B578" s="1" t="str">
        <f>'Dados Vias'!C579</f>
        <v>Av. Saturnino de Brito</v>
      </c>
      <c r="C578" s="29">
        <f>Input!$R$17</f>
        <v>0.95383561643835613</v>
      </c>
      <c r="D578" s="5">
        <f>'Dados Vias'!S579</f>
        <v>4961.8360488464787</v>
      </c>
      <c r="E578" s="5">
        <f>'Dados Vias'!T579</f>
        <v>492.56182674680377</v>
      </c>
      <c r="F578" s="5">
        <f>'Dados Vias'!U579</f>
        <v>315.09469799244067</v>
      </c>
      <c r="G578" s="12">
        <f>($D578*Input!$E$12 + $E578*Input!$E$14 + $F578*Input!$E$13) / ($D578+$E578+$F578)</f>
        <v>2.1188010043942249</v>
      </c>
      <c r="H578" s="14" t="str">
        <f>'Dados Vias'!W579</f>
        <v>Freeway</v>
      </c>
      <c r="I578" s="29">
        <f>VLOOKUP($H578,Input!$A$12:$B$15,2,FALSE)</f>
        <v>0.25617538095238079</v>
      </c>
      <c r="J578" s="34">
        <f t="shared" si="27"/>
        <v>11.071199460063038</v>
      </c>
      <c r="K578" s="34">
        <f t="shared" si="28"/>
        <v>2.1251218777829983</v>
      </c>
      <c r="L578" s="34">
        <f t="shared" si="29"/>
        <v>0.5141423897862093</v>
      </c>
      <c r="M578" s="28">
        <f>($D578*Input!B$4 + 'Cálculo Emissões'!$E578*Input!B$6 + 'Cálculo Emissões'!$F578*Input!B$5) * (1/1000)</f>
        <v>7.8753168731839254E-2</v>
      </c>
      <c r="N578" s="28">
        <f>($D578*Input!C$4 + 'Cálculo Emissões'!$E578*Input!C$6 + 'Cálculo Emissões'!$F578*Input!C$5) * (1/1000)</f>
        <v>7.8753168731839254E-2</v>
      </c>
      <c r="O578" s="28">
        <f>($D578*Input!D$4 + 'Cálculo Emissões'!$E578*Input!D$6 + 'Cálculo Emissões'!$F578*Input!D$5) * (1/1000)</f>
        <v>7.8753168731839254E-2</v>
      </c>
      <c r="P578" s="28">
        <f>($D578*Input!E$4 + 'Cálculo Emissões'!$E578*Input!E$6 + 'Cálculo Emissões'!$F578*Input!E$5) * (1/1000)</f>
        <v>5.5762333165628917</v>
      </c>
      <c r="Q578" s="28">
        <f>($D578*Input!F$4 + 'Cálculo Emissões'!$E578*Input!F$6 + 'Cálculo Emissões'!$F578*Input!F$5) * (1/1000)</f>
        <v>6.6806115052769801</v>
      </c>
      <c r="R578" s="28">
        <f>($D578*Input!G$4 + 'Cálculo Emissões'!$E578*Input!G$6 + 'Cálculo Emissões'!$F578*Input!G$5) * (1/1000)</f>
        <v>0.12746693498713074</v>
      </c>
      <c r="S578" s="28">
        <f>($D578*Input!H$4 + 'Cálculo Emissões'!$E578*Input!H$6 + 'Cálculo Emissões'!$F578*Input!H$5) * (1/1000)</f>
        <v>3.9592853158342121</v>
      </c>
      <c r="T578" s="28">
        <f>($D578*Input!I$4) * (1/1000)</f>
        <v>0.36503946344579868</v>
      </c>
      <c r="U578" s="1">
        <f>($D578*Input!J$4 + 'Cálculo Emissões'!$E578*Input!J$6 + 'Cálculo Emissões'!$F578*Input!J$5) * (1/1000)</f>
        <v>0.1157049471541564</v>
      </c>
      <c r="V578" s="1">
        <f>($D578*Input!K$4 + 'Cálculo Emissões'!$E578*Input!K$6 + 'Cálculo Emissões'!$F578*Input!K$5) * (1/1000)</f>
        <v>8.780048516446079E-2</v>
      </c>
      <c r="W578" s="1">
        <f>($D578*Input!L$4 + 'Cálculo Emissões'!$E578*Input!L$6 + 'Cálculo Emissões'!$F578*Input!L$5) * (1/1000)</f>
        <v>4.7063859084283267E-2</v>
      </c>
      <c r="X578" s="1">
        <f>($D578*Input!M$4 + 'Cálculo Emissões'!$E578*Input!M$6 + 'Cálculo Emissões'!$F578*Input!M$5) * (1/1000)</f>
        <v>9.7389754256705152E-2</v>
      </c>
      <c r="Y578" s="1">
        <f>($D578*Input!N$4 + 'Cálculo Emissões'!$E578*Input!N$6 + 'Cálculo Emissões'!$F578*Input!N$5) * (1/1000)</f>
        <v>4.8694877128352576E-2</v>
      </c>
      <c r="Z578" s="1">
        <f>($D578*Input!O$4 + 'Cálculo Emissões'!$E578*Input!O$6 + 'Cálculo Emissões'!$F578*Input!O$5) * (1/1000)</f>
        <v>2.6531694832186304E-2</v>
      </c>
    </row>
    <row r="579" spans="1:26" ht="15" customHeight="1" x14ac:dyDescent="0.25">
      <c r="A579" s="1" t="str">
        <f>'Dados Vias'!B580</f>
        <v>Vitória</v>
      </c>
      <c r="B579" s="1" t="str">
        <f>'Dados Vias'!C580</f>
        <v>Av. Saturnino Rangel Mauro</v>
      </c>
      <c r="C579" s="29">
        <f>Input!$R$17</f>
        <v>0.95383561643835613</v>
      </c>
      <c r="D579" s="5">
        <f>'Dados Vias'!S580</f>
        <v>316.5297384455161</v>
      </c>
      <c r="E579" s="5">
        <f>'Dados Vias'!T580</f>
        <v>57.276809813950521</v>
      </c>
      <c r="F579" s="5">
        <f>'Dados Vias'!U580</f>
        <v>3.0145689375763434</v>
      </c>
      <c r="G579" s="12">
        <f>($D579*Input!$E$12 + $E579*Input!$E$14 + $F579*Input!$E$13) / ($D579+$E579+$F579)</f>
        <v>1.3735999999999999</v>
      </c>
      <c r="H579" s="14" t="str">
        <f>'Dados Vias'!W580</f>
        <v>Collector</v>
      </c>
      <c r="I579" s="29">
        <f>VLOOKUP($H579,Input!$A$12:$B$15,2,FALSE)</f>
        <v>1.9366892857142866</v>
      </c>
      <c r="J579" s="34">
        <f t="shared" si="27"/>
        <v>2.9285546473025748</v>
      </c>
      <c r="K579" s="34">
        <f t="shared" si="28"/>
        <v>0.56213742455962745</v>
      </c>
      <c r="L579" s="34">
        <f t="shared" si="29"/>
        <v>0.13600098981281311</v>
      </c>
      <c r="M579" s="28">
        <f>($D579*Input!B$4 + 'Cálculo Emissões'!$E579*Input!B$6 + 'Cálculo Emissões'!$F579*Input!B$5) * (1/1000)</f>
        <v>2.1488116737821629E-3</v>
      </c>
      <c r="N579" s="28">
        <f>($D579*Input!C$4 + 'Cálculo Emissões'!$E579*Input!C$6 + 'Cálculo Emissões'!$F579*Input!C$5) * (1/1000)</f>
        <v>2.1488116737821629E-3</v>
      </c>
      <c r="O579" s="28">
        <f>($D579*Input!D$4 + 'Cálculo Emissões'!$E579*Input!D$6 + 'Cálculo Emissões'!$F579*Input!D$5) * (1/1000)</f>
        <v>2.1488116737821629E-3</v>
      </c>
      <c r="P579" s="28">
        <f>($D579*Input!E$4 + 'Cálculo Emissões'!$E579*Input!E$6 + 'Cálculo Emissões'!$F579*Input!E$5) * (1/1000)</f>
        <v>0.26544682630851052</v>
      </c>
      <c r="Q579" s="28">
        <f>($D579*Input!F$4 + 'Cálculo Emissões'!$E579*Input!F$6 + 'Cálculo Emissões'!$F579*Input!F$5) * (1/1000)</f>
        <v>0.50786246907606147</v>
      </c>
      <c r="R579" s="28">
        <f>($D579*Input!G$4 + 'Cálculo Emissões'!$E579*Input!G$6 + 'Cálculo Emissões'!$F579*Input!G$5) * (1/1000)</f>
        <v>4.602310507365967E-3</v>
      </c>
      <c r="S579" s="28">
        <f>($D579*Input!H$4 + 'Cálculo Emissões'!$E579*Input!H$6 + 'Cálculo Emissões'!$F579*Input!H$5) * (1/1000)</f>
        <v>0.2568066795543788</v>
      </c>
      <c r="T579" s="28">
        <f>($D579*Input!I$4) * (1/1000)</f>
        <v>2.3286913301710593E-2</v>
      </c>
      <c r="U579" s="1">
        <f>($D579*Input!J$4 + 'Cálculo Emissões'!$E579*Input!J$6 + 'Cálculo Emissões'!$F579*Input!J$5) * (1/1000)</f>
        <v>6.4401392203654734E-3</v>
      </c>
      <c r="V579" s="1">
        <f>($D579*Input!K$4 + 'Cálculo Emissões'!$E579*Input!K$6 + 'Cálculo Emissões'!$F579*Input!K$5) * (1/1000)</f>
        <v>4.8894376262279965E-3</v>
      </c>
      <c r="W579" s="1">
        <f>($D579*Input!L$4 + 'Cálculo Emissões'!$E579*Input!L$6 + 'Cálculo Emissões'!$F579*Input!L$5) * (1/1000)</f>
        <v>2.6200283800485273E-3</v>
      </c>
      <c r="X579" s="1">
        <f>($D579*Input!M$4 + 'Cálculo Emissões'!$E579*Input!M$6 + 'Cálculo Emissões'!$F579*Input!M$5) * (1/1000)</f>
        <v>5.2830256711848805E-3</v>
      </c>
      <c r="Y579" s="1">
        <f>($D579*Input!N$4 + 'Cálculo Emissões'!$E579*Input!N$6 + 'Cálculo Emissões'!$F579*Input!N$5) * (1/1000)</f>
        <v>2.6415128355924402E-3</v>
      </c>
      <c r="Z579" s="1">
        <f>($D579*Input!O$4 + 'Cálculo Emissões'!$E579*Input!O$6 + 'Cálculo Emissões'!$F579*Input!O$5) * (1/1000)</f>
        <v>1.441080890236271E-3</v>
      </c>
    </row>
    <row r="580" spans="1:26" ht="15" customHeight="1" x14ac:dyDescent="0.25">
      <c r="A580" s="1" t="str">
        <f>'Dados Vias'!B581</f>
        <v>Vitória</v>
      </c>
      <c r="B580" s="1" t="str">
        <f>'Dados Vias'!C581</f>
        <v>Av. Santo Antônio (2)</v>
      </c>
      <c r="C580" s="29">
        <f>Input!$R$17</f>
        <v>0.95383561643835613</v>
      </c>
      <c r="D580" s="5">
        <f>'Dados Vias'!S581</f>
        <v>87.958776658429827</v>
      </c>
      <c r="E580" s="5">
        <f>'Dados Vias'!T581</f>
        <v>21.361417188475816</v>
      </c>
      <c r="F580" s="5">
        <f>'Dados Vias'!U581</f>
        <v>31.413848806582077</v>
      </c>
      <c r="G580" s="12">
        <f>($D580*Input!$E$12 + $E580*Input!$E$14 + $F580*Input!$E$13) / ($D580+$E580+$F580)</f>
        <v>4.4299107142857137</v>
      </c>
      <c r="H580" s="14" t="str">
        <f>'Dados Vias'!W581</f>
        <v>Collector</v>
      </c>
      <c r="I580" s="29">
        <f>VLOOKUP($H580,Input!$A$12:$B$15,2,FALSE)</f>
        <v>1.9366892857142866</v>
      </c>
      <c r="J580" s="34">
        <f t="shared" si="27"/>
        <v>3.6109597494108203</v>
      </c>
      <c r="K580" s="34">
        <f t="shared" si="28"/>
        <v>0.69312540081569929</v>
      </c>
      <c r="L580" s="34">
        <f t="shared" si="29"/>
        <v>0.16769162922960465</v>
      </c>
      <c r="M580" s="28">
        <f>($D580*Input!B$4 + 'Cálculo Emissões'!$E580*Input!B$6 + 'Cálculo Emissões'!$F580*Input!B$5) * (1/1000)</f>
        <v>5.9686925221310305E-3</v>
      </c>
      <c r="N580" s="28">
        <f>($D580*Input!C$4 + 'Cálculo Emissões'!$E580*Input!C$6 + 'Cálculo Emissões'!$F580*Input!C$5) * (1/1000)</f>
        <v>5.9686925221310305E-3</v>
      </c>
      <c r="O580" s="28">
        <f>($D580*Input!D$4 + 'Cálculo Emissões'!$E580*Input!D$6 + 'Cálculo Emissões'!$F580*Input!D$5) * (1/1000)</f>
        <v>5.9686925221310305E-3</v>
      </c>
      <c r="P580" s="28">
        <f>($D580*Input!E$4 + 'Cálculo Emissões'!$E580*Input!E$6 + 'Cálculo Emissões'!$F580*Input!E$5) * (1/1000)</f>
        <v>0.24047309548219345</v>
      </c>
      <c r="Q580" s="28">
        <f>($D580*Input!F$4 + 'Cálculo Emissões'!$E580*Input!F$6 + 'Cálculo Emissões'!$F580*Input!F$5) * (1/1000)</f>
        <v>0.19381652268881097</v>
      </c>
      <c r="R580" s="28">
        <f>($D580*Input!G$4 + 'Cálculo Emissões'!$E580*Input!G$6 + 'Cálculo Emissões'!$F580*Input!G$5) * (1/1000)</f>
        <v>7.7232966522243537E-3</v>
      </c>
      <c r="S580" s="28">
        <f>($D580*Input!H$4 + 'Cálculo Emissões'!$E580*Input!H$6 + 'Cálculo Emissões'!$F580*Input!H$5) * (1/1000)</f>
        <v>8.0717805110826005E-2</v>
      </c>
      <c r="T580" s="28">
        <f>($D580*Input!I$4) * (1/1000)</f>
        <v>6.4710773029686445E-3</v>
      </c>
      <c r="U580" s="1">
        <f>($D580*Input!J$4 + 'Cálculo Emissões'!$E580*Input!J$6 + 'Cálculo Emissões'!$F580*Input!J$5) * (1/1000)</f>
        <v>3.9027914176339609E-3</v>
      </c>
      <c r="V580" s="1">
        <f>($D580*Input!K$4 + 'Cálculo Emissões'!$E580*Input!K$6 + 'Cálculo Emissões'!$F580*Input!K$5) * (1/1000)</f>
        <v>2.9630975362581352E-3</v>
      </c>
      <c r="W580" s="1">
        <f>($D580*Input!L$4 + 'Cálculo Emissões'!$E580*Input!L$6 + 'Cálculo Emissões'!$F580*Input!L$5) * (1/1000)</f>
        <v>1.5880412862915214E-3</v>
      </c>
      <c r="X580" s="1">
        <f>($D580*Input!M$4 + 'Cálculo Emissões'!$E580*Input!M$6 + 'Cálculo Emissões'!$F580*Input!M$5) * (1/1000)</f>
        <v>3.4421484829205927E-3</v>
      </c>
      <c r="Y580" s="1">
        <f>($D580*Input!N$4 + 'Cálculo Emissões'!$E580*Input!N$6 + 'Cálculo Emissões'!$F580*Input!N$5) * (1/1000)</f>
        <v>1.7210742414602964E-3</v>
      </c>
      <c r="Z580" s="1">
        <f>($D580*Input!O$4 + 'Cálculo Emissões'!$E580*Input!O$6 + 'Cálculo Emissões'!$F580*Input!O$5) * (1/1000)</f>
        <v>9.3317335422468607E-4</v>
      </c>
    </row>
    <row r="581" spans="1:26" ht="15" customHeight="1" x14ac:dyDescent="0.25">
      <c r="A581" s="1" t="str">
        <f>'Dados Vias'!B582</f>
        <v>Vitória</v>
      </c>
      <c r="B581" s="1" t="str">
        <f>'Dados Vias'!C582</f>
        <v>Av. Vitória (1)</v>
      </c>
      <c r="C581" s="29">
        <f>Input!$R$17</f>
        <v>0.95383561643835613</v>
      </c>
      <c r="D581" s="5">
        <f>'Dados Vias'!S582</f>
        <v>983.00506825523007</v>
      </c>
      <c r="E581" s="5">
        <f>'Dados Vias'!T582</f>
        <v>153.76615592819243</v>
      </c>
      <c r="F581" s="5">
        <f>'Dados Vias'!U582</f>
        <v>93.358023242116829</v>
      </c>
      <c r="G581" s="12">
        <f>($D581*Input!$E$12 + $E581*Input!$E$14 + $F581*Input!$E$13) / ($D581+$E581+$F581)</f>
        <v>2.3714285714285719</v>
      </c>
      <c r="H581" s="14" t="str">
        <f>'Dados Vias'!W582</f>
        <v>Highway</v>
      </c>
      <c r="I581" s="29">
        <f>VLOOKUP($H581,Input!$A$12:$B$15,2,FALSE)</f>
        <v>0.61049702380952386</v>
      </c>
      <c r="J581" s="34">
        <f t="shared" si="27"/>
        <v>5.8359166723034006</v>
      </c>
      <c r="K581" s="34">
        <f t="shared" si="28"/>
        <v>1.120206915426659</v>
      </c>
      <c r="L581" s="34">
        <f t="shared" si="29"/>
        <v>0.271017802119353</v>
      </c>
      <c r="M581" s="28">
        <f>($D581*Input!B$4 + 'Cálculo Emissões'!$E581*Input!B$6 + 'Cálculo Emissões'!$F581*Input!B$5) * (1/1000)</f>
        <v>2.1258419322064175E-2</v>
      </c>
      <c r="N581" s="28">
        <f>($D581*Input!C$4 + 'Cálculo Emissões'!$E581*Input!C$6 + 'Cálculo Emissões'!$F581*Input!C$5) * (1/1000)</f>
        <v>2.1258419322064175E-2</v>
      </c>
      <c r="O581" s="28">
        <f>($D581*Input!D$4 + 'Cálculo Emissões'!$E581*Input!D$6 + 'Cálculo Emissões'!$F581*Input!D$5) * (1/1000)</f>
        <v>2.1258419322064175E-2</v>
      </c>
      <c r="P581" s="28">
        <f>($D581*Input!E$4 + 'Cálculo Emissões'!$E581*Input!E$6 + 'Cálculo Emissões'!$F581*Input!E$5) * (1/1000)</f>
        <v>1.2784370149393951</v>
      </c>
      <c r="Q581" s="28">
        <f>($D581*Input!F$4 + 'Cálculo Emissões'!$E581*Input!F$6 + 'Cálculo Emissões'!$F581*Input!F$5) * (1/1000)</f>
        <v>1.5716989469975635</v>
      </c>
      <c r="R581" s="28">
        <f>($D581*Input!G$4 + 'Cálculo Emissões'!$E581*Input!G$6 + 'Cálculo Emissões'!$F581*Input!G$5) * (1/1000)</f>
        <v>3.1898880041645213E-2</v>
      </c>
      <c r="S581" s="28">
        <f>($D581*Input!H$4 + 'Cálculo Emissões'!$E581*Input!H$6 + 'Cálculo Emissões'!$F581*Input!H$5) * (1/1000)</f>
        <v>0.81044047250355078</v>
      </c>
      <c r="T581" s="28">
        <f>($D581*Input!I$4) * (1/1000)</f>
        <v>7.2319125248769864E-2</v>
      </c>
      <c r="U581" s="1">
        <f>($D581*Input!J$4 + 'Cálculo Emissões'!$E581*Input!J$6 + 'Cálculo Emissões'!$F581*Input!J$5) * (1/1000)</f>
        <v>2.5481152169835271E-2</v>
      </c>
      <c r="V581" s="1">
        <f>($D581*Input!K$4 + 'Cálculo Emissões'!$E581*Input!K$6 + 'Cálculo Emissões'!$F581*Input!K$5) * (1/1000)</f>
        <v>1.9341903545050023E-2</v>
      </c>
      <c r="W581" s="1">
        <f>($D581*Input!L$4 + 'Cálculo Emissões'!$E581*Input!L$6 + 'Cálculo Emissões'!$F581*Input!L$5) * (1/1000)</f>
        <v>1.0366292894684673E-2</v>
      </c>
      <c r="X581" s="1">
        <f>($D581*Input!M$4 + 'Cálculo Emissões'!$E581*Input!M$6 + 'Cálculo Emissões'!$F581*Input!M$5) * (1/1000)</f>
        <v>2.1595395046696695E-2</v>
      </c>
      <c r="Y581" s="1">
        <f>($D581*Input!N$4 + 'Cálculo Emissões'!$E581*Input!N$6 + 'Cálculo Emissões'!$F581*Input!N$5) * (1/1000)</f>
        <v>1.0797697523348347E-2</v>
      </c>
      <c r="Z581" s="1">
        <f>($D581*Input!O$4 + 'Cálculo Emissões'!$E581*Input!O$6 + 'Cálculo Emissões'!$F581*Input!O$5) * (1/1000)</f>
        <v>5.87630432943509E-3</v>
      </c>
    </row>
    <row r="582" spans="1:26" ht="15" customHeight="1" x14ac:dyDescent="0.25">
      <c r="A582" s="1" t="str">
        <f>'Dados Vias'!B583</f>
        <v>Vitória</v>
      </c>
      <c r="B582" s="1" t="str">
        <f>'Dados Vias'!C583</f>
        <v>Av. Vitória (2)</v>
      </c>
      <c r="C582" s="29">
        <f>Input!$R$17</f>
        <v>0.95383561643835613</v>
      </c>
      <c r="D582" s="5">
        <f>'Dados Vias'!S583</f>
        <v>444.75860372043491</v>
      </c>
      <c r="E582" s="5">
        <f>'Dados Vias'!T583</f>
        <v>52.605856354029932</v>
      </c>
      <c r="F582" s="5">
        <f>'Dados Vias'!U583</f>
        <v>25.50586974740845</v>
      </c>
      <c r="G582" s="12">
        <f>($D582*Input!$E$12 + $E582*Input!$E$14 + $F582*Input!$E$13) / ($D582+$E582+$F582)</f>
        <v>2.0169207317073168</v>
      </c>
      <c r="H582" s="14" t="str">
        <f>'Dados Vias'!W583</f>
        <v>Highway</v>
      </c>
      <c r="I582" s="29">
        <f>VLOOKUP($H582,Input!$A$12:$B$15,2,FALSE)</f>
        <v>0.61049702380952386</v>
      </c>
      <c r="J582" s="34">
        <f t="shared" si="27"/>
        <v>2.1029294068172377</v>
      </c>
      <c r="K582" s="34">
        <f t="shared" si="28"/>
        <v>0.40365827623117245</v>
      </c>
      <c r="L582" s="34">
        <f t="shared" si="29"/>
        <v>9.7659260378509472E-2</v>
      </c>
      <c r="M582" s="28">
        <f>($D582*Input!B$4 + 'Cálculo Emissões'!$E582*Input!B$6 + 'Cálculo Emissões'!$F582*Input!B$5) * (1/1000)</f>
        <v>6.6172928087821371E-3</v>
      </c>
      <c r="N582" s="28">
        <f>($D582*Input!C$4 + 'Cálculo Emissões'!$E582*Input!C$6 + 'Cálculo Emissões'!$F582*Input!C$5) * (1/1000)</f>
        <v>6.6172928087821371E-3</v>
      </c>
      <c r="O582" s="28">
        <f>($D582*Input!D$4 + 'Cálculo Emissões'!$E582*Input!D$6 + 'Cálculo Emissões'!$F582*Input!D$5) * (1/1000)</f>
        <v>6.6172928087821371E-3</v>
      </c>
      <c r="P582" s="28">
        <f>($D582*Input!E$4 + 'Cálculo Emissões'!$E582*Input!E$6 + 'Cálculo Emissões'!$F582*Input!E$5) * (1/1000)</f>
        <v>0.48579445867468551</v>
      </c>
      <c r="Q582" s="28">
        <f>($D582*Input!F$4 + 'Cálculo Emissões'!$E582*Input!F$6 + 'Cálculo Emissões'!$F582*Input!F$5) * (1/1000)</f>
        <v>0.62849322253671713</v>
      </c>
      <c r="R582" s="28">
        <f>($D582*Input!G$4 + 'Cálculo Emissões'!$E582*Input!G$6 + 'Cálculo Emissões'!$F582*Input!G$5) * (1/1000)</f>
        <v>1.0870836445383227E-2</v>
      </c>
      <c r="S582" s="28">
        <f>($D582*Input!H$4 + 'Cálculo Emissões'!$E582*Input!H$6 + 'Cálculo Emissões'!$F582*Input!H$5) * (1/1000)</f>
        <v>0.35698379952294612</v>
      </c>
      <c r="T582" s="28">
        <f>($D582*Input!I$4) * (1/1000)</f>
        <v>3.2720638180448167E-2</v>
      </c>
      <c r="U582" s="1">
        <f>($D582*Input!J$4 + 'Cálculo Emissões'!$E582*Input!J$6 + 'Cálculo Emissões'!$F582*Input!J$5) * (1/1000)</f>
        <v>1.0256313447857482E-2</v>
      </c>
      <c r="V582" s="1">
        <f>($D582*Input!K$4 + 'Cálculo Emissões'!$E582*Input!K$6 + 'Cálculo Emissões'!$F582*Input!K$5) * (1/1000)</f>
        <v>7.7836401033659422E-3</v>
      </c>
      <c r="W582" s="1">
        <f>($D582*Input!L$4 + 'Cálculo Emissões'!$E582*Input!L$6 + 'Cálculo Emissões'!$F582*Input!L$5) * (1/1000)</f>
        <v>4.1720085024526512E-3</v>
      </c>
      <c r="X582" s="1">
        <f>($D582*Input!M$4 + 'Cálculo Emissões'!$E582*Input!M$6 + 'Cálculo Emissões'!$F582*Input!M$5) * (1/1000)</f>
        <v>8.6065032176218439E-3</v>
      </c>
      <c r="Y582" s="1">
        <f>($D582*Input!N$4 + 'Cálculo Emissões'!$E582*Input!N$6 + 'Cálculo Emissões'!$F582*Input!N$5) * (1/1000)</f>
        <v>4.3032516088109219E-3</v>
      </c>
      <c r="Z582" s="1">
        <f>($D582*Input!O$4 + 'Cálculo Emissões'!$E582*Input!O$6 + 'Cálculo Emissões'!$F582*Input!O$5) * (1/1000)</f>
        <v>2.3447976517914065E-3</v>
      </c>
    </row>
    <row r="583" spans="1:26" ht="15" customHeight="1" x14ac:dyDescent="0.25">
      <c r="A583" s="1" t="str">
        <f>'Dados Vias'!B584</f>
        <v>Vitória</v>
      </c>
      <c r="B583" s="1" t="str">
        <f>'Dados Vias'!C584</f>
        <v>Av. Vitória (3)</v>
      </c>
      <c r="C583" s="29">
        <f>Input!$R$17</f>
        <v>0.95383561643835613</v>
      </c>
      <c r="D583" s="5">
        <f>'Dados Vias'!S584</f>
        <v>687.72892936395613</v>
      </c>
      <c r="E583" s="5">
        <f>'Dados Vias'!T584</f>
        <v>161.40576913643864</v>
      </c>
      <c r="F583" s="5">
        <f>'Dados Vias'!U584</f>
        <v>108.77345311368694</v>
      </c>
      <c r="G583" s="12">
        <f>($D583*Input!$E$12 + $E583*Input!$E$14 + $F583*Input!$E$13) / ($D583+$E583+$F583)</f>
        <v>2.8518315018315019</v>
      </c>
      <c r="H583" s="14" t="str">
        <f>'Dados Vias'!W584</f>
        <v>Highway</v>
      </c>
      <c r="I583" s="29">
        <f>VLOOKUP($H583,Input!$A$12:$B$15,2,FALSE)</f>
        <v>0.61049702380952386</v>
      </c>
      <c r="J583" s="34">
        <f t="shared" si="27"/>
        <v>5.4852736318680204</v>
      </c>
      <c r="K583" s="34">
        <f t="shared" si="28"/>
        <v>1.0529008209777624</v>
      </c>
      <c r="L583" s="34">
        <f t="shared" si="29"/>
        <v>0.25473406959139411</v>
      </c>
      <c r="M583" s="28">
        <f>($D583*Input!B$4 + 'Cálculo Emissões'!$E583*Input!B$6 + 'Cálculo Emissões'!$F583*Input!B$5) * (1/1000)</f>
        <v>2.2709419667422098E-2</v>
      </c>
      <c r="N583" s="28">
        <f>($D583*Input!C$4 + 'Cálculo Emissões'!$E583*Input!C$6 + 'Cálculo Emissões'!$F583*Input!C$5) * (1/1000)</f>
        <v>2.2709419667422098E-2</v>
      </c>
      <c r="O583" s="28">
        <f>($D583*Input!D$4 + 'Cálculo Emissões'!$E583*Input!D$6 + 'Cálculo Emissões'!$F583*Input!D$5) * (1/1000)</f>
        <v>2.2709419667422098E-2</v>
      </c>
      <c r="P583" s="28">
        <f>($D583*Input!E$4 + 'Cálculo Emissões'!$E583*Input!E$6 + 'Cálculo Emissões'!$F583*Input!E$5) * (1/1000)</f>
        <v>1.1359618174485837</v>
      </c>
      <c r="Q583" s="28">
        <f>($D583*Input!F$4 + 'Cálculo Emissões'!$E583*Input!F$6 + 'Cálculo Emissões'!$F583*Input!F$5) * (1/1000)</f>
        <v>1.3517205857036239</v>
      </c>
      <c r="R583" s="28">
        <f>($D583*Input!G$4 + 'Cálculo Emissões'!$E583*Input!G$6 + 'Cálculo Emissões'!$F583*Input!G$5) * (1/1000)</f>
        <v>3.1591425504107366E-2</v>
      </c>
      <c r="S583" s="28">
        <f>($D583*Input!H$4 + 'Cálculo Emissões'!$E583*Input!H$6 + 'Cálculo Emissões'!$F583*Input!H$5) * (1/1000)</f>
        <v>0.59538432177506706</v>
      </c>
      <c r="T583" s="28">
        <f>($D583*Input!I$4) * (1/1000)</f>
        <v>5.0595827209876369E-2</v>
      </c>
      <c r="U583" s="1">
        <f>($D583*Input!J$4 + 'Cálculo Emissões'!$E583*Input!J$6 + 'Cálculo Emissões'!$F583*Input!J$5) * (1/1000)</f>
        <v>2.1213126631794737E-2</v>
      </c>
      <c r="V583" s="1">
        <f>($D583*Input!K$4 + 'Cálculo Emissões'!$E583*Input!K$6 + 'Cálculo Emissões'!$F583*Input!K$5) * (1/1000)</f>
        <v>1.6107288765064249E-2</v>
      </c>
      <c r="W583" s="1">
        <f>($D583*Input!L$4 + 'Cálculo Emissões'!$E583*Input!L$6 + 'Cálculo Emissões'!$F583*Input!L$5) * (1/1000)</f>
        <v>8.6314549520037538E-3</v>
      </c>
      <c r="X583" s="1">
        <f>($D583*Input!M$4 + 'Cálculo Emissões'!$E583*Input!M$6 + 'Cálculo Emissões'!$F583*Input!M$5) * (1/1000)</f>
        <v>1.8190869518838422E-2</v>
      </c>
      <c r="Y583" s="1">
        <f>($D583*Input!N$4 + 'Cálculo Emissões'!$E583*Input!N$6 + 'Cálculo Emissões'!$F583*Input!N$5) * (1/1000)</f>
        <v>9.095434759419211E-3</v>
      </c>
      <c r="Z583" s="1">
        <f>($D583*Input!O$4 + 'Cálculo Emissões'!$E583*Input!O$6 + 'Cálculo Emissões'!$F583*Input!O$5) * (1/1000)</f>
        <v>4.9420787207159244E-3</v>
      </c>
    </row>
    <row r="584" spans="1:26" ht="15" customHeight="1" x14ac:dyDescent="0.25">
      <c r="A584" s="1" t="str">
        <f>'Dados Vias'!B585</f>
        <v>Vitória</v>
      </c>
      <c r="B584" s="1" t="str">
        <f>'Dados Vias'!C585</f>
        <v>Av. Norte Sul (1)</v>
      </c>
      <c r="C584" s="29">
        <f>Input!$R$17</f>
        <v>0.95383561643835613</v>
      </c>
      <c r="D584" s="5">
        <f>'Dados Vias'!S585</f>
        <v>1712.1714155715299</v>
      </c>
      <c r="E584" s="5">
        <f>'Dados Vias'!T585</f>
        <v>349.83463107944817</v>
      </c>
      <c r="F584" s="5">
        <f>'Dados Vias'!U585</f>
        <v>252.28458972075583</v>
      </c>
      <c r="G584" s="12">
        <f>($D584*Input!$E$12 + $E584*Input!$E$14 + $F584*Input!$E$13) / ($D584+$E584+$F584)</f>
        <v>2.8090116279069766</v>
      </c>
      <c r="H584" s="14" t="str">
        <f>'Dados Vias'!W585</f>
        <v>Highway</v>
      </c>
      <c r="I584" s="29">
        <f>VLOOKUP($H584,Input!$A$12:$B$15,2,FALSE)</f>
        <v>0.61049702380952386</v>
      </c>
      <c r="J584" s="34">
        <f t="shared" si="27"/>
        <v>13.049401536242671</v>
      </c>
      <c r="K584" s="34">
        <f t="shared" si="28"/>
        <v>2.5048386849753732</v>
      </c>
      <c r="L584" s="34">
        <f t="shared" si="29"/>
        <v>0.6060093592682354</v>
      </c>
      <c r="M584" s="28">
        <f>($D584*Input!B$4 + 'Cálculo Emissões'!$E584*Input!B$6 + 'Cálculo Emissões'!$F584*Input!B$5) * (1/1000)</f>
        <v>5.3070824464433654E-2</v>
      </c>
      <c r="N584" s="28">
        <f>($D584*Input!C$4 + 'Cálculo Emissões'!$E584*Input!C$6 + 'Cálculo Emissões'!$F584*Input!C$5) * (1/1000)</f>
        <v>5.3070824464433654E-2</v>
      </c>
      <c r="O584" s="28">
        <f>($D584*Input!D$4 + 'Cálculo Emissões'!$E584*Input!D$6 + 'Cálculo Emissões'!$F584*Input!D$5) * (1/1000)</f>
        <v>5.3070824464433654E-2</v>
      </c>
      <c r="P584" s="28">
        <f>($D584*Input!E$4 + 'Cálculo Emissões'!$E584*Input!E$6 + 'Cálculo Emissões'!$F584*Input!E$5) * (1/1000)</f>
        <v>2.7222708658710899</v>
      </c>
      <c r="Q584" s="28">
        <f>($D584*Input!F$4 + 'Cálculo Emissões'!$E584*Input!F$6 + 'Cálculo Emissões'!$F584*Input!F$5) * (1/1000)</f>
        <v>3.1460378501780122</v>
      </c>
      <c r="R584" s="28">
        <f>($D584*Input!G$4 + 'Cálculo Emissões'!$E584*Input!G$6 + 'Cálculo Emissões'!$F584*Input!G$5) * (1/1000)</f>
        <v>7.4625761237766139E-2</v>
      </c>
      <c r="S584" s="28">
        <f>($D584*Input!H$4 + 'Cálculo Emissões'!$E584*Input!H$6 + 'Cálculo Emissões'!$F584*Input!H$5) * (1/1000)</f>
        <v>1.4606600153140896</v>
      </c>
      <c r="T584" s="28">
        <f>($D584*Input!I$4) * (1/1000)</f>
        <v>0.12596347979147082</v>
      </c>
      <c r="U584" s="1">
        <f>($D584*Input!J$4 + 'Cálculo Emissões'!$E584*Input!J$6 + 'Cálculo Emissões'!$F584*Input!J$5) * (1/1000)</f>
        <v>5.1128187934898144E-2</v>
      </c>
      <c r="V584" s="1">
        <f>($D584*Input!K$4 + 'Cálculo Emissões'!$E584*Input!K$6 + 'Cálculo Emissões'!$F584*Input!K$5) * (1/1000)</f>
        <v>3.8817354561659759E-2</v>
      </c>
      <c r="W584" s="1">
        <f>($D584*Input!L$4 + 'Cálculo Emissões'!$E584*Input!L$6 + 'Cálculo Emissões'!$F584*Input!L$5) * (1/1000)</f>
        <v>2.080246329180023E-2</v>
      </c>
      <c r="X584" s="1">
        <f>($D584*Input!M$4 + 'Cálculo Emissões'!$E584*Input!M$6 + 'Cálculo Emissões'!$F584*Input!M$5) * (1/1000)</f>
        <v>4.380023215797274E-2</v>
      </c>
      <c r="Y584" s="1">
        <f>($D584*Input!N$4 + 'Cálculo Emissões'!$E584*Input!N$6 + 'Cálculo Emissões'!$F584*Input!N$5) * (1/1000)</f>
        <v>2.190011607898637E-2</v>
      </c>
      <c r="Z584" s="1">
        <f>($D584*Input!O$4 + 'Cálculo Emissões'!$E584*Input!O$6 + 'Cálculo Emissões'!$F584*Input!O$5) * (1/1000)</f>
        <v>1.1903249606435783E-2</v>
      </c>
    </row>
    <row r="585" spans="1:26" ht="15" customHeight="1" x14ac:dyDescent="0.25">
      <c r="A585" s="1" t="str">
        <f>'Dados Vias'!B586</f>
        <v>Vitória</v>
      </c>
      <c r="B585" s="1" t="str">
        <f>'Dados Vias'!C586</f>
        <v>Rua Aristóbulo Barbosa Leão</v>
      </c>
      <c r="C585" s="29">
        <f>Input!$R$17</f>
        <v>0.95383561643835613</v>
      </c>
      <c r="D585" s="5">
        <f>'Dados Vias'!S586</f>
        <v>264.47950709979619</v>
      </c>
      <c r="E585" s="5">
        <f>'Dados Vias'!T586</f>
        <v>32.007074107618649</v>
      </c>
      <c r="F585" s="5">
        <f>'Dados Vias'!U586</f>
        <v>20.214994173232832</v>
      </c>
      <c r="G585" s="12">
        <f>($D585*Input!$E$12 + $E585*Input!$E$14 + $F585*Input!$E$13) / ($D585+$E585+$F585)</f>
        <v>2.230053191489362</v>
      </c>
      <c r="H585" s="14" t="str">
        <f>'Dados Vias'!W586</f>
        <v>Highway</v>
      </c>
      <c r="I585" s="29">
        <f>VLOOKUP($H585,Input!$A$12:$B$15,2,FALSE)</f>
        <v>0.61049702380952386</v>
      </c>
      <c r="J585" s="34">
        <f t="shared" si="27"/>
        <v>1.4111716370080527</v>
      </c>
      <c r="K585" s="34">
        <f t="shared" si="28"/>
        <v>0.27087505106656118</v>
      </c>
      <c r="L585" s="34">
        <f t="shared" si="29"/>
        <v>6.5534286548361576E-2</v>
      </c>
      <c r="M585" s="28">
        <f>($D585*Input!B$4 + 'Cálculo Emissões'!$E585*Input!B$6 + 'Cálculo Emissões'!$F585*Input!B$5) * (1/1000)</f>
        <v>4.8210399698633936E-3</v>
      </c>
      <c r="N585" s="28">
        <f>($D585*Input!C$4 + 'Cálculo Emissões'!$E585*Input!C$6 + 'Cálculo Emissões'!$F585*Input!C$5) * (1/1000)</f>
        <v>4.8210399698633936E-3</v>
      </c>
      <c r="O585" s="28">
        <f>($D585*Input!D$4 + 'Cálculo Emissões'!$E585*Input!D$6 + 'Cálculo Emissões'!$F585*Input!D$5) * (1/1000)</f>
        <v>4.8210399698633936E-3</v>
      </c>
      <c r="P585" s="28">
        <f>($D585*Input!E$4 + 'Cálculo Emissões'!$E585*Input!E$6 + 'Cálculo Emissões'!$F585*Input!E$5) * (1/1000)</f>
        <v>0.31638593589636393</v>
      </c>
      <c r="Q585" s="28">
        <f>($D585*Input!F$4 + 'Cálculo Emissões'!$E585*Input!F$6 + 'Cálculo Emissões'!$F585*Input!F$5) * (1/1000)</f>
        <v>0.38176665328204368</v>
      </c>
      <c r="R585" s="28">
        <f>($D585*Input!G$4 + 'Cálculo Emissões'!$E585*Input!G$6 + 'Cálculo Emissões'!$F585*Input!G$5) * (1/1000)</f>
        <v>7.5278826784135403E-3</v>
      </c>
      <c r="S585" s="28">
        <f>($D585*Input!H$4 + 'Cálculo Emissões'!$E585*Input!H$6 + 'Cálculo Emissões'!$F585*Input!H$5) * (1/1000)</f>
        <v>0.21377080016211672</v>
      </c>
      <c r="T585" s="28">
        <f>($D585*Input!I$4) * (1/1000)</f>
        <v>1.9457607307795607E-2</v>
      </c>
      <c r="U585" s="1">
        <f>($D585*Input!J$4 + 'Cálculo Emissões'!$E585*Input!J$6 + 'Cálculo Emissões'!$F585*Input!J$5) * (1/1000)</f>
        <v>6.4464141529615984E-3</v>
      </c>
      <c r="V585" s="1">
        <f>($D585*Input!K$4 + 'Cálculo Emissões'!$E585*Input!K$6 + 'Cálculo Emissões'!$F585*Input!K$5) * (1/1000)</f>
        <v>4.8923567367828089E-3</v>
      </c>
      <c r="W585" s="1">
        <f>($D585*Input!L$4 + 'Cálculo Emissões'!$E585*Input!L$6 + 'Cálculo Emissões'!$F585*Input!L$5) * (1/1000)</f>
        <v>2.6222981067511733E-3</v>
      </c>
      <c r="X585" s="1">
        <f>($D585*Input!M$4 + 'Cálculo Emissões'!$E585*Input!M$6 + 'Cálculo Emissões'!$F585*Input!M$5) * (1/1000)</f>
        <v>5.4427780732829983E-3</v>
      </c>
      <c r="Y585" s="1">
        <f>($D585*Input!N$4 + 'Cálculo Emissões'!$E585*Input!N$6 + 'Cálculo Emissões'!$F585*Input!N$5) * (1/1000)</f>
        <v>2.7213890366414991E-3</v>
      </c>
      <c r="Z585" s="1">
        <f>($D585*Input!O$4 + 'Cálculo Emissões'!$E585*Input!O$6 + 'Cálculo Emissões'!$F585*Input!O$5) * (1/1000)</f>
        <v>1.4820197504116306E-3</v>
      </c>
    </row>
    <row r="586" spans="1:26" ht="15" customHeight="1" x14ac:dyDescent="0.25">
      <c r="A586" s="1" t="str">
        <f>'Dados Vias'!B587</f>
        <v>Vitória</v>
      </c>
      <c r="B586" s="1" t="str">
        <f>'Dados Vias'!C587</f>
        <v>Rua Ciro Vieira da Cunha</v>
      </c>
      <c r="C586" s="29">
        <f>Input!$R$17</f>
        <v>0.95383561643835613</v>
      </c>
      <c r="D586" s="5">
        <f>'Dados Vias'!S587</f>
        <v>61.39373151560681</v>
      </c>
      <c r="E586" s="5">
        <f>'Dados Vias'!T587</f>
        <v>18.056979857531417</v>
      </c>
      <c r="F586" s="5">
        <f>'Dados Vias'!U587</f>
        <v>12.63988590027199</v>
      </c>
      <c r="G586" s="12">
        <f>($D586*Input!$E$12 + $E586*Input!$E$14 + $F586*Input!$E$13) / ($D586+$E586+$F586)</f>
        <v>3.1539215686274504</v>
      </c>
      <c r="H586" s="14" t="str">
        <f>'Dados Vias'!W587</f>
        <v>Collector</v>
      </c>
      <c r="I586" s="29">
        <f>VLOOKUP($H586,Input!$A$12:$B$15,2,FALSE)</f>
        <v>1.9366892857142866</v>
      </c>
      <c r="J586" s="34">
        <f t="shared" si="27"/>
        <v>1.6708744127909805</v>
      </c>
      <c r="K586" s="34">
        <f t="shared" si="28"/>
        <v>0.32072511948309845</v>
      </c>
      <c r="L586" s="34">
        <f t="shared" si="29"/>
        <v>7.7594786971717358E-2</v>
      </c>
      <c r="M586" s="28">
        <f>($D586*Input!B$4 + 'Cálculo Emissões'!$E586*Input!B$6 + 'Cálculo Emissões'!$F586*Input!B$5) * (1/1000)</f>
        <v>2.5556500498636523E-3</v>
      </c>
      <c r="N586" s="28">
        <f>($D586*Input!C$4 + 'Cálculo Emissões'!$E586*Input!C$6 + 'Cálculo Emissões'!$F586*Input!C$5) * (1/1000)</f>
        <v>2.5556500498636523E-3</v>
      </c>
      <c r="O586" s="28">
        <f>($D586*Input!D$4 + 'Cálculo Emissões'!$E586*Input!D$6 + 'Cálculo Emissões'!$F586*Input!D$5) * (1/1000)</f>
        <v>2.5556500498636523E-3</v>
      </c>
      <c r="P586" s="28">
        <f>($D586*Input!E$4 + 'Cálculo Emissões'!$E586*Input!E$6 + 'Cálculo Emissões'!$F586*Input!E$5) * (1/1000)</f>
        <v>0.11769263578338468</v>
      </c>
      <c r="Q586" s="28">
        <f>($D586*Input!F$4 + 'Cálculo Emissões'!$E586*Input!F$6 + 'Cálculo Emissões'!$F586*Input!F$5) * (1/1000)</f>
        <v>0.13774040902542445</v>
      </c>
      <c r="R586" s="28">
        <f>($D586*Input!G$4 + 'Cálculo Emissões'!$E586*Input!G$6 + 'Cálculo Emissões'!$F586*Input!G$5) * (1/1000)</f>
        <v>3.4454339260159522E-3</v>
      </c>
      <c r="S586" s="28">
        <f>($D586*Input!H$4 + 'Cálculo Emissões'!$E586*Input!H$6 + 'Cálculo Emissões'!$F586*Input!H$5) * (1/1000)</f>
        <v>5.5070006415332377E-2</v>
      </c>
      <c r="T586" s="28">
        <f>($D586*Input!I$4) * (1/1000)</f>
        <v>4.5167020011881781E-3</v>
      </c>
      <c r="U586" s="1">
        <f>($D586*Input!J$4 + 'Cálculo Emissões'!$E586*Input!J$6 + 'Cálculo Emissões'!$F586*Input!J$5) * (1/1000)</f>
        <v>2.1221250765025164E-3</v>
      </c>
      <c r="V586" s="1">
        <f>($D586*Input!K$4 + 'Cálculo Emissões'!$E586*Input!K$6 + 'Cálculo Emissões'!$F586*Input!K$5) * (1/1000)</f>
        <v>1.6116367482733333E-3</v>
      </c>
      <c r="W586" s="1">
        <f>($D586*Input!L$4 + 'Cálculo Emissões'!$E586*Input!L$6 + 'Cálculo Emissões'!$F586*Input!L$5) * (1/1000)</f>
        <v>8.6356084249334622E-4</v>
      </c>
      <c r="X586" s="1">
        <f>($D586*Input!M$4 + 'Cálculo Emissões'!$E586*Input!M$6 + 'Cálculo Emissões'!$F586*Input!M$5) * (1/1000)</f>
        <v>1.8318086773225673E-3</v>
      </c>
      <c r="Y586" s="1">
        <f>($D586*Input!N$4 + 'Cálculo Emissões'!$E586*Input!N$6 + 'Cálculo Emissões'!$F586*Input!N$5) * (1/1000)</f>
        <v>9.1590433866128363E-4</v>
      </c>
      <c r="Z586" s="1">
        <f>($D586*Input!O$4 + 'Cálculo Emissões'!$E586*Input!O$6 + 'Cálculo Emissões'!$F586*Input!O$5) * (1/1000)</f>
        <v>4.9722549432601579E-4</v>
      </c>
    </row>
    <row r="587" spans="1:26" ht="15" customHeight="1" x14ac:dyDescent="0.25">
      <c r="A587" s="1" t="str">
        <f>'Dados Vias'!B588</f>
        <v>Vitória</v>
      </c>
      <c r="B587" s="1" t="str">
        <f>'Dados Vias'!C588</f>
        <v>Rua Clóvis Machado</v>
      </c>
      <c r="C587" s="29">
        <f>Input!$R$17</f>
        <v>0.95383561643835613</v>
      </c>
      <c r="D587" s="5">
        <f>'Dados Vias'!S588</f>
        <v>500.38102730227041</v>
      </c>
      <c r="E587" s="5">
        <f>'Dados Vias'!T588</f>
        <v>62.547628412783801</v>
      </c>
      <c r="F587" s="5">
        <f>'Dados Vias'!U588</f>
        <v>22.075633557453106</v>
      </c>
      <c r="G587" s="12">
        <f>($D587*Input!$E$12 + $E587*Input!$E$14 + $F587*Input!$E$13) / ($D587+$E587+$F587)</f>
        <v>1.8522012578616349</v>
      </c>
      <c r="H587" s="14" t="str">
        <f>'Dados Vias'!W588</f>
        <v>Highway</v>
      </c>
      <c r="I587" s="29">
        <f>VLOOKUP($H587,Input!$A$12:$B$15,2,FALSE)</f>
        <v>0.61049702380952386</v>
      </c>
      <c r="J587" s="34">
        <f t="shared" si="27"/>
        <v>2.1569946977278751</v>
      </c>
      <c r="K587" s="34">
        <f t="shared" si="28"/>
        <v>0.41403613392918959</v>
      </c>
      <c r="L587" s="34">
        <f t="shared" si="29"/>
        <v>0.1001700324022233</v>
      </c>
      <c r="M587" s="28">
        <f>($D587*Input!B$4 + 'Cálculo Emissões'!$E587*Input!B$6 + 'Cálculo Emissões'!$F587*Input!B$5) * (1/1000)</f>
        <v>6.3017618722980605E-3</v>
      </c>
      <c r="N587" s="28">
        <f>($D587*Input!C$4 + 'Cálculo Emissões'!$E587*Input!C$6 + 'Cálculo Emissões'!$F587*Input!C$5) * (1/1000)</f>
        <v>6.3017618722980605E-3</v>
      </c>
      <c r="O587" s="28">
        <f>($D587*Input!D$4 + 'Cálculo Emissões'!$E587*Input!D$6 + 'Cálculo Emissões'!$F587*Input!D$5) * (1/1000)</f>
        <v>6.3017618722980605E-3</v>
      </c>
      <c r="P587" s="28">
        <f>($D587*Input!E$4 + 'Cálculo Emissões'!$E587*Input!E$6 + 'Cálculo Emissões'!$F587*Input!E$5) * (1/1000)</f>
        <v>0.51090747827556471</v>
      </c>
      <c r="Q587" s="28">
        <f>($D587*Input!F$4 + 'Cálculo Emissões'!$E587*Input!F$6 + 'Cálculo Emissões'!$F587*Input!F$5) * (1/1000)</f>
        <v>0.7131518720256439</v>
      </c>
      <c r="R587" s="28">
        <f>($D587*Input!G$4 + 'Cálculo Emissões'!$E587*Input!G$6 + 'Cálculo Emissões'!$F587*Input!G$5) * (1/1000)</f>
        <v>1.084640679079492E-2</v>
      </c>
      <c r="S587" s="28">
        <f>($D587*Input!H$4 + 'Cálculo Emissões'!$E587*Input!H$6 + 'Cálculo Emissões'!$F587*Input!H$5) * (1/1000)</f>
        <v>0.40109025902903012</v>
      </c>
      <c r="T587" s="28">
        <f>($D587*Input!I$4) * (1/1000)</f>
        <v>3.6812748330800373E-2</v>
      </c>
      <c r="U587" s="1">
        <f>($D587*Input!J$4 + 'Cálculo Emissões'!$E587*Input!J$6 + 'Cálculo Emissões'!$F587*Input!J$5) * (1/1000)</f>
        <v>1.1119160746723778E-2</v>
      </c>
      <c r="V587" s="1">
        <f>($D587*Input!K$4 + 'Cálculo Emissões'!$E587*Input!K$6 + 'Cálculo Emissões'!$F587*Input!K$5) * (1/1000)</f>
        <v>8.4387762167780038E-3</v>
      </c>
      <c r="W587" s="1">
        <f>($D587*Input!L$4 + 'Cálculo Emissões'!$E587*Input!L$6 + 'Cálculo Emissões'!$F587*Input!L$5) * (1/1000)</f>
        <v>4.5230165918579961E-3</v>
      </c>
      <c r="X587" s="1">
        <f>($D587*Input!M$4 + 'Cálculo Emissões'!$E587*Input!M$6 + 'Cálculo Emissões'!$F587*Input!M$5) * (1/1000)</f>
        <v>9.2826923029965935E-3</v>
      </c>
      <c r="Y587" s="1">
        <f>($D587*Input!N$4 + 'Cálculo Emissões'!$E587*Input!N$6 + 'Cálculo Emissões'!$F587*Input!N$5) * (1/1000)</f>
        <v>4.6413461514982967E-3</v>
      </c>
      <c r="Z587" s="1">
        <f>($D587*Input!O$4 + 'Cálculo Emissões'!$E587*Input!O$6 + 'Cálculo Emissões'!$F587*Input!O$5) * (1/1000)</f>
        <v>2.5299703746248883E-3</v>
      </c>
    </row>
    <row r="588" spans="1:26" ht="15" customHeight="1" x14ac:dyDescent="0.25">
      <c r="A588" s="1" t="str">
        <f>'Dados Vias'!B589</f>
        <v>Vitória</v>
      </c>
      <c r="B588" s="1" t="str">
        <f>'Dados Vias'!C589</f>
        <v>Rua Comissário Otávio Queiroz</v>
      </c>
      <c r="C588" s="29">
        <f>Input!$R$17</f>
        <v>0.95383561643835613</v>
      </c>
      <c r="D588" s="5">
        <f>'Dados Vias'!S589</f>
        <v>150.42059874885692</v>
      </c>
      <c r="E588" s="5">
        <f>'Dados Vias'!T589</f>
        <v>12.864919629836447</v>
      </c>
      <c r="F588" s="5">
        <f>'Dados Vias'!U589</f>
        <v>0.98960920229511129</v>
      </c>
      <c r="G588" s="12">
        <f>($D588*Input!$E$12 + $E588*Input!$E$14 + $F588*Input!$E$13) / ($D588+$E588+$F588)</f>
        <v>1.4376506024096387</v>
      </c>
      <c r="H588" s="14" t="str">
        <f>'Dados Vias'!W589</f>
        <v>Collector</v>
      </c>
      <c r="I588" s="29">
        <f>VLOOKUP($H588,Input!$A$12:$B$15,2,FALSE)</f>
        <v>1.9366892857142866</v>
      </c>
      <c r="J588" s="34">
        <f t="shared" si="27"/>
        <v>1.3374539651726636</v>
      </c>
      <c r="K588" s="34">
        <f t="shared" si="28"/>
        <v>0.25672490972354534</v>
      </c>
      <c r="L588" s="34">
        <f t="shared" si="29"/>
        <v>6.2110865255696451E-2</v>
      </c>
      <c r="M588" s="28">
        <f>($D588*Input!B$4 + 'Cálculo Emissões'!$E588*Input!B$6 + 'Cálculo Emissões'!$F588*Input!B$5) * (1/1000)</f>
        <v>8.8079304186566105E-4</v>
      </c>
      <c r="N588" s="28">
        <f>($D588*Input!C$4 + 'Cálculo Emissões'!$E588*Input!C$6 + 'Cálculo Emissões'!$F588*Input!C$5) * (1/1000)</f>
        <v>8.8079304186566105E-4</v>
      </c>
      <c r="O588" s="28">
        <f>($D588*Input!D$4 + 'Cálculo Emissões'!$E588*Input!D$6 + 'Cálculo Emissões'!$F588*Input!D$5) * (1/1000)</f>
        <v>8.8079304186566105E-4</v>
      </c>
      <c r="P588" s="28">
        <f>($D588*Input!E$4 + 'Cálculo Emissões'!$E588*Input!E$6 + 'Cálculo Emissões'!$F588*Input!E$5) * (1/1000)</f>
        <v>0.12230638048960174</v>
      </c>
      <c r="Q588" s="28">
        <f>($D588*Input!F$4 + 'Cálculo Emissões'!$E588*Input!F$6 + 'Cálculo Emissões'!$F588*Input!F$5) * (1/1000)</f>
        <v>0.18568463756535364</v>
      </c>
      <c r="R588" s="28">
        <f>($D588*Input!G$4 + 'Cálculo Emissões'!$E588*Input!G$6 + 'Cálculo Emissões'!$F588*Input!G$5) * (1/1000)</f>
        <v>2.0581661070948653E-3</v>
      </c>
      <c r="S588" s="28">
        <f>($D588*Input!H$4 + 'Cálculo Emissões'!$E588*Input!H$6 + 'Cálculo Emissões'!$F588*Input!H$5) * (1/1000)</f>
        <v>0.11723031564614847</v>
      </c>
      <c r="T588" s="28">
        <f>($D588*Input!I$4) * (1/1000)</f>
        <v>1.1066358121857691E-2</v>
      </c>
      <c r="U588" s="1">
        <f>($D588*Input!J$4 + 'Cálculo Emissões'!$E588*Input!J$6 + 'Cálculo Emissões'!$F588*Input!J$5) * (1/1000)</f>
        <v>2.9113712725612664E-3</v>
      </c>
      <c r="V588" s="1">
        <f>($D588*Input!K$4 + 'Cálculo Emissões'!$E588*Input!K$6 + 'Cálculo Emissões'!$F588*Input!K$5) * (1/1000)</f>
        <v>2.2089437672257041E-3</v>
      </c>
      <c r="W588" s="1">
        <f>($D588*Input!L$4 + 'Cálculo Emissões'!$E588*Input!L$6 + 'Cálculo Emissões'!$F588*Input!L$5) * (1/1000)</f>
        <v>1.1840900643184521E-3</v>
      </c>
      <c r="X588" s="1">
        <f>($D588*Input!M$4 + 'Cálculo Emissões'!$E588*Input!M$6 + 'Cálculo Emissões'!$F588*Input!M$5) * (1/1000)</f>
        <v>2.396338243289128E-3</v>
      </c>
      <c r="Y588" s="1">
        <f>($D588*Input!N$4 + 'Cálculo Emissões'!$E588*Input!N$6 + 'Cálculo Emissões'!$F588*Input!N$5) * (1/1000)</f>
        <v>1.198169121644564E-3</v>
      </c>
      <c r="Z588" s="1">
        <f>($D588*Input!O$4 + 'Cálculo Emissões'!$E588*Input!O$6 + 'Cálculo Emissões'!$F588*Input!O$5) * (1/1000)</f>
        <v>6.5426948479796964E-4</v>
      </c>
    </row>
    <row r="589" spans="1:26" ht="15" customHeight="1" x14ac:dyDescent="0.25">
      <c r="A589" s="1" t="str">
        <f>'Dados Vias'!B590</f>
        <v>Vitória</v>
      </c>
      <c r="B589" s="1" t="str">
        <f>'Dados Vias'!C590</f>
        <v>Rua das Palmeiras</v>
      </c>
      <c r="C589" s="29">
        <f>Input!$R$17</f>
        <v>0.95383561643835613</v>
      </c>
      <c r="D589" s="5">
        <f>'Dados Vias'!S590</f>
        <v>773.83625449648844</v>
      </c>
      <c r="E589" s="5">
        <f>'Dados Vias'!T590</f>
        <v>200.89979684043448</v>
      </c>
      <c r="F589" s="5">
        <f>'Dados Vias'!U590</f>
        <v>54.565376919624185</v>
      </c>
      <c r="G589" s="12">
        <f>($D589*Input!$E$12 + $E589*Input!$E$14 + $F589*Input!$E$13) / ($D589+$E589+$F589)</f>
        <v>1.9587951807228916</v>
      </c>
      <c r="H589" s="14" t="str">
        <f>'Dados Vias'!W590</f>
        <v>Highway</v>
      </c>
      <c r="I589" s="29">
        <f>VLOOKUP($H589,Input!$A$12:$B$15,2,FALSE)</f>
        <v>0.61049702380952386</v>
      </c>
      <c r="J589" s="34">
        <f t="shared" si="27"/>
        <v>4.0180882560243871</v>
      </c>
      <c r="K589" s="34">
        <f t="shared" si="28"/>
        <v>0.7712739067291392</v>
      </c>
      <c r="L589" s="34">
        <f t="shared" si="29"/>
        <v>0.18659852582156597</v>
      </c>
      <c r="M589" s="28">
        <f>($D589*Input!B$4 + 'Cálculo Emissões'!$E589*Input!B$6 + 'Cálculo Emissões'!$F589*Input!B$5) * (1/1000)</f>
        <v>1.3774408632464676E-2</v>
      </c>
      <c r="N589" s="28">
        <f>($D589*Input!C$4 + 'Cálculo Emissões'!$E589*Input!C$6 + 'Cálculo Emissões'!$F589*Input!C$5) * (1/1000)</f>
        <v>1.3774408632464676E-2</v>
      </c>
      <c r="O589" s="28">
        <f>($D589*Input!D$4 + 'Cálculo Emissões'!$E589*Input!D$6 + 'Cálculo Emissões'!$F589*Input!D$5) * (1/1000)</f>
        <v>1.3774408632464676E-2</v>
      </c>
      <c r="P589" s="28">
        <f>($D589*Input!E$4 + 'Cálculo Emissões'!$E589*Input!E$6 + 'Cálculo Emissões'!$F589*Input!E$5) * (1/1000)</f>
        <v>0.91150612398443531</v>
      </c>
      <c r="Q589" s="28">
        <f>($D589*Input!F$4 + 'Cálculo Emissões'!$E589*Input!F$6 + 'Cálculo Emissões'!$F589*Input!F$5) * (1/1000)</f>
        <v>1.5246975105348091</v>
      </c>
      <c r="R589" s="28">
        <f>($D589*Input!G$4 + 'Cálculo Emissões'!$E589*Input!G$6 + 'Cálculo Emissões'!$F589*Input!G$5) * (1/1000)</f>
        <v>2.1329410948488066E-2</v>
      </c>
      <c r="S589" s="28">
        <f>($D589*Input!H$4 + 'Cálculo Emissões'!$E589*Input!H$6 + 'Cálculo Emissões'!$F589*Input!H$5) * (1/1000)</f>
        <v>0.65944474024093014</v>
      </c>
      <c r="T589" s="28">
        <f>($D589*Input!I$4) * (1/1000)</f>
        <v>5.6930694274345363E-2</v>
      </c>
      <c r="U589" s="1">
        <f>($D589*Input!J$4 + 'Cálculo Emissões'!$E589*Input!J$6 + 'Cálculo Emissões'!$F589*Input!J$5) * (1/1000)</f>
        <v>1.9441785665842225E-2</v>
      </c>
      <c r="V589" s="1">
        <f>($D589*Input!K$4 + 'Cálculo Emissões'!$E589*Input!K$6 + 'Cálculo Emissões'!$F589*Input!K$5) * (1/1000)</f>
        <v>1.4765699988051776E-2</v>
      </c>
      <c r="W589" s="1">
        <f>($D589*Input!L$4 + 'Cálculo Emissões'!$E589*Input!L$6 + 'Cálculo Emissões'!$F589*Input!L$5) * (1/1000)</f>
        <v>7.9111122818413763E-3</v>
      </c>
      <c r="X589" s="1">
        <f>($D589*Input!M$4 + 'Cálculo Emissões'!$E589*Input!M$6 + 'Cálculo Emissões'!$F589*Input!M$5) * (1/1000)</f>
        <v>1.6277551660169493E-2</v>
      </c>
      <c r="Y589" s="1">
        <f>($D589*Input!N$4 + 'Cálculo Emissões'!$E589*Input!N$6 + 'Cálculo Emissões'!$F589*Input!N$5) * (1/1000)</f>
        <v>8.1387758300847466E-3</v>
      </c>
      <c r="Z589" s="1">
        <f>($D589*Input!O$4 + 'Cálculo Emissões'!$E589*Input!O$6 + 'Cálculo Emissões'!$F589*Input!O$5) * (1/1000)</f>
        <v>4.4293046167064856E-3</v>
      </c>
    </row>
    <row r="590" spans="1:26" ht="15" customHeight="1" x14ac:dyDescent="0.25">
      <c r="A590" s="1" t="str">
        <f>'Dados Vias'!B591</f>
        <v>Vitória</v>
      </c>
      <c r="B590" s="1" t="str">
        <f>'Dados Vias'!C591</f>
        <v>Rua Dona Maria Rosa</v>
      </c>
      <c r="C590" s="29">
        <f>Input!$R$17</f>
        <v>0.95383561643835613</v>
      </c>
      <c r="D590" s="5">
        <f>'Dados Vias'!S591</f>
        <v>376.52054296861826</v>
      </c>
      <c r="E590" s="5">
        <f>'Dados Vias'!T591</f>
        <v>66.689985470456364</v>
      </c>
      <c r="F590" s="5">
        <f>'Dados Vias'!U591</f>
        <v>26.050775574397015</v>
      </c>
      <c r="G590" s="12">
        <f>($D590*Input!$E$12 + $E590*Input!$E$14 + $F590*Input!$E$13) / ($D590+$E590+$F590)</f>
        <v>2.0606587712805329</v>
      </c>
      <c r="H590" s="14" t="str">
        <f>'Dados Vias'!W591</f>
        <v>Highway</v>
      </c>
      <c r="I590" s="29">
        <f>VLOOKUP($H590,Input!$A$12:$B$15,2,FALSE)</f>
        <v>0.61049702380952386</v>
      </c>
      <c r="J590" s="34">
        <f t="shared" si="27"/>
        <v>1.9290746573534083</v>
      </c>
      <c r="K590" s="34">
        <f t="shared" si="28"/>
        <v>0.37028677633409068</v>
      </c>
      <c r="L590" s="34">
        <f t="shared" si="29"/>
        <v>8.9585510403409063E-2</v>
      </c>
      <c r="M590" s="28">
        <f>($D590*Input!B$4 + 'Cálculo Emissões'!$E590*Input!B$6 + 'Cálculo Emissões'!$F590*Input!B$5) * (1/1000)</f>
        <v>6.4788160478504858E-3</v>
      </c>
      <c r="N590" s="28">
        <f>($D590*Input!C$4 + 'Cálculo Emissões'!$E590*Input!C$6 + 'Cálculo Emissões'!$F590*Input!C$5) * (1/1000)</f>
        <v>6.4788160478504858E-3</v>
      </c>
      <c r="O590" s="28">
        <f>($D590*Input!D$4 + 'Cálculo Emissões'!$E590*Input!D$6 + 'Cálculo Emissões'!$F590*Input!D$5) * (1/1000)</f>
        <v>6.4788160478504858E-3</v>
      </c>
      <c r="P590" s="28">
        <f>($D590*Input!E$4 + 'Cálculo Emissões'!$E590*Input!E$6 + 'Cálculo Emissões'!$F590*Input!E$5) * (1/1000)</f>
        <v>0.43769786160676588</v>
      </c>
      <c r="Q590" s="28">
        <f>($D590*Input!F$4 + 'Cálculo Emissões'!$E590*Input!F$6 + 'Cálculo Emissões'!$F590*Input!F$5) * (1/1000)</f>
        <v>0.62189622187662386</v>
      </c>
      <c r="R590" s="28">
        <f>($D590*Input!G$4 + 'Cálculo Emissões'!$E590*Input!G$6 + 'Cálculo Emissões'!$F590*Input!G$5) * (1/1000)</f>
        <v>1.0195817635519681E-2</v>
      </c>
      <c r="S590" s="28">
        <f>($D590*Input!H$4 + 'Cálculo Emissões'!$E590*Input!H$6 + 'Cálculo Emissões'!$F590*Input!H$5) * (1/1000)</f>
        <v>0.3105699316867378</v>
      </c>
      <c r="T590" s="28">
        <f>($D590*Input!I$4) * (1/1000)</f>
        <v>2.7700402759889296E-2</v>
      </c>
      <c r="U590" s="1">
        <f>($D590*Input!J$4 + 'Cálculo Emissões'!$E590*Input!J$6 + 'Cálculo Emissões'!$F590*Input!J$5) * (1/1000)</f>
        <v>9.168130116278296E-3</v>
      </c>
      <c r="V590" s="1">
        <f>($D590*Input!K$4 + 'Cálculo Emissões'!$E590*Input!K$6 + 'Cálculo Emissões'!$F590*Input!K$5) * (1/1000)</f>
        <v>6.9600624153490576E-3</v>
      </c>
      <c r="W590" s="1">
        <f>($D590*Input!L$4 + 'Cálculo Emissões'!$E590*Input!L$6 + 'Cálculo Emissões'!$F590*Input!L$5) * (1/1000)</f>
        <v>3.7299276189405664E-3</v>
      </c>
      <c r="X590" s="1">
        <f>($D590*Input!M$4 + 'Cálculo Emissões'!$E590*Input!M$6 + 'Cálculo Emissões'!$F590*Input!M$5) * (1/1000)</f>
        <v>7.7020329729895424E-3</v>
      </c>
      <c r="Y590" s="1">
        <f>($D590*Input!N$4 + 'Cálculo Emissões'!$E590*Input!N$6 + 'Cálculo Emissões'!$F590*Input!N$5) * (1/1000)</f>
        <v>3.8510164864947712E-3</v>
      </c>
      <c r="Z590" s="1">
        <f>($D590*Input!O$4 + 'Cálculo Emissões'!$E590*Input!O$6 + 'Cálculo Emissões'!$F590*Input!O$5) * (1/1000)</f>
        <v>2.0968940138335378E-3</v>
      </c>
    </row>
    <row r="591" spans="1:26" ht="15" customHeight="1" x14ac:dyDescent="0.25">
      <c r="A591" s="1" t="str">
        <f>'Dados Vias'!B592</f>
        <v>Vitória</v>
      </c>
      <c r="B591" s="1" t="str">
        <f>'Dados Vias'!C592</f>
        <v>Rua Dr. João Carlos de Souza</v>
      </c>
      <c r="C591" s="29">
        <f>Input!$R$17</f>
        <v>0.95383561643835613</v>
      </c>
      <c r="D591" s="5">
        <f>'Dados Vias'!S592</f>
        <v>901.61115325662252</v>
      </c>
      <c r="E591" s="5">
        <f>'Dados Vias'!T592</f>
        <v>76.110032417766831</v>
      </c>
      <c r="F591" s="5">
        <f>'Dados Vias'!U592</f>
        <v>5.8546178782897575</v>
      </c>
      <c r="G591" s="12">
        <f>($D591*Input!$E$12 + $E591*Input!$E$14 + $F591*Input!$E$13) / ($D591+$E591+$F591)</f>
        <v>1.4377976190476189</v>
      </c>
      <c r="H591" s="14" t="str">
        <f>'Dados Vias'!W592</f>
        <v>Highway</v>
      </c>
      <c r="I591" s="29">
        <f>VLOOKUP($H591,Input!$A$12:$B$15,2,FALSE)</f>
        <v>0.61049702380952386</v>
      </c>
      <c r="J591" s="34">
        <f t="shared" si="27"/>
        <v>2.8009647321471149</v>
      </c>
      <c r="K591" s="34">
        <f t="shared" si="28"/>
        <v>0.53764648109325419</v>
      </c>
      <c r="L591" s="34">
        <f t="shared" si="29"/>
        <v>0.13007576155481956</v>
      </c>
      <c r="M591" s="28">
        <f>($D591*Input!B$4 + 'Cálculo Emissões'!$E591*Input!B$6 + 'Cálculo Emissões'!$F591*Input!B$5) * (1/1000)</f>
        <v>5.2615548038450069E-3</v>
      </c>
      <c r="N591" s="28">
        <f>($D591*Input!C$4 + 'Cálculo Emissões'!$E591*Input!C$6 + 'Cálculo Emissões'!$F591*Input!C$5) * (1/1000)</f>
        <v>5.2615548038450069E-3</v>
      </c>
      <c r="O591" s="28">
        <f>($D591*Input!D$4 + 'Cálculo Emissões'!$E591*Input!D$6 + 'Cálculo Emissões'!$F591*Input!D$5) * (1/1000)</f>
        <v>5.2615548038450069E-3</v>
      </c>
      <c r="P591" s="28">
        <f>($D591*Input!E$4 + 'Cálculo Emissões'!$E591*Input!E$6 + 'Cálculo Emissões'!$F591*Input!E$5) * (1/1000)</f>
        <v>0.73257787292610688</v>
      </c>
      <c r="Q591" s="28">
        <f>($D591*Input!F$4 + 'Cálculo Emissões'!$E591*Input!F$6 + 'Cálculo Emissões'!$F591*Input!F$5) * (1/1000)</f>
        <v>1.1090502623015341</v>
      </c>
      <c r="R591" s="28">
        <f>($D591*Input!G$4 + 'Cálculo Emissões'!$E591*Input!G$6 + 'Cálculo Emissões'!$F591*Input!G$5) * (1/1000)</f>
        <v>1.2317814491256485E-2</v>
      </c>
      <c r="S591" s="28">
        <f>($D591*Input!H$4 + 'Cálculo Emissões'!$E591*Input!H$6 + 'Cálculo Emissões'!$F591*Input!H$5) * (1/1000)</f>
        <v>0.70232385988013457</v>
      </c>
      <c r="T591" s="28">
        <f>($D591*Input!I$4) * (1/1000)</f>
        <v>6.6331021094108808E-2</v>
      </c>
      <c r="U591" s="1">
        <f>($D591*Input!J$4 + 'Cálculo Emissões'!$E591*Input!J$6 + 'Cálculo Emissões'!$F591*Input!J$5) * (1/1000)</f>
        <v>1.7437045342364059E-2</v>
      </c>
      <c r="V591" s="1">
        <f>($D591*Input!K$4 + 'Cálculo Emissões'!$E591*Input!K$6 + 'Cálculo Emissões'!$F591*Input!K$5) * (1/1000)</f>
        <v>1.3229899694086403E-2</v>
      </c>
      <c r="W591" s="1">
        <f>($D591*Input!L$4 + 'Cálculo Emissões'!$E591*Input!L$6 + 'Cálculo Emissões'!$F591*Input!L$5) * (1/1000)</f>
        <v>7.0918328636930331E-3</v>
      </c>
      <c r="X591" s="1">
        <f>($D591*Input!M$4 + 'Cálculo Emissões'!$E591*Input!M$6 + 'Cálculo Emissões'!$F591*Input!M$5) * (1/1000)</f>
        <v>1.4352593542602158E-2</v>
      </c>
      <c r="Y591" s="1">
        <f>($D591*Input!N$4 + 'Cálculo Emissões'!$E591*Input!N$6 + 'Cálculo Emissões'!$F591*Input!N$5) * (1/1000)</f>
        <v>7.176296771301079E-3</v>
      </c>
      <c r="Z591" s="1">
        <f>($D591*Input!O$4 + 'Cálculo Emissões'!$E591*Input!O$6 + 'Cálculo Emissões'!$F591*Input!O$5) * (1/1000)</f>
        <v>3.9187256478776097E-3</v>
      </c>
    </row>
    <row r="592" spans="1:26" ht="15" customHeight="1" x14ac:dyDescent="0.25">
      <c r="A592" s="1" t="str">
        <f>'Dados Vias'!B593</f>
        <v>Vitória</v>
      </c>
      <c r="B592" s="1" t="str">
        <f>'Dados Vias'!C593</f>
        <v>Rua Filogônio Mota</v>
      </c>
      <c r="C592" s="29">
        <f>Input!$R$17</f>
        <v>0.95383561643835613</v>
      </c>
      <c r="D592" s="5">
        <f>'Dados Vias'!S593</f>
        <v>83.800141662133072</v>
      </c>
      <c r="E592" s="5">
        <f>'Dados Vias'!T593</f>
        <v>10.098537155901871</v>
      </c>
      <c r="F592" s="5">
        <f>'Dados Vias'!U593</f>
        <v>5.3150195557378268</v>
      </c>
      <c r="G592" s="12">
        <f>($D592*Input!$E$12 + $E592*Input!$E$14 + $F592*Input!$E$13) / ($D592+$E592+$F592)</f>
        <v>2.0834821428571431</v>
      </c>
      <c r="H592" s="14" t="str">
        <f>'Dados Vias'!W593</f>
        <v>Collector</v>
      </c>
      <c r="I592" s="29">
        <f>VLOOKUP($H592,Input!$A$12:$B$15,2,FALSE)</f>
        <v>1.9366892857142866</v>
      </c>
      <c r="J592" s="34">
        <f t="shared" si="27"/>
        <v>1.1793367419391698</v>
      </c>
      <c r="K592" s="34">
        <f t="shared" si="28"/>
        <v>0.22637423529482514</v>
      </c>
      <c r="L592" s="34">
        <f t="shared" si="29"/>
        <v>5.4767960151973827E-2</v>
      </c>
      <c r="M592" s="28">
        <f>($D592*Input!B$4 + 'Cálculo Emissões'!$E592*Input!B$6 + 'Cálculo Emissões'!$F592*Input!B$5) * (1/1000)</f>
        <v>1.3367008769005683E-3</v>
      </c>
      <c r="N592" s="28">
        <f>($D592*Input!C$4 + 'Cálculo Emissões'!$E592*Input!C$6 + 'Cálculo Emissões'!$F592*Input!C$5) * (1/1000)</f>
        <v>1.3367008769005683E-3</v>
      </c>
      <c r="O592" s="28">
        <f>($D592*Input!D$4 + 'Cálculo Emissões'!$E592*Input!D$6 + 'Cálculo Emissões'!$F592*Input!D$5) * (1/1000)</f>
        <v>1.3367008769005683E-3</v>
      </c>
      <c r="P592" s="28">
        <f>($D592*Input!E$4 + 'Cálculo Emissões'!$E592*Input!E$6 + 'Cálculo Emissões'!$F592*Input!E$5) * (1/1000)</f>
        <v>9.431828806685108E-2</v>
      </c>
      <c r="Q592" s="28">
        <f>($D592*Input!F$4 + 'Cálculo Emissões'!$E592*Input!F$6 + 'Cálculo Emissões'!$F592*Input!F$5) * (1/1000)</f>
        <v>0.11966566625990774</v>
      </c>
      <c r="R592" s="28">
        <f>($D592*Input!G$4 + 'Cálculo Emissões'!$E592*Input!G$6 + 'Cálculo Emissões'!$F592*Input!G$5) * (1/1000)</f>
        <v>2.1558288258390927E-3</v>
      </c>
      <c r="S592" s="28">
        <f>($D592*Input!H$4 + 'Cálculo Emissões'!$E592*Input!H$6 + 'Cálculo Emissões'!$F592*Input!H$5) * (1/1000)</f>
        <v>6.7449111600991929E-2</v>
      </c>
      <c r="T592" s="28">
        <f>($D592*Input!I$4) * (1/1000)</f>
        <v>6.1651288853323931E-3</v>
      </c>
      <c r="U592" s="1">
        <f>($D592*Input!J$4 + 'Cálculo Emissões'!$E592*Input!J$6 + 'Cálculo Emissões'!$F592*Input!J$5) * (1/1000)</f>
        <v>1.9684590562474226E-3</v>
      </c>
      <c r="V592" s="1">
        <f>($D592*Input!K$4 + 'Cálculo Emissões'!$E592*Input!K$6 + 'Cálculo Emissões'!$F592*Input!K$5) * (1/1000)</f>
        <v>1.493908425283523E-3</v>
      </c>
      <c r="W592" s="1">
        <f>($D592*Input!L$4 + 'Cálculo Emissões'!$E592*Input!L$6 + 'Cálculo Emissões'!$F592*Input!L$5) * (1/1000)</f>
        <v>8.0072804642964215E-4</v>
      </c>
      <c r="X592" s="1">
        <f>($D592*Input!M$4 + 'Cálculo Emissões'!$E592*Input!M$6 + 'Cálculo Emissões'!$F592*Input!M$5) * (1/1000)</f>
        <v>1.6550689109851751E-3</v>
      </c>
      <c r="Y592" s="1">
        <f>($D592*Input!N$4 + 'Cálculo Emissões'!$E592*Input!N$6 + 'Cálculo Emissões'!$F592*Input!N$5) * (1/1000)</f>
        <v>8.2753445549258754E-4</v>
      </c>
      <c r="Z592" s="1">
        <f>($D592*Input!O$4 + 'Cálculo Emissões'!$E592*Input!O$6 + 'Cálculo Emissões'!$F592*Input!O$5) * (1/1000)</f>
        <v>4.5082662767298611E-4</v>
      </c>
    </row>
    <row r="593" spans="1:26" ht="15" customHeight="1" x14ac:dyDescent="0.25">
      <c r="A593" s="1" t="str">
        <f>'Dados Vias'!B594</f>
        <v>Vitória</v>
      </c>
      <c r="B593" s="1" t="str">
        <f>'Dados Vias'!C594</f>
        <v>Rua José Farias</v>
      </c>
      <c r="C593" s="29">
        <f>Input!$R$17</f>
        <v>0.95383561643835613</v>
      </c>
      <c r="D593" s="5">
        <f>'Dados Vias'!S594</f>
        <v>78.822774209539844</v>
      </c>
      <c r="E593" s="5">
        <f>'Dados Vias'!T594</f>
        <v>7.8112659126571016</v>
      </c>
      <c r="F593" s="5">
        <f>'Dados Vias'!U594</f>
        <v>4.9708055807817919</v>
      </c>
      <c r="G593" s="12">
        <f>($D593*Input!$E$12 + $E593*Input!$E$14 + $F593*Input!$E$13) / ($D593+$E593+$F593)</f>
        <v>2.1139534883720934</v>
      </c>
      <c r="H593" s="14" t="str">
        <f>'Dados Vias'!W594</f>
        <v>Collector</v>
      </c>
      <c r="I593" s="29">
        <f>VLOOKUP($H593,Input!$A$12:$B$15,2,FALSE)</f>
        <v>1.9366892857142866</v>
      </c>
      <c r="J593" s="34">
        <f t="shared" si="27"/>
        <v>1.1051377028726295</v>
      </c>
      <c r="K593" s="34">
        <f t="shared" si="28"/>
        <v>0.21213169528824469</v>
      </c>
      <c r="L593" s="34">
        <f t="shared" si="29"/>
        <v>5.1322184343930169E-2</v>
      </c>
      <c r="M593" s="28">
        <f>($D593*Input!B$4 + 'Cálculo Emissões'!$E593*Input!B$6 + 'Cálculo Emissões'!$F593*Input!B$5) * (1/1000)</f>
        <v>1.2449247540201273E-3</v>
      </c>
      <c r="N593" s="28">
        <f>($D593*Input!C$4 + 'Cálculo Emissões'!$E593*Input!C$6 + 'Cálculo Emissões'!$F593*Input!C$5) * (1/1000)</f>
        <v>1.2449247540201273E-3</v>
      </c>
      <c r="O593" s="28">
        <f>($D593*Input!D$4 + 'Cálculo Emissões'!$E593*Input!D$6 + 'Cálculo Emissões'!$F593*Input!D$5) * (1/1000)</f>
        <v>1.2449247540201273E-3</v>
      </c>
      <c r="P593" s="28">
        <f>($D593*Input!E$4 + 'Cálculo Emissões'!$E593*Input!E$6 + 'Cálculo Emissões'!$F593*Input!E$5) * (1/1000)</f>
        <v>8.8392896079427172E-2</v>
      </c>
      <c r="Q593" s="28">
        <f>($D593*Input!F$4 + 'Cálculo Emissões'!$E593*Input!F$6 + 'Cálculo Emissões'!$F593*Input!F$5) * (1/1000)</f>
        <v>0.1060390234981186</v>
      </c>
      <c r="R593" s="28">
        <f>($D593*Input!G$4 + 'Cálculo Emissões'!$E593*Input!G$6 + 'Cálculo Emissões'!$F593*Input!G$5) * (1/1000)</f>
        <v>2.017577564420849E-3</v>
      </c>
      <c r="S593" s="28">
        <f>($D593*Input!H$4 + 'Cálculo Emissões'!$E593*Input!H$6 + 'Cálculo Emissões'!$F593*Input!H$5) * (1/1000)</f>
        <v>6.2883433085392099E-2</v>
      </c>
      <c r="T593" s="28">
        <f>($D593*Input!I$4) * (1/1000)</f>
        <v>5.7989467853233421E-3</v>
      </c>
      <c r="U593" s="1">
        <f>($D593*Input!J$4 + 'Cálculo Emissões'!$E593*Input!J$6 + 'Cálculo Emissões'!$F593*Input!J$5) * (1/1000)</f>
        <v>1.8356059012253035E-3</v>
      </c>
      <c r="V593" s="1">
        <f>($D593*Input!K$4 + 'Cálculo Emissões'!$E593*Input!K$6 + 'Cálculo Emissões'!$F593*Input!K$5) * (1/1000)</f>
        <v>1.392912701550183E-3</v>
      </c>
      <c r="W593" s="1">
        <f>($D593*Input!L$4 + 'Cálculo Emissões'!$E593*Input!L$6 + 'Cálculo Emissões'!$F593*Input!L$5) * (1/1000)</f>
        <v>7.466458738126288E-4</v>
      </c>
      <c r="X593" s="1">
        <f>($D593*Input!M$4 + 'Cálculo Emissões'!$E593*Input!M$6 + 'Cálculo Emissões'!$F593*Input!M$5) * (1/1000)</f>
        <v>1.5448290252826303E-3</v>
      </c>
      <c r="Y593" s="1">
        <f>($D593*Input!N$4 + 'Cálculo Emissões'!$E593*Input!N$6 + 'Cálculo Emissões'!$F593*Input!N$5) * (1/1000)</f>
        <v>7.7241451264131516E-4</v>
      </c>
      <c r="Z593" s="1">
        <f>($D593*Input!O$4 + 'Cálculo Emissões'!$E593*Input!O$6 + 'Cálculo Emissões'!$F593*Input!O$5) * (1/1000)</f>
        <v>4.2086067946176968E-4</v>
      </c>
    </row>
    <row r="594" spans="1:26" ht="15" customHeight="1" x14ac:dyDescent="0.25">
      <c r="A594" s="1" t="str">
        <f>'Dados Vias'!B595</f>
        <v>Vitória</v>
      </c>
      <c r="B594" s="1" t="str">
        <f>'Dados Vias'!C595</f>
        <v>Rua Renato Nascimento Daher Carneiro</v>
      </c>
      <c r="C594" s="29">
        <f>Input!$R$17</f>
        <v>0.95383561643835613</v>
      </c>
      <c r="D594" s="5">
        <f>'Dados Vias'!S595</f>
        <v>111.81575201597362</v>
      </c>
      <c r="E594" s="5">
        <f>'Dados Vias'!T595</f>
        <v>14.52152623584073</v>
      </c>
      <c r="F594" s="5">
        <f>'Dados Vias'!U595</f>
        <v>7.2607631179203649</v>
      </c>
      <c r="G594" s="12">
        <f>($D594*Input!$E$12 + $E594*Input!$E$14 + $F594*Input!$E$13) / ($D594+$E594+$F594)</f>
        <v>2.0858695652173909</v>
      </c>
      <c r="H594" s="14" t="str">
        <f>'Dados Vias'!W595</f>
        <v>Collector</v>
      </c>
      <c r="I594" s="29">
        <f>VLOOKUP($H594,Input!$A$12:$B$15,2,FALSE)</f>
        <v>1.9366892857142866</v>
      </c>
      <c r="J594" s="34">
        <f t="shared" si="27"/>
        <v>1.5899138527350387</v>
      </c>
      <c r="K594" s="34">
        <f t="shared" si="28"/>
        <v>0.30518470238257711</v>
      </c>
      <c r="L594" s="34">
        <f t="shared" si="29"/>
        <v>7.3835008640946082E-2</v>
      </c>
      <c r="M594" s="28">
        <f>($D594*Input!B$4 + 'Cálculo Emissões'!$E594*Input!B$6 + 'Cálculo Emissões'!$F594*Input!B$5) * (1/1000)</f>
        <v>1.8176984983466955E-3</v>
      </c>
      <c r="N594" s="28">
        <f>($D594*Input!C$4 + 'Cálculo Emissões'!$E594*Input!C$6 + 'Cálculo Emissões'!$F594*Input!C$5) * (1/1000)</f>
        <v>1.8176984983466955E-3</v>
      </c>
      <c r="O594" s="28">
        <f>($D594*Input!D$4 + 'Cálculo Emissões'!$E594*Input!D$6 + 'Cálculo Emissões'!$F594*Input!D$5) * (1/1000)</f>
        <v>1.8176984983466955E-3</v>
      </c>
      <c r="P594" s="28">
        <f>($D594*Input!E$4 + 'Cálculo Emissões'!$E594*Input!E$6 + 'Cálculo Emissões'!$F594*Input!E$5) * (1/1000)</f>
        <v>0.1268723100569599</v>
      </c>
      <c r="Q594" s="28">
        <f>($D594*Input!F$4 + 'Cálculo Emissões'!$E594*Input!F$6 + 'Cálculo Emissões'!$F594*Input!F$5) * (1/1000)</f>
        <v>0.16387300027447371</v>
      </c>
      <c r="R594" s="28">
        <f>($D594*Input!G$4 + 'Cálculo Emissões'!$E594*Input!G$6 + 'Cálculo Emissões'!$F594*Input!G$5) * (1/1000)</f>
        <v>2.9146764238367115E-3</v>
      </c>
      <c r="S594" s="28">
        <f>($D594*Input!H$4 + 'Cálculo Emissões'!$E594*Input!H$6 + 'Cálculo Emissões'!$F594*Input!H$5) * (1/1000)</f>
        <v>9.038287890688021E-2</v>
      </c>
      <c r="T594" s="28">
        <f>($D594*Input!I$4) * (1/1000)</f>
        <v>8.2262214468349099E-3</v>
      </c>
      <c r="U594" s="1">
        <f>($D594*Input!J$4 + 'Cálculo Emissões'!$E594*Input!J$6 + 'Cálculo Emissões'!$F594*Input!J$5) * (1/1000)</f>
        <v>2.6466532260188262E-3</v>
      </c>
      <c r="V594" s="1">
        <f>($D594*Input!K$4 + 'Cálculo Emissões'!$E594*Input!K$6 + 'Cálculo Emissões'!$F594*Input!K$5) * (1/1000)</f>
        <v>2.008711720959123E-3</v>
      </c>
      <c r="W594" s="1">
        <f>($D594*Input!L$4 + 'Cálculo Emissões'!$E594*Input!L$6 + 'Cálculo Emissões'!$F594*Input!L$5) * (1/1000)</f>
        <v>1.0766295060541072E-3</v>
      </c>
      <c r="X594" s="1">
        <f>($D594*Input!M$4 + 'Cálculo Emissões'!$E594*Input!M$6 + 'Cálculo Emissões'!$F594*Input!M$5) * (1/1000)</f>
        <v>2.2253853062943899E-3</v>
      </c>
      <c r="Y594" s="1">
        <f>($D594*Input!N$4 + 'Cálculo Emissões'!$E594*Input!N$6 + 'Cálculo Emissões'!$F594*Input!N$5) * (1/1000)</f>
        <v>1.1126926531471949E-3</v>
      </c>
      <c r="Z594" s="1">
        <f>($D594*Input!O$4 + 'Cálculo Emissões'!$E594*Input!O$6 + 'Cálculo Emissões'!$F594*Input!O$5) * (1/1000)</f>
        <v>6.0611338694959436E-4</v>
      </c>
    </row>
    <row r="595" spans="1:26" ht="15" customHeight="1" x14ac:dyDescent="0.25">
      <c r="A595" s="1" t="str">
        <f>'Dados Vias'!B596</f>
        <v>Vitória</v>
      </c>
      <c r="B595" s="1" t="str">
        <f>'Dados Vias'!C596</f>
        <v>Rod. Serafim Derenzi (1)</v>
      </c>
      <c r="C595" s="29">
        <f>Input!$R$17</f>
        <v>0.95383561643835613</v>
      </c>
      <c r="D595" s="5">
        <f>'Dados Vias'!S596</f>
        <v>750.38313675291533</v>
      </c>
      <c r="E595" s="5">
        <f>'Dados Vias'!T596</f>
        <v>252.22962579929927</v>
      </c>
      <c r="F595" s="5">
        <f>'Dados Vias'!U596</f>
        <v>119.80907225466716</v>
      </c>
      <c r="G595" s="12">
        <f>($D595*Input!$E$12 + $E595*Input!$E$14 + $F595*Input!$E$13) / ($D595+$E595+$F595)</f>
        <v>2.6848314606741575</v>
      </c>
      <c r="H595" s="14" t="str">
        <f>'Dados Vias'!W596</f>
        <v>Highway</v>
      </c>
      <c r="I595" s="29">
        <f>VLOOKUP($H595,Input!$A$12:$B$15,2,FALSE)</f>
        <v>0.61049702380952386</v>
      </c>
      <c r="J595" s="34">
        <f t="shared" si="27"/>
        <v>6.0436535999644025</v>
      </c>
      <c r="K595" s="34">
        <f t="shared" si="28"/>
        <v>1.1600821151634455</v>
      </c>
      <c r="L595" s="34">
        <f t="shared" si="29"/>
        <v>0.28066502786212394</v>
      </c>
      <c r="M595" s="28">
        <f>($D595*Input!B$4 + 'Cálculo Emissões'!$E595*Input!B$6 + 'Cálculo Emissões'!$F595*Input!B$5) * (1/1000)</f>
        <v>2.5308742781732396E-2</v>
      </c>
      <c r="N595" s="28">
        <f>($D595*Input!C$4 + 'Cálculo Emissões'!$E595*Input!C$6 + 'Cálculo Emissões'!$F595*Input!C$5) * (1/1000)</f>
        <v>2.5308742781732396E-2</v>
      </c>
      <c r="O595" s="28">
        <f>($D595*Input!D$4 + 'Cálculo Emissões'!$E595*Input!D$6 + 'Cálculo Emissões'!$F595*Input!D$5) * (1/1000)</f>
        <v>2.5308742781732396E-2</v>
      </c>
      <c r="P595" s="28">
        <f>($D595*Input!E$4 + 'Cálculo Emissões'!$E595*Input!E$6 + 'Cálculo Emissões'!$F595*Input!E$5) * (1/1000)</f>
        <v>1.2531614422394546</v>
      </c>
      <c r="Q595" s="28">
        <f>($D595*Input!F$4 + 'Cálculo Emissões'!$E595*Input!F$6 + 'Cálculo Emissões'!$F595*Input!F$5) * (1/1000)</f>
        <v>1.7687643933512809</v>
      </c>
      <c r="R595" s="28">
        <f>($D595*Input!G$4 + 'Cálculo Emissões'!$E595*Input!G$6 + 'Cálculo Emissões'!$F595*Input!G$5) * (1/1000)</f>
        <v>3.4896008576045794E-2</v>
      </c>
      <c r="S595" s="28">
        <f>($D595*Input!H$4 + 'Cálculo Emissões'!$E595*Input!H$6 + 'Cálculo Emissões'!$F595*Input!H$5) * (1/1000)</f>
        <v>0.67482383716948113</v>
      </c>
      <c r="T595" s="28">
        <f>($D595*Input!I$4) * (1/1000)</f>
        <v>5.520526170604529E-2</v>
      </c>
      <c r="U595" s="1">
        <f>($D595*Input!J$4 + 'Cálculo Emissões'!$E595*Input!J$6 + 'Cálculo Emissões'!$F595*Input!J$5) * (1/1000)</f>
        <v>2.3853654836527401E-2</v>
      </c>
      <c r="V595" s="1">
        <f>($D595*Input!K$4 + 'Cálculo Emissões'!$E595*Input!K$6 + 'Cálculo Emissões'!$F595*Input!K$5) * (1/1000)</f>
        <v>1.8119677157388169E-2</v>
      </c>
      <c r="W595" s="1">
        <f>($D595*Input!L$4 + 'Cálculo Emissões'!$E595*Input!L$6 + 'Cálculo Emissões'!$F595*Input!L$5) * (1/1000)</f>
        <v>9.7076009480080317E-3</v>
      </c>
      <c r="X595" s="1">
        <f>($D595*Input!M$4 + 'Cálculo Emissões'!$E595*Input!M$6 + 'Cálculo Emissões'!$F595*Input!M$5) * (1/1000)</f>
        <v>2.0376325107952183E-2</v>
      </c>
      <c r="Y595" s="1">
        <f>($D595*Input!N$4 + 'Cálculo Emissões'!$E595*Input!N$6 + 'Cálculo Emissões'!$F595*Input!N$5) * (1/1000)</f>
        <v>1.0188162553976091E-2</v>
      </c>
      <c r="Z595" s="1">
        <f>($D595*Input!O$4 + 'Cálculo Emissões'!$E595*Input!O$6 + 'Cálculo Emissões'!$F595*Input!O$5) * (1/1000)</f>
        <v>5.5334056301498454E-3</v>
      </c>
    </row>
    <row r="596" spans="1:26" ht="15" customHeight="1" x14ac:dyDescent="0.25">
      <c r="A596" s="1" t="str">
        <f>'Dados Vias'!B597</f>
        <v>Vitória</v>
      </c>
      <c r="B596" s="1" t="str">
        <f>'Dados Vias'!C597</f>
        <v>Rod. Serafim Derenzi (2)</v>
      </c>
      <c r="C596" s="29">
        <f>Input!$R$17</f>
        <v>0.95383561643835613</v>
      </c>
      <c r="D596" s="5">
        <f>'Dados Vias'!S597</f>
        <v>350.49842263232796</v>
      </c>
      <c r="E596" s="5">
        <f>'Dados Vias'!T597</f>
        <v>201.33452369236451</v>
      </c>
      <c r="F596" s="5">
        <f>'Dados Vias'!U597</f>
        <v>80.09293095791142</v>
      </c>
      <c r="G596" s="12">
        <f>($D596*Input!$E$12 + $E596*Input!$E$14 + $F596*Input!$E$13) / ($D596+$E596+$F596)</f>
        <v>2.8515116279069765</v>
      </c>
      <c r="H596" s="14" t="str">
        <f>'Dados Vias'!W597</f>
        <v>Highway</v>
      </c>
      <c r="I596" s="29">
        <f>VLOOKUP($H596,Input!$A$12:$B$15,2,FALSE)</f>
        <v>0.61049702380952386</v>
      </c>
      <c r="J596" s="34">
        <f t="shared" si="27"/>
        <v>3.6181859156393585</v>
      </c>
      <c r="K596" s="34">
        <f t="shared" si="28"/>
        <v>0.69451246677907197</v>
      </c>
      <c r="L596" s="34">
        <f t="shared" si="29"/>
        <v>0.16802720970461421</v>
      </c>
      <c r="M596" s="28">
        <f>($D596*Input!B$4 + 'Cálculo Emissões'!$E596*Input!B$6 + 'Cálculo Emissões'!$F596*Input!B$5) * (1/1000)</f>
        <v>1.6407905393350034E-2</v>
      </c>
      <c r="N596" s="28">
        <f>($D596*Input!C$4 + 'Cálculo Emissões'!$E596*Input!C$6 + 'Cálculo Emissões'!$F596*Input!C$5) * (1/1000)</f>
        <v>1.6407905393350034E-2</v>
      </c>
      <c r="O596" s="28">
        <f>($D596*Input!D$4 + 'Cálculo Emissões'!$E596*Input!D$6 + 'Cálculo Emissões'!$F596*Input!D$5) * (1/1000)</f>
        <v>1.6407905393350034E-2</v>
      </c>
      <c r="P596" s="28">
        <f>($D596*Input!E$4 + 'Cálculo Emissões'!$E596*Input!E$6 + 'Cálculo Emissões'!$F596*Input!E$5) * (1/1000)</f>
        <v>0.72481132865549691</v>
      </c>
      <c r="Q596" s="28">
        <f>($D596*Input!F$4 + 'Cálculo Emissões'!$E596*Input!F$6 + 'Cálculo Emissões'!$F596*Input!F$5) * (1/1000)</f>
        <v>1.1724227455511815</v>
      </c>
      <c r="R596" s="28">
        <f>($D596*Input!G$4 + 'Cálculo Emissões'!$E596*Input!G$6 + 'Cálculo Emissões'!$F596*Input!G$5) * (1/1000)</f>
        <v>2.1583054120018368E-2</v>
      </c>
      <c r="S596" s="28">
        <f>($D596*Input!H$4 + 'Cálculo Emissões'!$E596*Input!H$6 + 'Cálculo Emissões'!$F596*Input!H$5) * (1/1000)</f>
        <v>0.34852366294045134</v>
      </c>
      <c r="T596" s="28">
        <f>($D596*Input!I$4) * (1/1000)</f>
        <v>2.5785970128144087E-2</v>
      </c>
      <c r="U596" s="1">
        <f>($D596*Input!J$4 + 'Cálculo Emissões'!$E596*Input!J$6 + 'Cálculo Emissões'!$F596*Input!J$5) * (1/1000)</f>
        <v>1.34671526501775E-2</v>
      </c>
      <c r="V596" s="1">
        <f>($D596*Input!K$4 + 'Cálculo Emissões'!$E596*Input!K$6 + 'Cálculo Emissões'!$F596*Input!K$5) * (1/1000)</f>
        <v>1.0236798686178635E-2</v>
      </c>
      <c r="W596" s="1">
        <f>($D596*Input!L$4 + 'Cálculo Emissões'!$E596*Input!L$6 + 'Cálculo Emissões'!$F596*Input!L$5) * (1/1000)</f>
        <v>5.4824068086372132E-3</v>
      </c>
      <c r="X596" s="1">
        <f>($D596*Input!M$4 + 'Cálculo Emissões'!$E596*Input!M$6 + 'Cálculo Emissões'!$F596*Input!M$5) * (1/1000)</f>
        <v>1.1550927442787106E-2</v>
      </c>
      <c r="Y596" s="1">
        <f>($D596*Input!N$4 + 'Cálculo Emissões'!$E596*Input!N$6 + 'Cálculo Emissões'!$F596*Input!N$5) * (1/1000)</f>
        <v>5.7754637213935532E-3</v>
      </c>
      <c r="Z596" s="1">
        <f>($D596*Input!O$4 + 'Cálculo Emissões'!$E596*Input!O$6 + 'Cálculo Emissões'!$F596*Input!O$5) * (1/1000)</f>
        <v>3.1317962361976743E-3</v>
      </c>
    </row>
    <row r="597" spans="1:26" ht="15" customHeight="1" x14ac:dyDescent="0.25">
      <c r="A597" s="1" t="str">
        <f>'Dados Vias'!B598</f>
        <v>Vitória</v>
      </c>
      <c r="B597" s="1" t="str">
        <f>'Dados Vias'!C598</f>
        <v>Rod. Serafim Derenzi (3)</v>
      </c>
      <c r="C597" s="29">
        <f>Input!$R$17</f>
        <v>0.95383561643835613</v>
      </c>
      <c r="D597" s="5">
        <f>'Dados Vias'!S598</f>
        <v>507.1228383702263</v>
      </c>
      <c r="E597" s="5">
        <f>'Dados Vias'!T598</f>
        <v>280.97346450242264</v>
      </c>
      <c r="F597" s="5">
        <f>'Dados Vias'!U598</f>
        <v>82.236135951928588</v>
      </c>
      <c r="G597" s="12">
        <f>($D597*Input!$E$12 + $E597*Input!$E$14 + $F597*Input!$E$13) / ($D597+$E597+$F597)</f>
        <v>2.3881889763779527</v>
      </c>
      <c r="H597" s="14" t="str">
        <f>'Dados Vias'!W598</f>
        <v>Highway</v>
      </c>
      <c r="I597" s="29">
        <f>VLOOKUP($H597,Input!$A$12:$B$15,2,FALSE)</f>
        <v>0.61049702380952386</v>
      </c>
      <c r="J597" s="34">
        <f t="shared" si="27"/>
        <v>4.1587548730351953</v>
      </c>
      <c r="K597" s="34">
        <f t="shared" si="28"/>
        <v>0.79827492918941811</v>
      </c>
      <c r="L597" s="34">
        <f t="shared" si="29"/>
        <v>0.1931310312555044</v>
      </c>
      <c r="M597" s="28">
        <f>($D597*Input!B$4 + 'Cálculo Emissões'!$E597*Input!B$6 + 'Cálculo Emissões'!$F597*Input!B$5) * (1/1000)</f>
        <v>1.7809867251014674E-2</v>
      </c>
      <c r="N597" s="28">
        <f>($D597*Input!C$4 + 'Cálculo Emissões'!$E597*Input!C$6 + 'Cálculo Emissões'!$F597*Input!C$5) * (1/1000)</f>
        <v>1.7809867251014674E-2</v>
      </c>
      <c r="O597" s="28">
        <f>($D597*Input!D$4 + 'Cálculo Emissões'!$E597*Input!D$6 + 'Cálculo Emissões'!$F597*Input!D$5) * (1/1000)</f>
        <v>1.7809867251014674E-2</v>
      </c>
      <c r="P597" s="28">
        <f>($D597*Input!E$4 + 'Cálculo Emissões'!$E597*Input!E$6 + 'Cálculo Emissões'!$F597*Input!E$5) * (1/1000)</f>
        <v>0.8648152413800595</v>
      </c>
      <c r="Q597" s="28">
        <f>($D597*Input!F$4 + 'Cálculo Emissões'!$E597*Input!F$6 + 'Cálculo Emissões'!$F597*Input!F$5) * (1/1000)</f>
        <v>1.6216705861753964</v>
      </c>
      <c r="R597" s="28">
        <f>($D597*Input!G$4 + 'Cálculo Emissões'!$E597*Input!G$6 + 'Cálculo Emissões'!$F597*Input!G$5) * (1/1000)</f>
        <v>2.4125218104717648E-2</v>
      </c>
      <c r="S597" s="28">
        <f>($D597*Input!H$4 + 'Cálculo Emissões'!$E597*Input!H$6 + 'Cálculo Emissões'!$F597*Input!H$5) * (1/1000)</f>
        <v>0.49255074848278696</v>
      </c>
      <c r="T597" s="28">
        <f>($D597*Input!I$4) * (1/1000)</f>
        <v>3.7308739546687425E-2</v>
      </c>
      <c r="U597" s="1">
        <f>($D597*Input!J$4 + 'Cálculo Emissões'!$E597*Input!J$6 + 'Cálculo Emissões'!$F597*Input!J$5) * (1/1000)</f>
        <v>1.7123680108572792E-2</v>
      </c>
      <c r="V597" s="1">
        <f>($D597*Input!K$4 + 'Cálculo Emissões'!$E597*Input!K$6 + 'Cálculo Emissões'!$F597*Input!K$5) * (1/1000)</f>
        <v>1.3017925988698345E-2</v>
      </c>
      <c r="W597" s="1">
        <f>($D597*Input!L$4 + 'Cálculo Emissões'!$E597*Input!L$6 + 'Cálculo Emissões'!$F597*Input!L$5) * (1/1000)</f>
        <v>6.9711841077004276E-3</v>
      </c>
      <c r="X597" s="1">
        <f>($D597*Input!M$4 + 'Cálculo Emissões'!$E597*Input!M$6 + 'Cálculo Emissões'!$F597*Input!M$5) * (1/1000)</f>
        <v>1.4514213857466457E-2</v>
      </c>
      <c r="Y597" s="1">
        <f>($D597*Input!N$4 + 'Cálculo Emissões'!$E597*Input!N$6 + 'Cálculo Emissões'!$F597*Input!N$5) * (1/1000)</f>
        <v>7.2571069287332285E-3</v>
      </c>
      <c r="Z597" s="1">
        <f>($D597*Input!O$4 + 'Cálculo Emissões'!$E597*Input!O$6 + 'Cálculo Emissões'!$F597*Input!O$5) * (1/1000)</f>
        <v>3.9381099217614211E-3</v>
      </c>
    </row>
    <row r="598" spans="1:26" ht="15" customHeight="1" x14ac:dyDescent="0.25">
      <c r="A598" s="1" t="str">
        <f>'Dados Vias'!B599</f>
        <v>Vitória</v>
      </c>
      <c r="B598" s="1" t="str">
        <f>'Dados Vias'!C599</f>
        <v>Rod. Serafim Derenzi (4)</v>
      </c>
      <c r="C598" s="29">
        <f>Input!$R$17</f>
        <v>0.95383561643835613</v>
      </c>
      <c r="D598" s="5">
        <f>'Dados Vias'!S599</f>
        <v>329.03632520944643</v>
      </c>
      <c r="E598" s="5">
        <f>'Dados Vias'!T599</f>
        <v>222.49122942733999</v>
      </c>
      <c r="F598" s="5">
        <f>'Dados Vias'!U599</f>
        <v>100.27773720668844</v>
      </c>
      <c r="G598" s="12">
        <f>($D598*Input!$E$12 + $E598*Input!$E$14 + $F598*Input!$E$13) / ($D598+$E598+$F598)</f>
        <v>3.2079326923076921</v>
      </c>
      <c r="H598" s="14" t="str">
        <f>'Dados Vias'!W599</f>
        <v>Highway</v>
      </c>
      <c r="I598" s="29">
        <f>VLOOKUP($H598,Input!$A$12:$B$15,2,FALSE)</f>
        <v>0.61049702380952386</v>
      </c>
      <c r="J598" s="34">
        <f t="shared" si="27"/>
        <v>4.2083875138596847</v>
      </c>
      <c r="K598" s="34">
        <f t="shared" si="28"/>
        <v>0.80780193764489316</v>
      </c>
      <c r="L598" s="34">
        <f t="shared" si="29"/>
        <v>0.19543595265602248</v>
      </c>
      <c r="M598" s="28">
        <f>($D598*Input!B$4 + 'Cálculo Emissões'!$E598*Input!B$6 + 'Cálculo Emissões'!$F598*Input!B$5) * (1/1000)</f>
        <v>1.9937947756606372E-2</v>
      </c>
      <c r="N598" s="28">
        <f>($D598*Input!C$4 + 'Cálculo Emissões'!$E598*Input!C$6 + 'Cálculo Emissões'!$F598*Input!C$5) * (1/1000)</f>
        <v>1.9937947756606372E-2</v>
      </c>
      <c r="O598" s="28">
        <f>($D598*Input!D$4 + 'Cálculo Emissões'!$E598*Input!D$6 + 'Cálculo Emissões'!$F598*Input!D$5) * (1/1000)</f>
        <v>1.9937947756606372E-2</v>
      </c>
      <c r="P598" s="28">
        <f>($D598*Input!E$4 + 'Cálculo Emissões'!$E598*Input!E$6 + 'Cálculo Emissões'!$F598*Input!E$5) * (1/1000)</f>
        <v>0.82011533477669629</v>
      </c>
      <c r="Q598" s="28">
        <f>($D598*Input!F$4 + 'Cálculo Emissões'!$E598*Input!F$6 + 'Cálculo Emissões'!$F598*Input!F$5) * (1/1000)</f>
        <v>1.2554555468995026</v>
      </c>
      <c r="R598" s="28">
        <f>($D598*Input!G$4 + 'Cálculo Emissões'!$E598*Input!G$6 + 'Cálculo Emissões'!$F598*Input!G$5) * (1/1000)</f>
        <v>2.5621680621844542E-2</v>
      </c>
      <c r="S598" s="28">
        <f>($D598*Input!H$4 + 'Cálculo Emissões'!$E598*Input!H$6 + 'Cálculo Emissões'!$F598*Input!H$5) * (1/1000)</f>
        <v>0.34435820483793222</v>
      </c>
      <c r="T598" s="28">
        <f>($D598*Input!I$4) * (1/1000)</f>
        <v>2.4207015795404397E-2</v>
      </c>
      <c r="U598" s="1">
        <f>($D598*Input!J$4 + 'Cálculo Emissões'!$E598*Input!J$6 + 'Cálculo Emissões'!$F598*Input!J$5) * (1/1000)</f>
        <v>1.4617317449886803E-2</v>
      </c>
      <c r="V598" s="1">
        <f>($D598*Input!K$4 + 'Cálculo Emissões'!$E598*Input!K$6 + 'Cálculo Emissões'!$F598*Input!K$5) * (1/1000)</f>
        <v>1.1112159923336329E-2</v>
      </c>
      <c r="W598" s="1">
        <f>($D598*Input!L$4 + 'Cálculo Emissões'!$E598*Input!L$6 + 'Cálculo Emissões'!$F598*Input!L$5) * (1/1000)</f>
        <v>5.9510099819261785E-3</v>
      </c>
      <c r="X598" s="1">
        <f>($D598*Input!M$4 + 'Cálculo Emissões'!$E598*Input!M$6 + 'Cálculo Emissões'!$F598*Input!M$5) * (1/1000)</f>
        <v>1.2637552287362816E-2</v>
      </c>
      <c r="Y598" s="1">
        <f>($D598*Input!N$4 + 'Cálculo Emissões'!$E598*Input!N$6 + 'Cálculo Emissões'!$F598*Input!N$5) * (1/1000)</f>
        <v>6.3187761436814078E-3</v>
      </c>
      <c r="Z598" s="1">
        <f>($D598*Input!O$4 + 'Cálculo Emissões'!$E598*Input!O$6 + 'Cálculo Emissões'!$F598*Input!O$5) * (1/1000)</f>
        <v>3.4235746785500208E-3</v>
      </c>
    </row>
    <row r="599" spans="1:26" ht="15" customHeight="1" x14ac:dyDescent="0.25">
      <c r="A599" s="1" t="str">
        <f>'Dados Vias'!B600</f>
        <v>Vitória</v>
      </c>
      <c r="B599" s="1" t="str">
        <f>'Dados Vias'!C600</f>
        <v>Rod. Serafim Derenzi (5)</v>
      </c>
      <c r="C599" s="29">
        <f>Input!$R$17</f>
        <v>0.95383561643835613</v>
      </c>
      <c r="D599" s="5">
        <f>'Dados Vias'!S600</f>
        <v>366.99953357422504</v>
      </c>
      <c r="E599" s="5">
        <f>'Dados Vias'!T600</f>
        <v>233.54515772905231</v>
      </c>
      <c r="F599" s="5">
        <f>'Dados Vias'!U600</f>
        <v>151.98970582366897</v>
      </c>
      <c r="G599" s="12">
        <f>($D599*Input!$E$12 + $E599*Input!$E$14 + $F599*Input!$E$13) / ($D599+$E599+$F599)</f>
        <v>3.9300492610837443</v>
      </c>
      <c r="H599" s="14" t="str">
        <f>'Dados Vias'!W600</f>
        <v>Highway</v>
      </c>
      <c r="I599" s="29">
        <f>VLOOKUP($H599,Input!$A$12:$B$15,2,FALSE)</f>
        <v>0.61049702380952386</v>
      </c>
      <c r="J599" s="34">
        <f t="shared" si="27"/>
        <v>5.9766854321499077</v>
      </c>
      <c r="K599" s="34">
        <f t="shared" si="28"/>
        <v>1.147227544251685</v>
      </c>
      <c r="L599" s="34">
        <f t="shared" si="29"/>
        <v>0.27755505102863348</v>
      </c>
      <c r="M599" s="28">
        <f>($D599*Input!B$4 + 'Cálculo Emissões'!$E599*Input!B$6 + 'Cálculo Emissões'!$F599*Input!B$5) * (1/1000)</f>
        <v>2.9195098090942576E-2</v>
      </c>
      <c r="N599" s="28">
        <f>($D599*Input!C$4 + 'Cálculo Emissões'!$E599*Input!C$6 + 'Cálculo Emissões'!$F599*Input!C$5) * (1/1000)</f>
        <v>2.9195098090942576E-2</v>
      </c>
      <c r="O599" s="28">
        <f>($D599*Input!D$4 + 'Cálculo Emissões'!$E599*Input!D$6 + 'Cálculo Emissões'!$F599*Input!D$5) * (1/1000)</f>
        <v>2.9195098090942576E-2</v>
      </c>
      <c r="P599" s="28">
        <f>($D599*Input!E$4 + 'Cálculo Emissões'!$E599*Input!E$6 + 'Cálculo Emissões'!$F599*Input!E$5) * (1/1000)</f>
        <v>1.1314336963441183</v>
      </c>
      <c r="Q599" s="28">
        <f>($D599*Input!F$4 + 'Cálculo Emissões'!$E599*Input!F$6 + 'Cálculo Emissões'!$F599*Input!F$5) * (1/1000)</f>
        <v>1.3857790084286421</v>
      </c>
      <c r="R599" s="28">
        <f>($D599*Input!G$4 + 'Cálculo Emissões'!$E599*Input!G$6 + 'Cálculo Emissões'!$F599*Input!G$5) * (1/1000)</f>
        <v>3.6984177461241573E-2</v>
      </c>
      <c r="S599" s="28">
        <f>($D599*Input!H$4 + 'Cálculo Emissões'!$E599*Input!H$6 + 'Cálculo Emissões'!$F599*Input!H$5) * (1/1000)</f>
        <v>0.38924595912703436</v>
      </c>
      <c r="T599" s="28">
        <f>($D599*Input!I$4) * (1/1000)</f>
        <v>2.6999947499663658E-2</v>
      </c>
      <c r="U599" s="1">
        <f>($D599*Input!J$4 + 'Cálculo Emissões'!$E599*Input!J$6 + 'Cálculo Emissões'!$F599*Input!J$5) * (1/1000)</f>
        <v>1.8897474275016812E-2</v>
      </c>
      <c r="V599" s="1">
        <f>($D599*Input!K$4 + 'Cálculo Emissões'!$E599*Input!K$6 + 'Cálculo Emissões'!$F599*Input!K$5) * (1/1000)</f>
        <v>1.4361301682303424E-2</v>
      </c>
      <c r="W599" s="1">
        <f>($D599*Input!L$4 + 'Cálculo Emissões'!$E599*Input!L$6 + 'Cálculo Emissões'!$F599*Input!L$5) * (1/1000)</f>
        <v>7.6926464074308911E-3</v>
      </c>
      <c r="X599" s="1">
        <f>($D599*Input!M$4 + 'Cálculo Emissões'!$E599*Input!M$6 + 'Cálculo Emissões'!$F599*Input!M$5) * (1/1000)</f>
        <v>1.6556732113498725E-2</v>
      </c>
      <c r="Y599" s="1">
        <f>($D599*Input!N$4 + 'Cálculo Emissões'!$E599*Input!N$6 + 'Cálculo Emissões'!$F599*Input!N$5) * (1/1000)</f>
        <v>8.2783660567493627E-3</v>
      </c>
      <c r="Z599" s="1">
        <f>($D599*Input!O$4 + 'Cálculo Emissões'!$E599*Input!O$6 + 'Cálculo Emissões'!$F599*Input!O$5) * (1/1000)</f>
        <v>4.4831381966084103E-3</v>
      </c>
    </row>
    <row r="600" spans="1:26" ht="15" customHeight="1" x14ac:dyDescent="0.25">
      <c r="A600" s="1" t="str">
        <f>'Dados Vias'!B601</f>
        <v>Vitória</v>
      </c>
      <c r="B600" s="1" t="str">
        <f>'Dados Vias'!C601</f>
        <v>Rod. Serafim Derenzi (6)</v>
      </c>
      <c r="C600" s="29">
        <f>Input!$R$17</f>
        <v>0.95383561643835613</v>
      </c>
      <c r="D600" s="5">
        <f>'Dados Vias'!S601</f>
        <v>1083.8229919489806</v>
      </c>
      <c r="E600" s="5">
        <f>'Dados Vias'!T601</f>
        <v>428.09309399865685</v>
      </c>
      <c r="F600" s="5">
        <f>'Dados Vias'!U601</f>
        <v>229.33558607070901</v>
      </c>
      <c r="G600" s="12">
        <f>($D600*Input!$E$12 + $E600*Input!$E$14 + $F600*Input!$E$13) / ($D600+$E600+$F600)</f>
        <v>3.0129268292682929</v>
      </c>
      <c r="H600" s="14" t="str">
        <f>'Dados Vias'!W601</f>
        <v>Highway</v>
      </c>
      <c r="I600" s="29">
        <f>VLOOKUP($H600,Input!$A$12:$B$15,2,FALSE)</f>
        <v>0.61049702380952386</v>
      </c>
      <c r="J600" s="34">
        <f t="shared" si="27"/>
        <v>10.545762629269841</v>
      </c>
      <c r="K600" s="34">
        <f t="shared" si="28"/>
        <v>2.0242640341013316</v>
      </c>
      <c r="L600" s="34">
        <f t="shared" si="29"/>
        <v>0.48974129857290288</v>
      </c>
      <c r="M600" s="28">
        <f>($D600*Input!B$4 + 'Cálculo Emissões'!$E600*Input!B$6 + 'Cálculo Emissões'!$F600*Input!B$5) * (1/1000)</f>
        <v>4.66790731829409E-2</v>
      </c>
      <c r="N600" s="28">
        <f>($D600*Input!C$4 + 'Cálculo Emissões'!$E600*Input!C$6 + 'Cálculo Emissões'!$F600*Input!C$5) * (1/1000)</f>
        <v>4.66790731829409E-2</v>
      </c>
      <c r="O600" s="28">
        <f>($D600*Input!D$4 + 'Cálculo Emissões'!$E600*Input!D$6 + 'Cálculo Emissões'!$F600*Input!D$5) * (1/1000)</f>
        <v>4.66790731829409E-2</v>
      </c>
      <c r="P600" s="28">
        <f>($D600*Input!E$4 + 'Cálculo Emissões'!$E600*Input!E$6 + 'Cálculo Emissões'!$F600*Input!E$5) * (1/1000)</f>
        <v>2.1222751485041873</v>
      </c>
      <c r="Q600" s="28">
        <f>($D600*Input!F$4 + 'Cálculo Emissões'!$E600*Input!F$6 + 'Cálculo Emissões'!$F600*Input!F$5) * (1/1000)</f>
        <v>2.8584667044012635</v>
      </c>
      <c r="R600" s="28">
        <f>($D600*Input!G$4 + 'Cálculo Emissões'!$E600*Input!G$6 + 'Cálculo Emissões'!$F600*Input!G$5) * (1/1000)</f>
        <v>6.2399934128459268E-2</v>
      </c>
      <c r="S600" s="28">
        <f>($D600*Input!H$4 + 'Cálculo Emissões'!$E600*Input!H$6 + 'Cálculo Emissões'!$F600*Input!H$5) * (1/1000)</f>
        <v>1.0095094358765082</v>
      </c>
      <c r="T600" s="28">
        <f>($D600*Input!I$4) * (1/1000)</f>
        <v>7.9736242704603985E-2</v>
      </c>
      <c r="U600" s="1">
        <f>($D600*Input!J$4 + 'Cálculo Emissões'!$E600*Input!J$6 + 'Cálculo Emissões'!$F600*Input!J$5) * (1/1000)</f>
        <v>3.8789636255320205E-2</v>
      </c>
      <c r="V600" s="1">
        <f>($D600*Input!K$4 + 'Cálculo Emissões'!$E600*Input!K$6 + 'Cálculo Emissões'!$F600*Input!K$5) * (1/1000)</f>
        <v>2.9468950818447026E-2</v>
      </c>
      <c r="W600" s="1">
        <f>($D600*Input!L$4 + 'Cálculo Emissões'!$E600*Input!L$6 + 'Cálculo Emissões'!$F600*Input!L$5) * (1/1000)</f>
        <v>1.5787191091443564E-2</v>
      </c>
      <c r="X600" s="1">
        <f>($D600*Input!M$4 + 'Cálculo Emissões'!$E600*Input!M$6 + 'Cálculo Emissões'!$F600*Input!M$5) * (1/1000)</f>
        <v>3.338740701625309E-2</v>
      </c>
      <c r="Y600" s="1">
        <f>($D600*Input!N$4 + 'Cálculo Emissões'!$E600*Input!N$6 + 'Cálculo Emissões'!$F600*Input!N$5) * (1/1000)</f>
        <v>1.6693703508126545E-2</v>
      </c>
      <c r="Z600" s="1">
        <f>($D600*Input!O$4 + 'Cálculo Emissões'!$E600*Input!O$6 + 'Cálculo Emissões'!$F600*Input!O$5) * (1/1000)</f>
        <v>9.0589337921805676E-3</v>
      </c>
    </row>
    <row r="601" spans="1:26" ht="15" customHeight="1" x14ac:dyDescent="0.25">
      <c r="A601" s="1" t="str">
        <f>'Dados Vias'!B602</f>
        <v>Vitória</v>
      </c>
      <c r="B601" s="1" t="str">
        <f>'Dados Vias'!C602</f>
        <v>Rua Carlos Martins</v>
      </c>
      <c r="C601" s="29">
        <f>Input!$R$17</f>
        <v>0.95383561643835613</v>
      </c>
      <c r="D601" s="5">
        <f>'Dados Vias'!S602</f>
        <v>149.68673266408959</v>
      </c>
      <c r="E601" s="5">
        <f>'Dados Vias'!T602</f>
        <v>26.03247524592862</v>
      </c>
      <c r="F601" s="5">
        <f>'Dados Vias'!U602</f>
        <v>16.270297028705389</v>
      </c>
      <c r="G601" s="12">
        <f>($D601*Input!$E$12 + $E601*Input!$E$14 + $F601*Input!$E$13) / ($D601+$E601+$F601)</f>
        <v>2.4838983050847459</v>
      </c>
      <c r="H601" s="14" t="str">
        <f>'Dados Vias'!W602</f>
        <v>Collector</v>
      </c>
      <c r="I601" s="29">
        <f>VLOOKUP($H601,Input!$A$12:$B$15,2,FALSE)</f>
        <v>1.9366892857142866</v>
      </c>
      <c r="J601" s="34">
        <f t="shared" si="27"/>
        <v>2.7303265228771574</v>
      </c>
      <c r="K601" s="34">
        <f t="shared" si="28"/>
        <v>0.52408744401976393</v>
      </c>
      <c r="L601" s="34">
        <f t="shared" si="29"/>
        <v>0.12679534935962031</v>
      </c>
      <c r="M601" s="28">
        <f>($D601*Input!B$4 + 'Cálculo Emissões'!$E601*Input!B$6 + 'Cálculo Emissões'!$F601*Input!B$5) * (1/1000)</f>
        <v>3.6078695062789642E-3</v>
      </c>
      <c r="N601" s="28">
        <f>($D601*Input!C$4 + 'Cálculo Emissões'!$E601*Input!C$6 + 'Cálculo Emissões'!$F601*Input!C$5) * (1/1000)</f>
        <v>3.6078695062789642E-3</v>
      </c>
      <c r="O601" s="28">
        <f>($D601*Input!D$4 + 'Cálculo Emissões'!$E601*Input!D$6 + 'Cálculo Emissões'!$F601*Input!D$5) * (1/1000)</f>
        <v>3.6078695062789642E-3</v>
      </c>
      <c r="P601" s="28">
        <f>($D601*Input!E$4 + 'Cálculo Emissões'!$E601*Input!E$6 + 'Cálculo Emissões'!$F601*Input!E$5) * (1/1000)</f>
        <v>0.20609835820771344</v>
      </c>
      <c r="Q601" s="28">
        <f>($D601*Input!F$4 + 'Cálculo Emissões'!$E601*Input!F$6 + 'Cálculo Emissões'!$F601*Input!F$5) * (1/1000)</f>
        <v>0.25153006600897265</v>
      </c>
      <c r="R601" s="28">
        <f>($D601*Input!G$4 + 'Cálculo Emissões'!$E601*Input!G$6 + 'Cálculo Emissões'!$F601*Input!G$5) * (1/1000)</f>
        <v>5.2959636214265655E-3</v>
      </c>
      <c r="S601" s="28">
        <f>($D601*Input!H$4 + 'Cálculo Emissões'!$E601*Input!H$6 + 'Cálculo Emissões'!$F601*Input!H$5) * (1/1000)</f>
        <v>0.1247752732916374</v>
      </c>
      <c r="T601" s="28">
        <f>($D601*Input!I$4) * (1/1000)</f>
        <v>1.1012368010296708E-2</v>
      </c>
      <c r="U601" s="1">
        <f>($D601*Input!J$4 + 'Cálculo Emissões'!$E601*Input!J$6 + 'Cálculo Emissões'!$F601*Input!J$5) * (1/1000)</f>
        <v>4.0407966457254004E-3</v>
      </c>
      <c r="V601" s="1">
        <f>($D601*Input!K$4 + 'Cálculo Emissões'!$E601*Input!K$6 + 'Cálculo Emissões'!$F601*Input!K$5) * (1/1000)</f>
        <v>3.0674842023295382E-3</v>
      </c>
      <c r="W601" s="1">
        <f>($D601*Input!L$4 + 'Cálculo Emissões'!$E601*Input!L$6 + 'Cálculo Emissões'!$F601*Input!L$5) * (1/1000)</f>
        <v>1.643956994641056E-3</v>
      </c>
      <c r="X601" s="1">
        <f>($D601*Input!M$4 + 'Cálculo Emissões'!$E601*Input!M$6 + 'Cálculo Emissões'!$F601*Input!M$5) * (1/1000)</f>
        <v>3.4345696332889171E-3</v>
      </c>
      <c r="Y601" s="1">
        <f>($D601*Input!N$4 + 'Cálculo Emissões'!$E601*Input!N$6 + 'Cálculo Emissões'!$F601*Input!N$5) * (1/1000)</f>
        <v>1.7172848166444586E-3</v>
      </c>
      <c r="Z601" s="1">
        <f>($D601*Input!O$4 + 'Cálculo Emissões'!$E601*Input!O$6 + 'Cálculo Emissões'!$F601*Input!O$5) * (1/1000)</f>
        <v>9.3420559485523095E-4</v>
      </c>
    </row>
    <row r="602" spans="1:26" ht="15" customHeight="1" x14ac:dyDescent="0.25">
      <c r="A602" s="1" t="str">
        <f>'Dados Vias'!B603</f>
        <v>Vitória</v>
      </c>
      <c r="B602" s="1" t="str">
        <f>'Dados Vias'!C603</f>
        <v>Rua Aleixo Neto</v>
      </c>
      <c r="C602" s="29">
        <f>Input!$R$17</f>
        <v>0.95383561643835613</v>
      </c>
      <c r="D602" s="5">
        <f>'Dados Vias'!S603</f>
        <v>564.60209545763826</v>
      </c>
      <c r="E602" s="5">
        <f>'Dados Vias'!T603</f>
        <v>16.131488441646805</v>
      </c>
      <c r="F602" s="5">
        <f>'Dados Vias'!U603</f>
        <v>22.58408381830553</v>
      </c>
      <c r="G602" s="12">
        <f>($D602*Input!$E$12 + $E602*Input!$E$14 + $F602*Input!$E$13) / ($D602+$E602+$F602)</f>
        <v>1.9481283422459894</v>
      </c>
      <c r="H602" s="14" t="str">
        <f>'Dados Vias'!W603</f>
        <v>Highway</v>
      </c>
      <c r="I602" s="29">
        <f>VLOOKUP($H602,Input!$A$12:$B$15,2,FALSE)</f>
        <v>0.61049702380952386</v>
      </c>
      <c r="J602" s="34">
        <f t="shared" si="27"/>
        <v>2.3420925270437025</v>
      </c>
      <c r="K602" s="34">
        <f t="shared" si="28"/>
        <v>0.44956574822510703</v>
      </c>
      <c r="L602" s="34">
        <f t="shared" si="29"/>
        <v>0.10876590682865493</v>
      </c>
      <c r="M602" s="28">
        <f>($D602*Input!B$4 + 'Cálculo Emissões'!$E602*Input!B$6 + 'Cálculo Emissões'!$F602*Input!B$5) * (1/1000)</f>
        <v>6.4654249112240251E-3</v>
      </c>
      <c r="N602" s="28">
        <f>($D602*Input!C$4 + 'Cálculo Emissões'!$E602*Input!C$6 + 'Cálculo Emissões'!$F602*Input!C$5) * (1/1000)</f>
        <v>6.4654249112240251E-3</v>
      </c>
      <c r="O602" s="28">
        <f>($D602*Input!D$4 + 'Cálculo Emissões'!$E602*Input!D$6 + 'Cálculo Emissões'!$F602*Input!D$5) * (1/1000)</f>
        <v>6.4654249112240251E-3</v>
      </c>
      <c r="P602" s="28">
        <f>($D602*Input!E$4 + 'Cálculo Emissões'!$E602*Input!E$6 + 'Cálculo Emissões'!$F602*Input!E$5) * (1/1000)</f>
        <v>0.55841607940422178</v>
      </c>
      <c r="Q602" s="28">
        <f>($D602*Input!F$4 + 'Cálculo Emissões'!$E602*Input!F$6 + 'Cálculo Emissões'!$F602*Input!F$5) * (1/1000)</f>
        <v>0.59289475992368756</v>
      </c>
      <c r="R602" s="28">
        <f>($D602*Input!G$4 + 'Cálculo Emissões'!$E602*Input!G$6 + 'Cálculo Emissões'!$F602*Input!G$5) * (1/1000)</f>
        <v>1.1613852151639927E-2</v>
      </c>
      <c r="S602" s="28">
        <f>($D602*Input!H$4 + 'Cálculo Emissões'!$E602*Input!H$6 + 'Cálculo Emissões'!$F602*Input!H$5) * (1/1000)</f>
        <v>0.43416878995582942</v>
      </c>
      <c r="T602" s="28">
        <f>($D602*Input!I$4) * (1/1000)</f>
        <v>4.1537455884731268E-2</v>
      </c>
      <c r="U602" s="1">
        <f>($D602*Input!J$4 + 'Cálculo Emissões'!$E602*Input!J$6 + 'Cálculo Emissões'!$F602*Input!J$5) * (1/1000)</f>
        <v>1.1937121429104561E-2</v>
      </c>
      <c r="V602" s="1">
        <f>($D602*Input!K$4 + 'Cálculo Emissões'!$E602*Input!K$6 + 'Cálculo Emissões'!$F602*Input!K$5) * (1/1000)</f>
        <v>9.0540657759126866E-3</v>
      </c>
      <c r="W602" s="1">
        <f>($D602*Input!L$4 + 'Cálculo Emissões'!$E602*Input!L$6 + 'Cálculo Emissões'!$F602*Input!L$5) * (1/1000)</f>
        <v>4.8544314119729317E-3</v>
      </c>
      <c r="X602" s="1">
        <f>($D602*Input!M$4 + 'Cálculo Emissões'!$E602*Input!M$6 + 'Cálculo Emissões'!$F602*Input!M$5) * (1/1000)</f>
        <v>9.9997973852242739E-3</v>
      </c>
      <c r="Y602" s="1">
        <f>($D602*Input!N$4 + 'Cálculo Emissões'!$E602*Input!N$6 + 'Cálculo Emissões'!$F602*Input!N$5) * (1/1000)</f>
        <v>4.9998986926121369E-3</v>
      </c>
      <c r="Z602" s="1">
        <f>($D602*Input!O$4 + 'Cálculo Emissões'!$E602*Input!O$6 + 'Cálculo Emissões'!$F602*Input!O$5) * (1/1000)</f>
        <v>2.727725258425664E-3</v>
      </c>
    </row>
    <row r="603" spans="1:26" ht="15" customHeight="1" x14ac:dyDescent="0.25">
      <c r="A603" s="1" t="str">
        <f>'Dados Vias'!B604</f>
        <v>Vitória</v>
      </c>
      <c r="B603" s="1" t="str">
        <f>'Dados Vias'!C604</f>
        <v>Rua Chapot Presvot</v>
      </c>
      <c r="C603" s="29">
        <f>Input!$R$17</f>
        <v>0.95383561643835613</v>
      </c>
      <c r="D603" s="5">
        <f>'Dados Vias'!S604</f>
        <v>175.99551035703442</v>
      </c>
      <c r="E603" s="5">
        <f>'Dados Vias'!T604</f>
        <v>9.4494233748743302</v>
      </c>
      <c r="F603" s="5">
        <f>'Dados Vias'!U604</f>
        <v>2.3623558437185825</v>
      </c>
      <c r="G603" s="12">
        <f>($D603*Input!$E$12 + $E603*Input!$E$14 + $F603*Input!$E$13) / ($D603+$E603+$F603)</f>
        <v>1.5657232704402517</v>
      </c>
      <c r="H603" s="14" t="str">
        <f>'Dados Vias'!W604</f>
        <v>Highway</v>
      </c>
      <c r="I603" s="29">
        <f>VLOOKUP($H603,Input!$A$12:$B$15,2,FALSE)</f>
        <v>0.61049702380952386</v>
      </c>
      <c r="J603" s="34">
        <f t="shared" si="27"/>
        <v>0.58340458818895602</v>
      </c>
      <c r="K603" s="34">
        <f t="shared" si="28"/>
        <v>0.11198478163379338</v>
      </c>
      <c r="L603" s="34">
        <f t="shared" si="29"/>
        <v>2.7093092330756467E-2</v>
      </c>
      <c r="M603" s="28">
        <f>($D603*Input!B$4 + 'Cálculo Emissões'!$E603*Input!B$6 + 'Cálculo Emissões'!$F603*Input!B$5) * (1/1000)</f>
        <v>1.216664668401695E-3</v>
      </c>
      <c r="N603" s="28">
        <f>($D603*Input!C$4 + 'Cálculo Emissões'!$E603*Input!C$6 + 'Cálculo Emissões'!$F603*Input!C$5) * (1/1000)</f>
        <v>1.216664668401695E-3</v>
      </c>
      <c r="O603" s="28">
        <f>($D603*Input!D$4 + 'Cálculo Emissões'!$E603*Input!D$6 + 'Cálculo Emissões'!$F603*Input!D$5) * (1/1000)</f>
        <v>1.216664668401695E-3</v>
      </c>
      <c r="P603" s="28">
        <f>($D603*Input!E$4 + 'Cálculo Emissões'!$E603*Input!E$6 + 'Cálculo Emissões'!$F603*Input!E$5) * (1/1000)</f>
        <v>0.14908834423642531</v>
      </c>
      <c r="Q603" s="28">
        <f>($D603*Input!F$4 + 'Cálculo Emissões'!$E603*Input!F$6 + 'Cálculo Emissões'!$F603*Input!F$5) * (1/1000)</f>
        <v>0.19695940653413274</v>
      </c>
      <c r="R603" s="28">
        <f>($D603*Input!G$4 + 'Cálculo Emissões'!$E603*Input!G$6 + 'Cálculo Emissões'!$F603*Input!G$5) * (1/1000)</f>
        <v>2.6474695093269347E-3</v>
      </c>
      <c r="S603" s="28">
        <f>($D603*Input!H$4 + 'Cálculo Emissões'!$E603*Input!H$6 + 'Cálculo Emissões'!$F603*Input!H$5) * (1/1000)</f>
        <v>0.1356262285586006</v>
      </c>
      <c r="T603" s="28">
        <f>($D603*Input!I$4) * (1/1000)</f>
        <v>1.2947889861160774E-2</v>
      </c>
      <c r="U603" s="1">
        <f>($D603*Input!J$4 + 'Cálculo Emissões'!$E603*Input!J$6 + 'Cálculo Emissões'!$F603*Input!J$5) * (1/1000)</f>
        <v>3.4413312294734079E-3</v>
      </c>
      <c r="V603" s="1">
        <f>($D603*Input!K$4 + 'Cálculo Emissões'!$E603*Input!K$6 + 'Cálculo Emissões'!$F603*Input!K$5) * (1/1000)</f>
        <v>2.6104856865513991E-3</v>
      </c>
      <c r="W603" s="1">
        <f>($D603*Input!L$4 + 'Cálculo Emissões'!$E603*Input!L$6 + 'Cálculo Emissões'!$F603*Input!L$5) * (1/1000)</f>
        <v>1.3995104598735896E-3</v>
      </c>
      <c r="X603" s="1">
        <f>($D603*Input!M$4 + 'Cálculo Emissões'!$E603*Input!M$6 + 'Cálculo Emissões'!$F603*Input!M$5) * (1/1000)</f>
        <v>2.8466312138716657E-3</v>
      </c>
      <c r="Y603" s="1">
        <f>($D603*Input!N$4 + 'Cálculo Emissões'!$E603*Input!N$6 + 'Cálculo Emissões'!$F603*Input!N$5) * (1/1000)</f>
        <v>1.4233156069358328E-3</v>
      </c>
      <c r="Z603" s="1">
        <f>($D603*Input!O$4 + 'Cálculo Emissões'!$E603*Input!O$6 + 'Cálculo Emissões'!$F603*Input!O$5) * (1/1000)</f>
        <v>7.7718789074234234E-4</v>
      </c>
    </row>
    <row r="604" spans="1:26" ht="15" customHeight="1" x14ac:dyDescent="0.25">
      <c r="A604" s="1" t="str">
        <f>'Dados Vias'!B605</f>
        <v>Vitória</v>
      </c>
      <c r="B604" s="1" t="str">
        <f>'Dados Vias'!C605</f>
        <v>Av. Desembargador Alfredo Cabral</v>
      </c>
      <c r="C604" s="29">
        <f>Input!$R$17</f>
        <v>0.95383561643835613</v>
      </c>
      <c r="D604" s="5">
        <f>'Dados Vias'!S605</f>
        <v>112.6952933829639</v>
      </c>
      <c r="E604" s="5">
        <f>'Dados Vias'!T605</f>
        <v>12.521699264773765</v>
      </c>
      <c r="F604" s="5">
        <f>'Dados Vias'!U605</f>
        <v>14.608649142236059</v>
      </c>
      <c r="G604" s="12">
        <f>($D604*Input!$E$12 + $E604*Input!$E$14 + $F604*Input!$E$13) / ($D604+$E604+$F604)</f>
        <v>2.821641791044776</v>
      </c>
      <c r="H604" s="14" t="str">
        <f>'Dados Vias'!W605</f>
        <v>Collector</v>
      </c>
      <c r="I604" s="29">
        <f>VLOOKUP($H604,Input!$A$12:$B$15,2,FALSE)</f>
        <v>1.9366892857142866</v>
      </c>
      <c r="J604" s="34">
        <f t="shared" si="27"/>
        <v>2.2646409170208295</v>
      </c>
      <c r="K604" s="34">
        <f t="shared" si="28"/>
        <v>0.43469887571297655</v>
      </c>
      <c r="L604" s="34">
        <f t="shared" si="29"/>
        <v>0.10516908283378466</v>
      </c>
      <c r="M604" s="28">
        <f>($D604*Input!B$4 + 'Cálculo Emissões'!$E604*Input!B$6 + 'Cálculo Emissões'!$F604*Input!B$5) * (1/1000)</f>
        <v>3.0978782493646011E-3</v>
      </c>
      <c r="N604" s="28">
        <f>($D604*Input!C$4 + 'Cálculo Emissões'!$E604*Input!C$6 + 'Cálculo Emissões'!$F604*Input!C$5) * (1/1000)</f>
        <v>3.0978782493646011E-3</v>
      </c>
      <c r="O604" s="28">
        <f>($D604*Input!D$4 + 'Cálculo Emissões'!$E604*Input!D$6 + 'Cálculo Emissões'!$F604*Input!D$5) * (1/1000)</f>
        <v>3.0978782493646011E-3</v>
      </c>
      <c r="P604" s="28">
        <f>($D604*Input!E$4 + 'Cálculo Emissões'!$E604*Input!E$6 + 'Cálculo Emissões'!$F604*Input!E$5) * (1/1000)</f>
        <v>0.16728128039029594</v>
      </c>
      <c r="Q604" s="28">
        <f>($D604*Input!F$4 + 'Cálculo Emissões'!$E604*Input!F$6 + 'Cálculo Emissões'!$F604*Input!F$5) * (1/1000)</f>
        <v>0.16460264235119043</v>
      </c>
      <c r="R604" s="28">
        <f>($D604*Input!G$4 + 'Cálculo Emissões'!$E604*Input!G$6 + 'Cálculo Emissões'!$F604*Input!G$5) * (1/1000)</f>
        <v>4.465740484781989E-3</v>
      </c>
      <c r="S604" s="28">
        <f>($D604*Input!H$4 + 'Cálculo Emissões'!$E604*Input!H$6 + 'Cálculo Emissões'!$F604*Input!H$5) * (1/1000)</f>
        <v>9.2207405914987869E-2</v>
      </c>
      <c r="T604" s="28">
        <f>($D604*Input!I$4) * (1/1000)</f>
        <v>8.2909288062727841E-3</v>
      </c>
      <c r="U604" s="1">
        <f>($D604*Input!J$4 + 'Cálculo Emissões'!$E604*Input!J$6 + 'Cálculo Emissões'!$F604*Input!J$5) * (1/1000)</f>
        <v>3.1430278413665212E-3</v>
      </c>
      <c r="V604" s="1">
        <f>($D604*Input!K$4 + 'Cálculo Emissões'!$E604*Input!K$6 + 'Cálculo Emissões'!$F604*Input!K$5) * (1/1000)</f>
        <v>2.38523566974029E-3</v>
      </c>
      <c r="W604" s="1">
        <f>($D604*Input!L$4 + 'Cálculo Emissões'!$E604*Input!L$6 + 'Cálculo Emissões'!$F604*Input!L$5) * (1/1000)</f>
        <v>1.2785541426040185E-3</v>
      </c>
      <c r="X604" s="1">
        <f>($D604*Input!M$4 + 'Cálculo Emissões'!$E604*Input!M$6 + 'Cálculo Emissões'!$F604*Input!M$5) * (1/1000)</f>
        <v>2.6931271721763778E-3</v>
      </c>
      <c r="Y604" s="1">
        <f>($D604*Input!N$4 + 'Cálculo Emissões'!$E604*Input!N$6 + 'Cálculo Emissões'!$F604*Input!N$5) * (1/1000)</f>
        <v>1.3465635860881889E-3</v>
      </c>
      <c r="Z604" s="1">
        <f>($D604*Input!O$4 + 'Cálculo Emissões'!$E604*Input!O$6 + 'Cálculo Emissões'!$F604*Input!O$5) * (1/1000)</f>
        <v>7.3244615617774E-4</v>
      </c>
    </row>
    <row r="605" spans="1:26" ht="15" customHeight="1" x14ac:dyDescent="0.25">
      <c r="A605" s="1" t="str">
        <f>'Dados Vias'!B606</f>
        <v>Vitória</v>
      </c>
      <c r="B605" s="1" t="str">
        <f>'Dados Vias'!C606</f>
        <v>Av. Entrada Aeroporto</v>
      </c>
      <c r="C605" s="29">
        <f>Input!$R$17</f>
        <v>0.95383561643835613</v>
      </c>
      <c r="D605" s="5">
        <f>'Dados Vias'!S606</f>
        <v>610.80033689396919</v>
      </c>
      <c r="E605" s="5">
        <f>'Dados Vias'!T606</f>
        <v>45.39732233671392</v>
      </c>
      <c r="F605" s="5">
        <f>'Dados Vias'!U606</f>
        <v>28.889205123363407</v>
      </c>
      <c r="G605" s="12">
        <f>($D605*Input!$E$12 + $E605*Input!$E$14 + $F605*Input!$E$13) / ($D605+$E605+$F605)</f>
        <v>1.9659638554216869</v>
      </c>
      <c r="H605" s="14" t="str">
        <f>'Dados Vias'!W606</f>
        <v>Highway</v>
      </c>
      <c r="I605" s="29">
        <f>VLOOKUP($H605,Input!$A$12:$B$15,2,FALSE)</f>
        <v>0.61049702380952386</v>
      </c>
      <c r="J605" s="34">
        <f t="shared" si="27"/>
        <v>2.6843600636904221</v>
      </c>
      <c r="K605" s="34">
        <f t="shared" si="28"/>
        <v>0.51526416083221738</v>
      </c>
      <c r="L605" s="34">
        <f t="shared" si="29"/>
        <v>0.12466068407231064</v>
      </c>
      <c r="M605" s="28">
        <f>($D605*Input!B$4 + 'Cálculo Emissões'!$E605*Input!B$6 + 'Cálculo Emissões'!$F605*Input!B$5) * (1/1000)</f>
        <v>7.8964432355975219E-3</v>
      </c>
      <c r="N605" s="28">
        <f>($D605*Input!C$4 + 'Cálculo Emissões'!$E605*Input!C$6 + 'Cálculo Emissões'!$F605*Input!C$5) * (1/1000)</f>
        <v>7.8964432355975219E-3</v>
      </c>
      <c r="O605" s="28">
        <f>($D605*Input!D$4 + 'Cálculo Emissões'!$E605*Input!D$6 + 'Cálculo Emissões'!$F605*Input!D$5) * (1/1000)</f>
        <v>7.8964432355975219E-3</v>
      </c>
      <c r="P605" s="28">
        <f>($D605*Input!E$4 + 'Cálculo Emissões'!$E605*Input!E$6 + 'Cálculo Emissões'!$F605*Input!E$5) * (1/1000)</f>
        <v>0.63111759361615383</v>
      </c>
      <c r="Q605" s="28">
        <f>($D605*Input!F$4 + 'Cálculo Emissões'!$E605*Input!F$6 + 'Cálculo Emissões'!$F605*Input!F$5) * (1/1000)</f>
        <v>0.75350653986061178</v>
      </c>
      <c r="R605" s="28">
        <f>($D605*Input!G$4 + 'Cálculo Emissões'!$E605*Input!G$6 + 'Cálculo Emissões'!$F605*Input!G$5) * (1/1000)</f>
        <v>1.3571229421381363E-2</v>
      </c>
      <c r="S605" s="28">
        <f>($D605*Input!H$4 + 'Cálculo Emissões'!$E605*Input!H$6 + 'Cálculo Emissões'!$F605*Input!H$5) * (1/1000)</f>
        <v>0.47994697790472013</v>
      </c>
      <c r="T605" s="28">
        <f>($D605*Input!I$4) * (1/1000)</f>
        <v>4.4936234300632025E-2</v>
      </c>
      <c r="U605" s="1">
        <f>($D605*Input!J$4 + 'Cálculo Emissões'!$E605*Input!J$6 + 'Cálculo Emissões'!$F605*Input!J$5) * (1/1000)</f>
        <v>1.3447277185935264E-2</v>
      </c>
      <c r="V605" s="1">
        <f>($D605*Input!K$4 + 'Cálculo Emissões'!$E605*Input!K$6 + 'Cálculo Emissões'!$F605*Input!K$5) * (1/1000)</f>
        <v>1.0202561812585819E-2</v>
      </c>
      <c r="W605" s="1">
        <f>($D605*Input!L$4 + 'Cálculo Emissões'!$E605*Input!L$6 + 'Cálculo Emissões'!$F605*Input!L$5) * (1/1000)</f>
        <v>5.469321360464189E-3</v>
      </c>
      <c r="X605" s="1">
        <f>($D605*Input!M$4 + 'Cálculo Emissões'!$E605*Input!M$6 + 'Cálculo Emissões'!$F605*Input!M$5) * (1/1000)</f>
        <v>1.1268705887968331E-2</v>
      </c>
      <c r="Y605" s="1">
        <f>($D605*Input!N$4 + 'Cálculo Emissões'!$E605*Input!N$6 + 'Cálculo Emissões'!$F605*Input!N$5) * (1/1000)</f>
        <v>5.6343529439841656E-3</v>
      </c>
      <c r="Z605" s="1">
        <f>($D605*Input!O$4 + 'Cálculo Emissões'!$E605*Input!O$6 + 'Cálculo Emissões'!$F605*Input!O$5) * (1/1000)</f>
        <v>3.072019537365417E-3</v>
      </c>
    </row>
    <row r="606" spans="1:26" ht="15" customHeight="1" x14ac:dyDescent="0.25">
      <c r="A606" s="1" t="str">
        <f>'Dados Vias'!B607</f>
        <v>Vitória</v>
      </c>
      <c r="B606" s="1" t="str">
        <f>'Dados Vias'!C607</f>
        <v>Rua Amélia da Cunha Ornelas</v>
      </c>
      <c r="C606" s="29">
        <f>Input!$R$17</f>
        <v>0.95383561643835613</v>
      </c>
      <c r="D606" s="5">
        <f>'Dados Vias'!S607</f>
        <v>190.74582002275707</v>
      </c>
      <c r="E606" s="5">
        <f>'Dados Vias'!T607</f>
        <v>34.681058185955834</v>
      </c>
      <c r="F606" s="5">
        <f>'Dados Vias'!U607</f>
        <v>11.560352728651946</v>
      </c>
      <c r="G606" s="12">
        <f>($D606*Input!$E$12 + $E606*Input!$E$14 + $F606*Input!$E$13) / ($D606+$E606+$F606)</f>
        <v>1.9597560975609758</v>
      </c>
      <c r="H606" s="14" t="str">
        <f>'Dados Vias'!W607</f>
        <v>Collector</v>
      </c>
      <c r="I606" s="29">
        <f>VLOOKUP($H606,Input!$A$12:$B$15,2,FALSE)</f>
        <v>1.9366892857142866</v>
      </c>
      <c r="J606" s="34">
        <f t="shared" si="27"/>
        <v>2.6464983233815476</v>
      </c>
      <c r="K606" s="34">
        <f t="shared" si="28"/>
        <v>0.50799658219707722</v>
      </c>
      <c r="L606" s="34">
        <f t="shared" si="29"/>
        <v>0.1229023989186477</v>
      </c>
      <c r="M606" s="28">
        <f>($D606*Input!B$4 + 'Cálculo Emissões'!$E606*Input!B$6 + 'Cálculo Emissões'!$F606*Input!B$5) * (1/1000)</f>
        <v>2.9997922408933268E-3</v>
      </c>
      <c r="N606" s="28">
        <f>($D606*Input!C$4 + 'Cálculo Emissões'!$E606*Input!C$6 + 'Cálculo Emissões'!$F606*Input!C$5) * (1/1000)</f>
        <v>2.9997922408933268E-3</v>
      </c>
      <c r="O606" s="28">
        <f>($D606*Input!D$4 + 'Cálculo Emissões'!$E606*Input!D$6 + 'Cálculo Emissões'!$F606*Input!D$5) * (1/1000)</f>
        <v>2.9997922408933268E-3</v>
      </c>
      <c r="P606" s="28">
        <f>($D606*Input!E$4 + 'Cálculo Emissões'!$E606*Input!E$6 + 'Cálculo Emissões'!$F606*Input!E$5) * (1/1000)</f>
        <v>0.21293133410133333</v>
      </c>
      <c r="Q606" s="28">
        <f>($D606*Input!F$4 + 'Cálculo Emissões'!$E606*Input!F$6 + 'Cálculo Emissões'!$F606*Input!F$5) * (1/1000)</f>
        <v>0.31679866970120979</v>
      </c>
      <c r="R606" s="28">
        <f>($D606*Input!G$4 + 'Cálculo Emissões'!$E606*Input!G$6 + 'Cálculo Emissões'!$F606*Input!G$5) * (1/1000)</f>
        <v>4.8231501402617033E-3</v>
      </c>
      <c r="S606" s="28">
        <f>($D606*Input!H$4 + 'Cálculo Emissões'!$E606*Input!H$6 + 'Cálculo Emissões'!$F606*Input!H$5) * (1/1000)</f>
        <v>0.15722299049886068</v>
      </c>
      <c r="T606" s="28">
        <f>($D606*Input!I$4) * (1/1000)</f>
        <v>1.4033061775957624E-2</v>
      </c>
      <c r="U606" s="1">
        <f>($D606*Input!J$4 + 'Cálculo Emissões'!$E606*Input!J$6 + 'Cálculo Emissões'!$F606*Input!J$5) * (1/1000)</f>
        <v>4.5413055972804203E-3</v>
      </c>
      <c r="V606" s="1">
        <f>($D606*Input!K$4 + 'Cálculo Emissões'!$E606*Input!K$6 + 'Cálculo Emissões'!$F606*Input!K$5) * (1/1000)</f>
        <v>3.4476788091705357E-3</v>
      </c>
      <c r="W606" s="1">
        <f>($D606*Input!L$4 + 'Cálculo Emissões'!$E606*Input!L$6 + 'Cálculo Emissões'!$F606*Input!L$5) * (1/1000)</f>
        <v>1.8475814504286246E-3</v>
      </c>
      <c r="X606" s="1">
        <f>($D606*Input!M$4 + 'Cálculo Emissões'!$E606*Input!M$6 + 'Cálculo Emissões'!$F606*Input!M$5) * (1/1000)</f>
        <v>3.8032950603786816E-3</v>
      </c>
      <c r="Y606" s="1">
        <f>($D606*Input!N$4 + 'Cálculo Emissões'!$E606*Input!N$6 + 'Cálculo Emissões'!$F606*Input!N$5) * (1/1000)</f>
        <v>1.9016475301893408E-3</v>
      </c>
      <c r="Z606" s="1">
        <f>($D606*Input!O$4 + 'Cálculo Emissões'!$E606*Input!O$6 + 'Cálculo Emissões'!$F606*Input!O$5) * (1/1000)</f>
        <v>1.0356680542745499E-3</v>
      </c>
    </row>
    <row r="607" spans="1:26" ht="15" customHeight="1" x14ac:dyDescent="0.25">
      <c r="A607" s="1" t="str">
        <f>'Dados Vias'!B608</f>
        <v>Vitória</v>
      </c>
      <c r="B607" s="1" t="str">
        <f>'Dados Vias'!C608</f>
        <v>Rua João da Cruz</v>
      </c>
      <c r="C607" s="29">
        <f>Input!$R$17</f>
        <v>0.95383561643835613</v>
      </c>
      <c r="D607" s="5">
        <f>'Dados Vias'!S608</f>
        <v>132.65920557746068</v>
      </c>
      <c r="E607" s="5">
        <f>'Dados Vias'!T608</f>
        <v>9.9686108237398177</v>
      </c>
      <c r="F607" s="5">
        <f>'Dados Vias'!U608</f>
        <v>8.4349783893183083</v>
      </c>
      <c r="G607" s="12">
        <f>($D607*Input!$E$12 + $E607*Input!$E$14 + $F607*Input!$E$13) / ($D607+$E607+$F607)</f>
        <v>2.1604060913705583</v>
      </c>
      <c r="H607" s="14" t="str">
        <f>'Dados Vias'!W608</f>
        <v>Highway</v>
      </c>
      <c r="I607" s="29">
        <f>VLOOKUP($H607,Input!$A$12:$B$15,2,FALSE)</f>
        <v>0.61049702380952386</v>
      </c>
      <c r="J607" s="34">
        <f t="shared" si="27"/>
        <v>0.65167596710196174</v>
      </c>
      <c r="K607" s="34">
        <f t="shared" si="28"/>
        <v>0.12508950452111961</v>
      </c>
      <c r="L607" s="34">
        <f t="shared" si="29"/>
        <v>3.0263589803496672E-2</v>
      </c>
      <c r="M607" s="28">
        <f>($D607*Input!B$4 + 'Cálculo Emissões'!$E607*Input!B$6 + 'Cálculo Emissões'!$F607*Input!B$5) * (1/1000)</f>
        <v>2.0933760817103964E-3</v>
      </c>
      <c r="N607" s="28">
        <f>($D607*Input!C$4 + 'Cálculo Emissões'!$E607*Input!C$6 + 'Cálculo Emissões'!$F607*Input!C$5) * (1/1000)</f>
        <v>2.0933760817103964E-3</v>
      </c>
      <c r="O607" s="28">
        <f>($D607*Input!D$4 + 'Cálculo Emissões'!$E607*Input!D$6 + 'Cálculo Emissões'!$F607*Input!D$5) * (1/1000)</f>
        <v>2.0933760817103964E-3</v>
      </c>
      <c r="P607" s="28">
        <f>($D607*Input!E$4 + 'Cálculo Emissões'!$E607*Input!E$6 + 'Cálculo Emissões'!$F607*Input!E$5) * (1/1000)</f>
        <v>0.14882431802974413</v>
      </c>
      <c r="Q607" s="28">
        <f>($D607*Input!F$4 + 'Cálculo Emissões'!$E607*Input!F$6 + 'Cálculo Emissões'!$F607*Input!F$5) * (1/1000)</f>
        <v>0.1663153346632634</v>
      </c>
      <c r="R607" s="28">
        <f>($D607*Input!G$4 + 'Cálculo Emissões'!$E607*Input!G$6 + 'Cálculo Emissões'!$F607*Input!G$5) * (1/1000)</f>
        <v>3.4022060691766918E-3</v>
      </c>
      <c r="S607" s="28">
        <f>($D607*Input!H$4 + 'Cálculo Emissões'!$E607*Input!H$6 + 'Cálculo Emissões'!$F607*Input!H$5) * (1/1000)</f>
        <v>0.10480998632181955</v>
      </c>
      <c r="T607" s="28">
        <f>($D607*Input!I$4) * (1/1000)</f>
        <v>9.7596625016258109E-3</v>
      </c>
      <c r="U607" s="1">
        <f>($D607*Input!J$4 + 'Cálculo Emissões'!$E607*Input!J$6 + 'Cálculo Emissões'!$F607*Input!J$5) * (1/1000)</f>
        <v>3.0676324308976655E-3</v>
      </c>
      <c r="V607" s="1">
        <f>($D607*Input!K$4 + 'Cálculo Emissões'!$E607*Input!K$6 + 'Cálculo Emissões'!$F607*Input!K$5) * (1/1000)</f>
        <v>2.3274887757720026E-3</v>
      </c>
      <c r="W607" s="1">
        <f>($D607*Input!L$4 + 'Cálculo Emissões'!$E607*Input!L$6 + 'Cálculo Emissões'!$F607*Input!L$5) * (1/1000)</f>
        <v>1.2477061770888303E-3</v>
      </c>
      <c r="X607" s="1">
        <f>($D607*Input!M$4 + 'Cálculo Emissões'!$E607*Input!M$6 + 'Cálculo Emissões'!$F607*Input!M$5) * (1/1000)</f>
        <v>2.5852761447029459E-3</v>
      </c>
      <c r="Y607" s="1">
        <f>($D607*Input!N$4 + 'Cálculo Emissões'!$E607*Input!N$6 + 'Cálculo Emissões'!$F607*Input!N$5) * (1/1000)</f>
        <v>1.2926380723514729E-3</v>
      </c>
      <c r="Z607" s="1">
        <f>($D607*Input!O$4 + 'Cálculo Emissões'!$E607*Input!O$6 + 'Cálculo Emissões'!$F607*Input!O$5) * (1/1000)</f>
        <v>7.0441051363095313E-4</v>
      </c>
    </row>
    <row r="608" spans="1:26" ht="15" customHeight="1" x14ac:dyDescent="0.25">
      <c r="A608" s="1" t="str">
        <f>'Dados Vias'!B609</f>
        <v>Vitória</v>
      </c>
      <c r="B608" s="1" t="str">
        <f>'Dados Vias'!C609</f>
        <v>Rua Eugênio Neto</v>
      </c>
      <c r="C608" s="29">
        <f>Input!$R$17</f>
        <v>0.95383561643835613</v>
      </c>
      <c r="D608" s="5">
        <f>'Dados Vias'!S609</f>
        <v>1078.7931931861697</v>
      </c>
      <c r="E608" s="5">
        <f>'Dados Vias'!T609</f>
        <v>152.80726828423951</v>
      </c>
      <c r="F608" s="5">
        <f>'Dados Vias'!U609</f>
        <v>117.54405252633808</v>
      </c>
      <c r="G608" s="12">
        <f>($D608*Input!$E$12 + $E608*Input!$E$14 + $F608*Input!$E$13) / ($D608+$E608+$F608)</f>
        <v>2.5455953533397868</v>
      </c>
      <c r="H608" s="14" t="str">
        <f>'Dados Vias'!W609</f>
        <v>Freeway</v>
      </c>
      <c r="I608" s="29">
        <f>VLOOKUP($H608,Input!$A$12:$B$15,2,FALSE)</f>
        <v>0.25617538095238079</v>
      </c>
      <c r="J608" s="34">
        <f t="shared" si="27"/>
        <v>3.1218261316683824</v>
      </c>
      <c r="K608" s="34">
        <f t="shared" si="28"/>
        <v>0.59923597573820342</v>
      </c>
      <c r="L608" s="34">
        <f t="shared" si="29"/>
        <v>0.14497644574311372</v>
      </c>
      <c r="M608" s="28">
        <f>($D608*Input!B$4 + 'Cálculo Emissões'!$E608*Input!B$6 + 'Cálculo Emissões'!$F608*Input!B$5) * (1/1000)</f>
        <v>2.58990938998169E-2</v>
      </c>
      <c r="N608" s="28">
        <f>($D608*Input!C$4 + 'Cálculo Emissões'!$E608*Input!C$6 + 'Cálculo Emissões'!$F608*Input!C$5) * (1/1000)</f>
        <v>2.58990938998169E-2</v>
      </c>
      <c r="O608" s="28">
        <f>($D608*Input!D$4 + 'Cálculo Emissões'!$E608*Input!D$6 + 'Cálculo Emissões'!$F608*Input!D$5) * (1/1000)</f>
        <v>2.58990938998169E-2</v>
      </c>
      <c r="P608" s="28">
        <f>($D608*Input!E$4 + 'Cálculo Emissões'!$E608*Input!E$6 + 'Cálculo Emissões'!$F608*Input!E$5) * (1/1000)</f>
        <v>1.4834239497978194</v>
      </c>
      <c r="Q608" s="28">
        <f>($D608*Input!F$4 + 'Cálculo Emissões'!$E608*Input!F$6 + 'Cálculo Emissões'!$F608*Input!F$5) * (1/1000)</f>
        <v>1.679210299502969</v>
      </c>
      <c r="R608" s="28">
        <f>($D608*Input!G$4 + 'Cálculo Emissões'!$E608*Input!G$6 + 'Cálculo Emissões'!$F608*Input!G$5) * (1/1000)</f>
        <v>3.8141017210417155E-2</v>
      </c>
      <c r="S608" s="28">
        <f>($D608*Input!H$4 + 'Cálculo Emissões'!$E608*Input!H$6 + 'Cálculo Emissões'!$F608*Input!H$5) * (1/1000)</f>
        <v>0.88793100736211727</v>
      </c>
      <c r="T608" s="28">
        <f>($D608*Input!I$4) * (1/1000)</f>
        <v>7.9366203262844576E-2</v>
      </c>
      <c r="U608" s="1">
        <f>($D608*Input!J$4 + 'Cálculo Emissões'!$E608*Input!J$6 + 'Cálculo Emissões'!$F608*Input!J$5) * (1/1000)</f>
        <v>2.8852334600663995E-2</v>
      </c>
      <c r="V608" s="1">
        <f>($D608*Input!K$4 + 'Cálculo Emissões'!$E608*Input!K$6 + 'Cálculo Emissões'!$F608*Input!K$5) * (1/1000)</f>
        <v>2.1899174561816406E-2</v>
      </c>
      <c r="W608" s="1">
        <f>($D608*Input!L$4 + 'Cálculo Emissões'!$E608*Input!L$6 + 'Cálculo Emissões'!$F608*Input!L$5) * (1/1000)</f>
        <v>1.1737471289134049E-2</v>
      </c>
      <c r="X608" s="1">
        <f>($D608*Input!M$4 + 'Cálculo Emissões'!$E608*Input!M$6 + 'Cálculo Emissões'!$F608*Input!M$5) * (1/1000)</f>
        <v>2.4562138046823334E-2</v>
      </c>
      <c r="Y608" s="1">
        <f>($D608*Input!N$4 + 'Cálculo Emissões'!$E608*Input!N$6 + 'Cálculo Emissões'!$F608*Input!N$5) * (1/1000)</f>
        <v>1.2281069023411667E-2</v>
      </c>
      <c r="Z608" s="1">
        <f>($D608*Input!O$4 + 'Cálculo Emissões'!$E608*Input!O$6 + 'Cálculo Emissões'!$F608*Input!O$5) * (1/1000)</f>
        <v>6.6819969077616965E-3</v>
      </c>
    </row>
    <row r="609" spans="1:26" ht="15" customHeight="1" x14ac:dyDescent="0.25">
      <c r="A609" s="1" t="str">
        <f>'Dados Vias'!B610</f>
        <v>Vitória</v>
      </c>
      <c r="B609" s="1" t="str">
        <f>'Dados Vias'!C610</f>
        <v>Av. Carlos Moreira Lima</v>
      </c>
      <c r="C609" s="29">
        <f>Input!$R$17</f>
        <v>0.95383561643835613</v>
      </c>
      <c r="D609" s="5">
        <f>'Dados Vias'!S610</f>
        <v>149.16876688334824</v>
      </c>
      <c r="E609" s="5">
        <f>'Dados Vias'!T610</f>
        <v>11.049538287655425</v>
      </c>
      <c r="F609" s="5">
        <f>'Dados Vias'!U610</f>
        <v>16.574307431483135</v>
      </c>
      <c r="G609" s="12">
        <f>($D609*Input!$E$12 + $E609*Input!$E$14 + $F609*Input!$E$13) / ($D609+$E609+$F609)</f>
        <v>2.703125</v>
      </c>
      <c r="H609" s="14" t="str">
        <f>'Dados Vias'!W610</f>
        <v>Collector</v>
      </c>
      <c r="I609" s="29">
        <f>VLOOKUP($H609,Input!$A$12:$B$15,2,FALSE)</f>
        <v>1.9366892857142866</v>
      </c>
      <c r="J609" s="34">
        <f t="shared" si="27"/>
        <v>2.7407421401379191</v>
      </c>
      <c r="K609" s="34">
        <f t="shared" si="28"/>
        <v>0.52608672658994104</v>
      </c>
      <c r="L609" s="34">
        <f t="shared" si="29"/>
        <v>0.1272790467556309</v>
      </c>
      <c r="M609" s="28">
        <f>($D609*Input!B$4 + 'Cálculo Emissões'!$E609*Input!B$6 + 'Cálculo Emissões'!$F609*Input!B$5) * (1/1000)</f>
        <v>3.5931558712271813E-3</v>
      </c>
      <c r="N609" s="28">
        <f>($D609*Input!C$4 + 'Cálculo Emissões'!$E609*Input!C$6 + 'Cálculo Emissões'!$F609*Input!C$5) * (1/1000)</f>
        <v>3.5931558712271813E-3</v>
      </c>
      <c r="O609" s="28">
        <f>($D609*Input!D$4 + 'Cálculo Emissões'!$E609*Input!D$6 + 'Cálculo Emissões'!$F609*Input!D$5) * (1/1000)</f>
        <v>3.5931558712271813E-3</v>
      </c>
      <c r="P609" s="28">
        <f>($D609*Input!E$4 + 'Cálculo Emissões'!$E609*Input!E$6 + 'Cálculo Emissões'!$F609*Input!E$5) * (1/1000)</f>
        <v>0.20585818618175905</v>
      </c>
      <c r="Q609" s="28">
        <f>($D609*Input!F$4 + 'Cálculo Emissões'!$E609*Input!F$6 + 'Cálculo Emissões'!$F609*Input!F$5) * (1/1000)</f>
        <v>0.19376101262689585</v>
      </c>
      <c r="R609" s="28">
        <f>($D609*Input!G$4 + 'Cálculo Emissões'!$E609*Input!G$6 + 'Cálculo Emissões'!$F609*Input!G$5) * (1/1000)</f>
        <v>5.316307649812055E-3</v>
      </c>
      <c r="S609" s="28">
        <f>($D609*Input!H$4 + 'Cálculo Emissões'!$E609*Input!H$6 + 'Cálculo Emissões'!$F609*Input!H$5) * (1/1000)</f>
        <v>0.11955724476505748</v>
      </c>
      <c r="T609" s="28">
        <f>($D609*Input!I$4) * (1/1000)</f>
        <v>1.0974261561630581E-2</v>
      </c>
      <c r="U609" s="1">
        <f>($D609*Input!J$4 + 'Cálculo Emissões'!$E609*Input!J$6 + 'Cálculo Emissões'!$F609*Input!J$5) * (1/1000)</f>
        <v>3.9275726495624445E-3</v>
      </c>
      <c r="V609" s="1">
        <f>($D609*Input!K$4 + 'Cálculo Emissões'!$E609*Input!K$6 + 'Cálculo Emissões'!$F609*Input!K$5) * (1/1000)</f>
        <v>2.9800510660282016E-3</v>
      </c>
      <c r="W609" s="1">
        <f>($D609*Input!L$4 + 'Cálculo Emissões'!$E609*Input!L$6 + 'Cálculo Emissões'!$F609*Input!L$5) * (1/1000)</f>
        <v>1.5975484857134405E-3</v>
      </c>
      <c r="X609" s="1">
        <f>($D609*Input!M$4 + 'Cálculo Emissões'!$E609*Input!M$6 + 'Cálculo Emissões'!$F609*Input!M$5) * (1/1000)</f>
        <v>3.3562053842749436E-3</v>
      </c>
      <c r="Y609" s="1">
        <f>($D609*Input!N$4 + 'Cálculo Emissões'!$E609*Input!N$6 + 'Cálculo Emissões'!$F609*Input!N$5) * (1/1000)</f>
        <v>1.6781026921374718E-3</v>
      </c>
      <c r="Z609" s="1">
        <f>($D609*Input!O$4 + 'Cálculo Emissões'!$E609*Input!O$6 + 'Cálculo Emissões'!$F609*Input!O$5) * (1/1000)</f>
        <v>9.1331929065261211E-4</v>
      </c>
    </row>
    <row r="610" spans="1:26" ht="15" customHeight="1" x14ac:dyDescent="0.25">
      <c r="A610" s="1" t="str">
        <f>'Dados Vias'!B611</f>
        <v>Vitória</v>
      </c>
      <c r="B610" s="1" t="str">
        <f>'Dados Vias'!C611</f>
        <v>Av. João Santos Filho</v>
      </c>
      <c r="C610" s="29">
        <f>Input!$R$17</f>
        <v>0.95383561643835613</v>
      </c>
      <c r="D610" s="5">
        <f>'Dados Vias'!S611</f>
        <v>116.66830051709968</v>
      </c>
      <c r="E610" s="5">
        <f>'Dados Vias'!T611</f>
        <v>10.447907508994001</v>
      </c>
      <c r="F610" s="5">
        <f>'Dados Vias'!U611</f>
        <v>3.4826358363313332</v>
      </c>
      <c r="G610" s="12">
        <f>($D610*Input!$E$12 + $E610*Input!$E$14 + $F610*Input!$E$13) / ($D610+$E610+$F610)</f>
        <v>1.7286666666666666</v>
      </c>
      <c r="H610" s="14" t="str">
        <f>'Dados Vias'!W611</f>
        <v>Collector</v>
      </c>
      <c r="I610" s="29">
        <f>VLOOKUP($H610,Input!$A$12:$B$15,2,FALSE)</f>
        <v>1.9366892857142866</v>
      </c>
      <c r="J610" s="34">
        <f t="shared" si="27"/>
        <v>1.283232726641784</v>
      </c>
      <c r="K610" s="34">
        <f t="shared" si="28"/>
        <v>0.24631711780740129</v>
      </c>
      <c r="L610" s="34">
        <f t="shared" si="29"/>
        <v>5.9592851082435797E-2</v>
      </c>
      <c r="M610" s="28">
        <f>($D610*Input!B$4 + 'Cálculo Emissões'!$E610*Input!B$6 + 'Cálculo Emissões'!$F610*Input!B$5) * (1/1000)</f>
        <v>1.1600761018583108E-3</v>
      </c>
      <c r="N610" s="28">
        <f>($D610*Input!C$4 + 'Cálculo Emissões'!$E610*Input!C$6 + 'Cálculo Emissões'!$F610*Input!C$5) * (1/1000)</f>
        <v>1.1600761018583108E-3</v>
      </c>
      <c r="O610" s="28">
        <f>($D610*Input!D$4 + 'Cálculo Emissões'!$E610*Input!D$6 + 'Cálculo Emissões'!$F610*Input!D$5) * (1/1000)</f>
        <v>1.1600761018583108E-3</v>
      </c>
      <c r="P610" s="28">
        <f>($D610*Input!E$4 + 'Cálculo Emissões'!$E610*Input!E$6 + 'Cálculo Emissões'!$F610*Input!E$5) * (1/1000)</f>
        <v>0.10966450874124084</v>
      </c>
      <c r="Q610" s="28">
        <f>($D610*Input!F$4 + 'Cálculo Emissões'!$E610*Input!F$6 + 'Cálculo Emissões'!$F610*Input!F$5) * (1/1000)</f>
        <v>0.14864514044438776</v>
      </c>
      <c r="R610" s="28">
        <f>($D610*Input!G$4 + 'Cálculo Emissões'!$E610*Input!G$6 + 'Cálculo Emissões'!$F610*Input!G$5) * (1/1000)</f>
        <v>2.1685521378590842E-3</v>
      </c>
      <c r="S610" s="28">
        <f>($D610*Input!H$4 + 'Cálculo Emissões'!$E610*Input!H$6 + 'Cálculo Emissões'!$F610*Input!H$5) * (1/1000)</f>
        <v>9.1751649076388164E-2</v>
      </c>
      <c r="T610" s="28">
        <f>($D610*Input!I$4) * (1/1000)</f>
        <v>8.5832206873897414E-3</v>
      </c>
      <c r="U610" s="1">
        <f>($D610*Input!J$4 + 'Cálculo Emissões'!$E610*Input!J$6 + 'Cálculo Emissões'!$F610*Input!J$5) * (1/1000)</f>
        <v>2.4456296605465549E-3</v>
      </c>
      <c r="V610" s="1">
        <f>($D610*Input!K$4 + 'Cálculo Emissões'!$E610*Input!K$6 + 'Cálculo Emissões'!$F610*Input!K$5) * (1/1000)</f>
        <v>1.8556652828208274E-3</v>
      </c>
      <c r="W610" s="1">
        <f>($D610*Input!L$4 + 'Cálculo Emissões'!$E610*Input!L$6 + 'Cálculo Emissões'!$F610*Input!L$5) * (1/1000)</f>
        <v>9.9471325947945739E-4</v>
      </c>
      <c r="X610" s="1">
        <f>($D610*Input!M$4 + 'Cálculo Emissões'!$E610*Input!M$6 + 'Cálculo Emissões'!$F610*Input!M$5) * (1/1000)</f>
        <v>2.0338430663403768E-3</v>
      </c>
      <c r="Y610" s="1">
        <f>($D610*Input!N$4 + 'Cálculo Emissões'!$E610*Input!N$6 + 'Cálculo Emissões'!$F610*Input!N$5) * (1/1000)</f>
        <v>1.0169215331701884E-3</v>
      </c>
      <c r="Z610" s="1">
        <f>($D610*Input!O$4 + 'Cálculo Emissões'!$E610*Input!O$6 + 'Cálculo Emissões'!$F610*Input!O$5) * (1/1000)</f>
        <v>5.54742425212275E-4</v>
      </c>
    </row>
    <row r="611" spans="1:26" ht="15" customHeight="1" x14ac:dyDescent="0.25">
      <c r="A611" s="1" t="str">
        <f>'Dados Vias'!B612</f>
        <v>Vitória</v>
      </c>
      <c r="B611" s="1" t="str">
        <f>'Dados Vias'!C612</f>
        <v>Rua Joaquim Lírio</v>
      </c>
      <c r="C611" s="29">
        <f>Input!$R$17</f>
        <v>0.95383561643835613</v>
      </c>
      <c r="D611" s="5">
        <f>'Dados Vias'!S612</f>
        <v>203.8347571372401</v>
      </c>
      <c r="E611" s="5">
        <f>'Dados Vias'!T612</f>
        <v>18.378543676308535</v>
      </c>
      <c r="F611" s="5">
        <f>'Dados Vias'!U612</f>
        <v>3.3415533956924608</v>
      </c>
      <c r="G611" s="12">
        <f>($D611*Input!$E$12 + $E611*Input!$E$14 + $F611*Input!$E$13) / ($D611+$E611+$F611)</f>
        <v>1.5585185185185184</v>
      </c>
      <c r="H611" s="14" t="str">
        <f>'Dados Vias'!W612</f>
        <v>Collector</v>
      </c>
      <c r="I611" s="29">
        <f>VLOOKUP($H611,Input!$A$12:$B$15,2,FALSE)</f>
        <v>1.9366892857142866</v>
      </c>
      <c r="J611" s="34">
        <f t="shared" si="27"/>
        <v>1.993971727739676</v>
      </c>
      <c r="K611" s="34">
        <f t="shared" si="28"/>
        <v>0.38274379913269335</v>
      </c>
      <c r="L611" s="34">
        <f t="shared" si="29"/>
        <v>9.2599306241780643E-2</v>
      </c>
      <c r="M611" s="28">
        <f>($D611*Input!B$4 + 'Cálculo Emissões'!$E611*Input!B$6 + 'Cálculo Emissões'!$F611*Input!B$5) * (1/1000)</f>
        <v>1.5475931512727778E-3</v>
      </c>
      <c r="N611" s="28">
        <f>($D611*Input!C$4 + 'Cálculo Emissões'!$E611*Input!C$6 + 'Cálculo Emissões'!$F611*Input!C$5) * (1/1000)</f>
        <v>1.5475931512727778E-3</v>
      </c>
      <c r="O611" s="28">
        <f>($D611*Input!D$4 + 'Cálculo Emissões'!$E611*Input!D$6 + 'Cálculo Emissões'!$F611*Input!D$5) * (1/1000)</f>
        <v>1.5475931512727778E-3</v>
      </c>
      <c r="P611" s="28">
        <f>($D611*Input!E$4 + 'Cálculo Emissões'!$E611*Input!E$6 + 'Cálculo Emissões'!$F611*Input!E$5) * (1/1000)</f>
        <v>0.17670341991809438</v>
      </c>
      <c r="Q611" s="28">
        <f>($D611*Input!F$4 + 'Cálculo Emissões'!$E611*Input!F$6 + 'Cálculo Emissões'!$F611*Input!F$5) * (1/1000)</f>
        <v>0.25733364160029437</v>
      </c>
      <c r="R611" s="28">
        <f>($D611*Input!G$4 + 'Cálculo Emissões'!$E611*Input!G$6 + 'Cálculo Emissões'!$F611*Input!G$5) * (1/1000)</f>
        <v>3.2121290863414043E-3</v>
      </c>
      <c r="S611" s="28">
        <f>($D611*Input!H$4 + 'Cálculo Emissões'!$E611*Input!H$6 + 'Cálculo Emissões'!$F611*Input!H$5) * (1/1000)</f>
        <v>0.15966357428291156</v>
      </c>
      <c r="T611" s="28">
        <f>($D611*Input!I$4) * (1/1000)</f>
        <v>1.4996007454595568E-2</v>
      </c>
      <c r="U611" s="1">
        <f>($D611*Input!J$4 + 'Cálculo Emissões'!$E611*Input!J$6 + 'Cálculo Emissões'!$F611*Input!J$5) * (1/1000)</f>
        <v>4.0883452796318751E-3</v>
      </c>
      <c r="V611" s="1">
        <f>($D611*Input!K$4 + 'Cálculo Emissões'!$E611*Input!K$6 + 'Cálculo Emissões'!$F611*Input!K$5) * (1/1000)</f>
        <v>3.1020792045058742E-3</v>
      </c>
      <c r="W611" s="1">
        <f>($D611*Input!L$4 + 'Cálculo Emissões'!$E611*Input!L$6 + 'Cálculo Emissões'!$F611*Input!L$5) * (1/1000)</f>
        <v>1.6628281150071898E-3</v>
      </c>
      <c r="X611" s="1">
        <f>($D611*Input!M$4 + 'Cálculo Emissões'!$E611*Input!M$6 + 'Cálculo Emissões'!$F611*Input!M$5) * (1/1000)</f>
        <v>3.3799689326234018E-3</v>
      </c>
      <c r="Y611" s="1">
        <f>($D611*Input!N$4 + 'Cálculo Emissões'!$E611*Input!N$6 + 'Cálculo Emissões'!$F611*Input!N$5) * (1/1000)</f>
        <v>1.6899844663117009E-3</v>
      </c>
      <c r="Z611" s="1">
        <f>($D611*Input!O$4 + 'Cálculo Emissões'!$E611*Input!O$6 + 'Cálculo Emissões'!$F611*Input!O$5) * (1/1000)</f>
        <v>9.2239692655120883E-4</v>
      </c>
    </row>
    <row r="612" spans="1:26" ht="15" customHeight="1" x14ac:dyDescent="0.25">
      <c r="A612" s="1" t="str">
        <f>'Dados Vias'!B613</f>
        <v>Vitória</v>
      </c>
      <c r="B612" s="1" t="str">
        <f>'Dados Vias'!C613</f>
        <v>Rua Constante Sodré</v>
      </c>
      <c r="C612" s="29">
        <f>Input!$R$17</f>
        <v>0.95383561643835613</v>
      </c>
      <c r="D612" s="5">
        <f>'Dados Vias'!S613</f>
        <v>231.65586168132063</v>
      </c>
      <c r="E612" s="5">
        <f>'Dados Vias'!T613</f>
        <v>61.423902718531977</v>
      </c>
      <c r="F612" s="5">
        <f>'Dados Vias'!U613</f>
        <v>10.529811894605482</v>
      </c>
      <c r="G612" s="12">
        <f>($D612*Input!$E$12 + $E612*Input!$E$14 + $F612*Input!$E$13) / ($D612+$E612+$F612)</f>
        <v>1.6895953757225433</v>
      </c>
      <c r="H612" s="14" t="str">
        <f>'Dados Vias'!W613</f>
        <v>Collector</v>
      </c>
      <c r="I612" s="29">
        <f>VLOOKUP($H612,Input!$A$12:$B$15,2,FALSE)</f>
        <v>1.9366892857142866</v>
      </c>
      <c r="J612" s="34">
        <f t="shared" si="27"/>
        <v>2.914435471311803</v>
      </c>
      <c r="K612" s="34">
        <f t="shared" si="28"/>
        <v>0.55942724217130591</v>
      </c>
      <c r="L612" s="34">
        <f t="shared" si="29"/>
        <v>0.13534530052531596</v>
      </c>
      <c r="M612" s="28">
        <f>($D612*Input!B$4 + 'Cálculo Emissões'!$E612*Input!B$6 + 'Cálculo Emissões'!$F612*Input!B$5) * (1/1000)</f>
        <v>3.1138635455412338E-3</v>
      </c>
      <c r="N612" s="28">
        <f>($D612*Input!C$4 + 'Cálculo Emissões'!$E612*Input!C$6 + 'Cálculo Emissões'!$F612*Input!C$5) * (1/1000)</f>
        <v>3.1138635455412338E-3</v>
      </c>
      <c r="O612" s="28">
        <f>($D612*Input!D$4 + 'Cálculo Emissões'!$E612*Input!D$6 + 'Cálculo Emissões'!$F612*Input!D$5) * (1/1000)</f>
        <v>3.1138635455412338E-3</v>
      </c>
      <c r="P612" s="28">
        <f>($D612*Input!E$4 + 'Cálculo Emissões'!$E612*Input!E$6 + 'Cálculo Emissões'!$F612*Input!E$5) * (1/1000)</f>
        <v>0.24144985493804591</v>
      </c>
      <c r="Q612" s="28">
        <f>($D612*Input!F$4 + 'Cálculo Emissões'!$E612*Input!F$6 + 'Cálculo Emissões'!$F612*Input!F$5) * (1/1000)</f>
        <v>0.45533823982327093</v>
      </c>
      <c r="R612" s="28">
        <f>($D612*Input!G$4 + 'Cálculo Emissões'!$E612*Input!G$6 + 'Cálculo Emissões'!$F612*Input!G$5) * (1/1000)</f>
        <v>5.1674812349712107E-3</v>
      </c>
      <c r="S612" s="28">
        <f>($D612*Input!H$4 + 'Cálculo Emissões'!$E612*Input!H$6 + 'Cálculo Emissões'!$F612*Input!H$5) * (1/1000)</f>
        <v>0.19639376881193046</v>
      </c>
      <c r="T612" s="28">
        <f>($D612*Input!I$4) * (1/1000)</f>
        <v>1.7042790334010061E-2</v>
      </c>
      <c r="U612" s="1">
        <f>($D612*Input!J$4 + 'Cálculo Emissões'!$E612*Input!J$6 + 'Cálculo Emissões'!$F612*Input!J$5) * (1/1000)</f>
        <v>5.4381363372740261E-3</v>
      </c>
      <c r="V612" s="1">
        <f>($D612*Input!K$4 + 'Cálculo Emissões'!$E612*Input!K$6 + 'Cálculo Emissões'!$F612*Input!K$5) * (1/1000)</f>
        <v>4.1304927240804496E-3</v>
      </c>
      <c r="W612" s="1">
        <f>($D612*Input!L$4 + 'Cálculo Emissões'!$E612*Input!L$6 + 'Cálculo Emissões'!$F612*Input!L$5) * (1/1000)</f>
        <v>2.2128814410430249E-3</v>
      </c>
      <c r="X612" s="1">
        <f>($D612*Input!M$4 + 'Cálculo Emissões'!$E612*Input!M$6 + 'Cálculo Emissões'!$F612*Input!M$5) * (1/1000)</f>
        <v>4.5119709109316423E-3</v>
      </c>
      <c r="Y612" s="1">
        <f>($D612*Input!N$4 + 'Cálculo Emissões'!$E612*Input!N$6 + 'Cálculo Emissões'!$F612*Input!N$5) * (1/1000)</f>
        <v>2.2559854554658212E-3</v>
      </c>
      <c r="Z612" s="1">
        <f>($D612*Input!O$4 + 'Cálculo Emissões'!$E612*Input!O$6 + 'Cálculo Emissões'!$F612*Input!O$5) * (1/1000)</f>
        <v>1.2285270055120681E-3</v>
      </c>
    </row>
    <row r="613" spans="1:26" ht="15" customHeight="1" x14ac:dyDescent="0.25">
      <c r="A613" s="1" t="str">
        <f>'Dados Vias'!B614</f>
        <v>Vitória</v>
      </c>
      <c r="B613" s="1" t="str">
        <f>'Dados Vias'!C614</f>
        <v>Rua Aterro da Comdusa (1)</v>
      </c>
      <c r="C613" s="29">
        <f>Input!$R$17</f>
        <v>0.95383561643835613</v>
      </c>
      <c r="D613" s="5">
        <f>'Dados Vias'!S614</f>
        <v>1106.2255797161004</v>
      </c>
      <c r="E613" s="5">
        <f>'Dados Vias'!T614</f>
        <v>225.48066433402499</v>
      </c>
      <c r="F613" s="5">
        <f>'Dados Vias'!U614</f>
        <v>124.57495267073205</v>
      </c>
      <c r="G613" s="12">
        <f>($D613*Input!$E$12 + $E613*Input!$E$14 + $F613*Input!$E$13) / ($D613+$E613+$F613)</f>
        <v>2.4711719418306246</v>
      </c>
      <c r="H613" s="14" t="str">
        <f>'Dados Vias'!W614</f>
        <v>Freeway</v>
      </c>
      <c r="I613" s="29">
        <f>VLOOKUP($H613,Input!$A$12:$B$15,2,FALSE)</f>
        <v>0.25617538095238079</v>
      </c>
      <c r="J613" s="34">
        <f t="shared" si="27"/>
        <v>3.2692742097732004</v>
      </c>
      <c r="K613" s="34">
        <f t="shared" si="28"/>
        <v>0.62753870280476309</v>
      </c>
      <c r="L613" s="34">
        <f t="shared" si="29"/>
        <v>0.15182387971082975</v>
      </c>
      <c r="M613" s="28">
        <f>($D613*Input!B$4 + 'Cálculo Emissões'!$E613*Input!B$6 + 'Cálculo Emissões'!$F613*Input!B$5) * (1/1000)</f>
        <v>2.7565962552478489E-2</v>
      </c>
      <c r="N613" s="28">
        <f>($D613*Input!C$4 + 'Cálculo Emissões'!$E613*Input!C$6 + 'Cálculo Emissões'!$F613*Input!C$5) * (1/1000)</f>
        <v>2.7565962552478489E-2</v>
      </c>
      <c r="O613" s="28">
        <f>($D613*Input!D$4 + 'Cálculo Emissões'!$E613*Input!D$6 + 'Cálculo Emissões'!$F613*Input!D$5) * (1/1000)</f>
        <v>2.7565962552478489E-2</v>
      </c>
      <c r="P613" s="28">
        <f>($D613*Input!E$4 + 'Cálculo Emissões'!$E613*Input!E$6 + 'Cálculo Emissões'!$F613*Input!E$5) * (1/1000)</f>
        <v>1.5499708807722801</v>
      </c>
      <c r="Q613" s="28">
        <f>($D613*Input!F$4 + 'Cálculo Emissões'!$E613*Input!F$6 + 'Cálculo Emissões'!$F613*Input!F$5) * (1/1000)</f>
        <v>1.9906414228645539</v>
      </c>
      <c r="R613" s="28">
        <f>($D613*Input!G$4 + 'Cálculo Emissões'!$E613*Input!G$6 + 'Cálculo Emissões'!$F613*Input!G$5) * (1/1000)</f>
        <v>4.0132405178161766E-2</v>
      </c>
      <c r="S613" s="28">
        <f>($D613*Input!H$4 + 'Cálculo Emissões'!$E613*Input!H$6 + 'Cálculo Emissões'!$F613*Input!H$5) * (1/1000)</f>
        <v>0.93403018231774226</v>
      </c>
      <c r="T613" s="28">
        <f>($D613*Input!I$4) * (1/1000)</f>
        <v>8.1384388378463554E-2</v>
      </c>
      <c r="U613" s="1">
        <f>($D613*Input!J$4 + 'Cálculo Emissões'!$E613*Input!J$6 + 'Cálculo Emissões'!$F613*Input!J$5) * (1/1000)</f>
        <v>3.0430320936579741E-2</v>
      </c>
      <c r="V613" s="1">
        <f>($D613*Input!K$4 + 'Cálculo Emissões'!$E613*Input!K$6 + 'Cálculo Emissões'!$F613*Input!K$5) * (1/1000)</f>
        <v>2.3103765603822105E-2</v>
      </c>
      <c r="W613" s="1">
        <f>($D613*Input!L$4 + 'Cálculo Emissões'!$E613*Input!L$6 + 'Cálculo Emissões'!$F613*Input!L$5) * (1/1000)</f>
        <v>1.2381052884602678E-2</v>
      </c>
      <c r="X613" s="1">
        <f>($D613*Input!M$4 + 'Cálculo Emissões'!$E613*Input!M$6 + 'Cálculo Emissões'!$F613*Input!M$5) * (1/1000)</f>
        <v>2.5856086130315519E-2</v>
      </c>
      <c r="Y613" s="1">
        <f>($D613*Input!N$4 + 'Cálculo Emissões'!$E613*Input!N$6 + 'Cálculo Emissões'!$F613*Input!N$5) * (1/1000)</f>
        <v>1.292804306515776E-2</v>
      </c>
      <c r="Z613" s="1">
        <f>($D613*Input!O$4 + 'Cálculo Emissões'!$E613*Input!O$6 + 'Cálculo Emissões'!$F613*Input!O$5) * (1/1000)</f>
        <v>7.0312413273538859E-3</v>
      </c>
    </row>
    <row r="614" spans="1:26" ht="15" customHeight="1" x14ac:dyDescent="0.25">
      <c r="A614" s="1" t="str">
        <f>'Dados Vias'!B615</f>
        <v>Vitória</v>
      </c>
      <c r="B614" s="1" t="str">
        <f>'Dados Vias'!C615</f>
        <v>Rua Aterro da Comdusa (2)</v>
      </c>
      <c r="C614" s="29">
        <f>Input!$R$17</f>
        <v>0.95383561643835613</v>
      </c>
      <c r="D614" s="5">
        <f>'Dados Vias'!S615</f>
        <v>616.29079209270606</v>
      </c>
      <c r="E614" s="5">
        <f>'Dados Vias'!T615</f>
        <v>157.37640109969686</v>
      </c>
      <c r="F614" s="5">
        <f>'Dados Vias'!U615</f>
        <v>97.309072435690439</v>
      </c>
      <c r="G614" s="12">
        <f>($D614*Input!$E$12 + $E614*Input!$E$14 + $F614*Input!$E$13) / ($D614+$E614+$F614)</f>
        <v>2.8106206896551722</v>
      </c>
      <c r="H614" s="14" t="str">
        <f>'Dados Vias'!W615</f>
        <v>Highway</v>
      </c>
      <c r="I614" s="29">
        <f>VLOOKUP($H614,Input!$A$12:$B$15,2,FALSE)</f>
        <v>0.61049702380952386</v>
      </c>
      <c r="J614" s="34">
        <f t="shared" ref="J614:J619" si="30">3.23*($I614^0.91)*($G614^1.02)*($C614) * (1/1000) * SUM($D614:$F614)</f>
        <v>4.9139721756264025</v>
      </c>
      <c r="K614" s="34">
        <f t="shared" ref="K614:K619" si="31">0.62*($I614^0.91)*($G614^1.02)*($C614) * (1/1000) * SUM($D614:$F614)</f>
        <v>0.94323924114190982</v>
      </c>
      <c r="L614" s="34">
        <f t="shared" ref="L614:L619" si="32">0.15*($I614^0.91)*($G614^1.02)*($C614) * (1/1000) * SUM($D614:$F614)</f>
        <v>0.22820304221175247</v>
      </c>
      <c r="M614" s="28">
        <f>($D614*Input!B$4 + 'Cálculo Emissões'!$E614*Input!B$6 + 'Cálculo Emissões'!$F614*Input!B$5) * (1/1000)</f>
        <v>2.0377325546798067E-2</v>
      </c>
      <c r="N614" s="28">
        <f>($D614*Input!C$4 + 'Cálculo Emissões'!$E614*Input!C$6 + 'Cálculo Emissões'!$F614*Input!C$5) * (1/1000)</f>
        <v>2.0377325546798067E-2</v>
      </c>
      <c r="O614" s="28">
        <f>($D614*Input!D$4 + 'Cálculo Emissões'!$E614*Input!D$6 + 'Cálculo Emissões'!$F614*Input!D$5) * (1/1000)</f>
        <v>2.0377325546798067E-2</v>
      </c>
      <c r="P614" s="28">
        <f>($D614*Input!E$4 + 'Cálculo Emissões'!$E614*Input!E$6 + 'Cálculo Emissões'!$F614*Input!E$5) * (1/1000)</f>
        <v>1.0183340391761402</v>
      </c>
      <c r="Q614" s="28">
        <f>($D614*Input!F$4 + 'Cálculo Emissões'!$E614*Input!F$6 + 'Cálculo Emissões'!$F614*Input!F$5) * (1/1000)</f>
        <v>1.2601192634950744</v>
      </c>
      <c r="R614" s="28">
        <f>($D614*Input!G$4 + 'Cálculo Emissões'!$E614*Input!G$6 + 'Cálculo Emissões'!$F614*Input!G$5) * (1/1000)</f>
        <v>2.8306784673543074E-2</v>
      </c>
      <c r="S614" s="28">
        <f>($D614*Input!H$4 + 'Cálculo Emissões'!$E614*Input!H$6 + 'Cálculo Emissões'!$F614*Input!H$5) * (1/1000)</f>
        <v>0.53766717823493504</v>
      </c>
      <c r="T614" s="28">
        <f>($D614*Input!I$4) * (1/1000)</f>
        <v>4.534016397506898E-2</v>
      </c>
      <c r="U614" s="1">
        <f>($D614*Input!J$4 + 'Cálculo Emissões'!$E614*Input!J$6 + 'Cálculo Emissões'!$F614*Input!J$5) * (1/1000)</f>
        <v>1.9104126004771196E-2</v>
      </c>
      <c r="V614" s="1">
        <f>($D614*Input!K$4 + 'Cálculo Emissões'!$E614*Input!K$6 + 'Cálculo Emissões'!$F614*Input!K$5) * (1/1000)</f>
        <v>1.4507157190560812E-2</v>
      </c>
      <c r="W614" s="1">
        <f>($D614*Input!L$4 + 'Cálculo Emissões'!$E614*Input!L$6 + 'Cálculo Emissões'!$F614*Input!L$5) * (1/1000)</f>
        <v>7.773609370651329E-3</v>
      </c>
      <c r="X614" s="1">
        <f>($D614*Input!M$4 + 'Cálculo Emissões'!$E614*Input!M$6 + 'Cálculo Emissões'!$F614*Input!M$5) * (1/1000)</f>
        <v>1.6367197756661594E-2</v>
      </c>
      <c r="Y614" s="1">
        <f>($D614*Input!N$4 + 'Cálculo Emissões'!$E614*Input!N$6 + 'Cálculo Emissões'!$F614*Input!N$5) * (1/1000)</f>
        <v>8.1835988783307972E-3</v>
      </c>
      <c r="Z614" s="1">
        <f>($D614*Input!O$4 + 'Cálculo Emissões'!$E614*Input!O$6 + 'Cálculo Emissões'!$F614*Input!O$5) * (1/1000)</f>
        <v>4.446260779322116E-3</v>
      </c>
    </row>
    <row r="615" spans="1:26" ht="15" customHeight="1" x14ac:dyDescent="0.25">
      <c r="A615" s="1" t="str">
        <f>'Dados Vias'!B616</f>
        <v>Vitória</v>
      </c>
      <c r="B615" s="1" t="str">
        <f>'Dados Vias'!C616</f>
        <v>Terceira Ponte</v>
      </c>
      <c r="C615" s="29">
        <f>Input!$R$17</f>
        <v>0.95383561643835613</v>
      </c>
      <c r="D615" s="5">
        <f>'Dados Vias'!S616</f>
        <v>9798.6755450913261</v>
      </c>
      <c r="E615" s="5">
        <f>'Dados Vias'!T616</f>
        <v>1035.0792916666667</v>
      </c>
      <c r="F615" s="5">
        <f>'Dados Vias'!U616</f>
        <v>225.81923687214612</v>
      </c>
      <c r="G615" s="12">
        <f>($D615*Input!$E$12 + $E615*Input!$E$14 + $F615*Input!$E$13) / ($D615+$E615+$F615)</f>
        <v>1.6229527770478867</v>
      </c>
      <c r="H615" s="14" t="str">
        <f>'Dados Vias'!W616</f>
        <v>Freeway</v>
      </c>
      <c r="I615" s="29">
        <f>VLOOKUP($H615,Input!$A$12:$B$15,2,FALSE)</f>
        <v>0.25617538095238079</v>
      </c>
      <c r="J615" s="34">
        <f t="shared" si="30"/>
        <v>16.169458860184509</v>
      </c>
      <c r="K615" s="34">
        <f t="shared" si="31"/>
        <v>3.1037351372490387</v>
      </c>
      <c r="L615" s="34">
        <f t="shared" si="32"/>
        <v>0.75090366223767047</v>
      </c>
      <c r="M615" s="28">
        <f>($D615*Input!B$4 + 'Cálculo Emissões'!$E615*Input!B$6 + 'Cálculo Emissões'!$F615*Input!B$5) * (1/1000)</f>
        <v>8.6460295294520567E-2</v>
      </c>
      <c r="N615" s="28">
        <f>($D615*Input!C$4 + 'Cálculo Emissões'!$E615*Input!C$6 + 'Cálculo Emissões'!$F615*Input!C$5) * (1/1000)</f>
        <v>8.6460295294520567E-2</v>
      </c>
      <c r="O615" s="28">
        <f>($D615*Input!D$4 + 'Cálculo Emissões'!$E615*Input!D$6 + 'Cálculo Emissões'!$F615*Input!D$5) * (1/1000)</f>
        <v>8.6460295294520567E-2</v>
      </c>
      <c r="P615" s="28">
        <f>($D615*Input!E$4 + 'Cálculo Emissões'!$E615*Input!E$6 + 'Cálculo Emissões'!$F615*Input!E$5) * (1/1000)</f>
        <v>8.8637938222384776</v>
      </c>
      <c r="Q615" s="28">
        <f>($D615*Input!F$4 + 'Cálculo Emissões'!$E615*Input!F$6 + 'Cálculo Emissões'!$F615*Input!F$5) * (1/1000)</f>
        <v>13.02111379456197</v>
      </c>
      <c r="R615" s="28">
        <f>($D615*Input!G$4 + 'Cálculo Emissões'!$E615*Input!G$6 + 'Cálculo Emissões'!$F615*Input!G$5) * (1/1000)</f>
        <v>0.16849997573731793</v>
      </c>
      <c r="S615" s="28">
        <f>($D615*Input!H$4 + 'Cálculo Emissões'!$E615*Input!H$6 + 'Cálculo Emissões'!$F615*Input!H$5) * (1/1000)</f>
        <v>7.7410643554514023</v>
      </c>
      <c r="T615" s="28">
        <f>($D615*Input!I$4) * (1/1000)</f>
        <v>0.72088300142266104</v>
      </c>
      <c r="U615" s="1">
        <f>($D615*Input!J$4 + 'Cálculo Emissões'!$E615*Input!J$6 + 'Cálculo Emissões'!$F615*Input!J$5) * (1/1000)</f>
        <v>0.20220049107525348</v>
      </c>
      <c r="V615" s="1">
        <f>($D615*Input!K$4 + 'Cálculo Emissões'!$E615*Input!K$6 + 'Cálculo Emissões'!$F615*Input!K$5) * (1/1000)</f>
        <v>0.15343841067312117</v>
      </c>
      <c r="W615" s="1">
        <f>($D615*Input!L$4 + 'Cálculo Emissões'!$E615*Input!L$6 + 'Cálculo Emissões'!$F615*Input!L$5) * (1/1000)</f>
        <v>8.2244235640011903E-2</v>
      </c>
      <c r="X615" s="1">
        <f>($D615*Input!M$4 + 'Cálculo Emissões'!$E615*Input!M$6 + 'Cálculo Emissões'!$F615*Input!M$5) * (1/1000)</f>
        <v>0.16752915564812981</v>
      </c>
      <c r="Y615" s="1">
        <f>($D615*Input!N$4 + 'Cálculo Emissões'!$E615*Input!N$6 + 'Cálculo Emissões'!$F615*Input!N$5) * (1/1000)</f>
        <v>8.3764577824064906E-2</v>
      </c>
      <c r="Z615" s="1">
        <f>($D615*Input!O$4 + 'Cálculo Emissões'!$E615*Input!O$6 + 'Cálculo Emissões'!$F615*Input!O$5) * (1/1000)</f>
        <v>4.5700829726057018E-2</v>
      </c>
    </row>
    <row r="616" spans="1:26" ht="15" customHeight="1" x14ac:dyDescent="0.25">
      <c r="A616" s="1" t="s">
        <v>15</v>
      </c>
      <c r="B616" s="1" t="s">
        <v>727</v>
      </c>
      <c r="C616" s="29">
        <f>Input!$R$17</f>
        <v>0.95383561643835613</v>
      </c>
      <c r="D616" s="5">
        <f>'Dados Vias'!S$624/8760 * Input!$C19</f>
        <v>11016.11277456915</v>
      </c>
      <c r="E616" s="5">
        <f>'Dados Vias'!T$624/8760 * Input!$C19</f>
        <v>4192.6563324750423</v>
      </c>
      <c r="F616" s="5">
        <f>'Dados Vias'!U$624/8760 * Input!$C19</f>
        <v>1132.2889364033258</v>
      </c>
      <c r="G616" s="12">
        <f>($D616*Input!$E$12 + $E616*Input!$E$14 + $F616*Input!$E$13) / ($D616+$E616+$F616)</f>
        <v>2.1132179172559238</v>
      </c>
      <c r="H616" s="14" t="s">
        <v>672</v>
      </c>
      <c r="I616" s="29">
        <f>VLOOKUP($H616,Input!$A$12:$B$15,2,FALSE)</f>
        <v>1.9366892857142866</v>
      </c>
      <c r="J616" s="34">
        <f t="shared" si="30"/>
        <v>197.07155997520422</v>
      </c>
      <c r="K616" s="34">
        <f t="shared" si="31"/>
        <v>37.827977456540751</v>
      </c>
      <c r="L616" s="34">
        <f t="shared" si="32"/>
        <v>9.1519300298082467</v>
      </c>
      <c r="M616" s="28">
        <f>($D616*Input!B$4 + 'Cálculo Emissões'!$E616*Input!B$6 + 'Cálculo Emissões'!$F616*Input!B$5) * (1/1000)</f>
        <v>0.2641056555877847</v>
      </c>
      <c r="N616" s="28">
        <f>($D616*Input!C$4 + 'Cálculo Emissões'!$E616*Input!C$6 + 'Cálculo Emissões'!$F616*Input!C$5) * (1/1000)</f>
        <v>0.2641056555877847</v>
      </c>
      <c r="O616" s="28">
        <f>($D616*Input!D$4 + 'Cálculo Emissões'!$E616*Input!D$6 + 'Cálculo Emissões'!$F616*Input!D$5) * (1/1000)</f>
        <v>0.2641056555877847</v>
      </c>
      <c r="P616" s="28">
        <f>($D616*Input!E$4 + 'Cálculo Emissões'!$E616*Input!E$6 + 'Cálculo Emissões'!$F616*Input!E$5) * (1/1000)</f>
        <v>15.040873008634732</v>
      </c>
      <c r="Q616" s="28">
        <f>($D616*Input!F$4 + 'Cálculo Emissões'!$E616*Input!F$6 + 'Cálculo Emissões'!$F616*Input!F$5) * (1/1000)</f>
        <v>27.199435960387415</v>
      </c>
      <c r="R616" s="28">
        <f>($D616*Input!G$4 + 'Cálculo Emissões'!$E616*Input!G$6 + 'Cálculo Emissões'!$F616*Input!G$5) * (1/1000)</f>
        <v>0.38173208419064703</v>
      </c>
      <c r="S616" s="28">
        <f>($D616*Input!H$4 + 'Cálculo Emissões'!$E616*Input!H$6 + 'Cálculo Emissões'!$F616*Input!H$5) * (1/1000)</f>
        <v>9.9120046239298318</v>
      </c>
      <c r="T616" s="28">
        <f>($D616*Input!I$4) * (1/1000)</f>
        <v>0.81044916778779941</v>
      </c>
      <c r="U616" s="1">
        <f>($D616*Input!J$4 + 'Cálculo Emissões'!$E616*Input!J$6 + 'Cálculo Emissões'!$F616*Input!J$5) * (1/1000)</f>
        <v>0.31187378537332217</v>
      </c>
      <c r="V616" s="1">
        <f>($D616*Input!K$4 + 'Cálculo Emissões'!$E616*Input!K$6 + 'Cálculo Emissões'!$F616*Input!K$5) * (1/1000)</f>
        <v>0.23697890643259797</v>
      </c>
      <c r="W616" s="1">
        <f>($D616*Input!L$4 + 'Cálculo Emissões'!$E616*Input!L$6 + 'Cálculo Emissões'!$F616*Input!L$5) * (1/1000)</f>
        <v>0.12693529840854742</v>
      </c>
      <c r="X616" s="1">
        <f>($D616*Input!M$4 + 'Cálculo Emissões'!$E616*Input!M$6 + 'Cálculo Emissões'!$F616*Input!M$5) * (1/1000)</f>
        <v>0.2622917302824247</v>
      </c>
      <c r="Y616" s="1">
        <f>($D616*Input!N$4 + 'Cálculo Emissões'!$E616*Input!N$6 + 'Cálculo Emissões'!$F616*Input!N$5) * (1/1000)</f>
        <v>0.13114586514121235</v>
      </c>
      <c r="Z616" s="1">
        <f>($D616*Input!O$4 + 'Cálculo Emissões'!$E616*Input!O$6 + 'Cálculo Emissões'!$F616*Input!O$5) * (1/1000)</f>
        <v>7.127932468741062E-2</v>
      </c>
    </row>
    <row r="617" spans="1:26" ht="15" customHeight="1" x14ac:dyDescent="0.25">
      <c r="A617" s="1" t="s">
        <v>48</v>
      </c>
      <c r="B617" s="1" t="s">
        <v>728</v>
      </c>
      <c r="C617" s="29">
        <f>Input!$R$17</f>
        <v>0.95383561643835613</v>
      </c>
      <c r="D617" s="5">
        <f>'Dados Vias'!S$624/8760 * Input!$C20</f>
        <v>53475.567309663493</v>
      </c>
      <c r="E617" s="5">
        <f>'Dados Vias'!T$624/8760 * Input!$C20</f>
        <v>20352.431070888782</v>
      </c>
      <c r="F617" s="5">
        <f>'Dados Vias'!U$624/8760 * Input!$C20</f>
        <v>5496.4754330042242</v>
      </c>
      <c r="G617" s="12">
        <f>($D617*Input!$E$12 + $E617*Input!$E$14 + $F617*Input!$E$13) / ($D617+$E617+$F617)</f>
        <v>2.1132179172559238</v>
      </c>
      <c r="H617" s="14" t="s">
        <v>672</v>
      </c>
      <c r="I617" s="29">
        <f>VLOOKUP($H617,Input!$A$12:$B$15,2,FALSE)</f>
        <v>1.9366892857142866</v>
      </c>
      <c r="J617" s="34">
        <f t="shared" si="30"/>
        <v>956.64538716440211</v>
      </c>
      <c r="K617" s="34">
        <f t="shared" si="31"/>
        <v>183.62852632877068</v>
      </c>
      <c r="L617" s="34">
        <f t="shared" si="32"/>
        <v>44.426256369863879</v>
      </c>
      <c r="M617" s="28">
        <f>($D617*Input!B$4 + 'Cálculo Emissões'!$E617*Input!B$6 + 'Cálculo Emissões'!$F617*Input!B$5) * (1/1000)</f>
        <v>1.2820493082506372</v>
      </c>
      <c r="N617" s="28">
        <f>($D617*Input!C$4 + 'Cálculo Emissões'!$E617*Input!C$6 + 'Cálculo Emissões'!$F617*Input!C$5) * (1/1000)</f>
        <v>1.2820493082506372</v>
      </c>
      <c r="O617" s="28">
        <f>($D617*Input!D$4 + 'Cálculo Emissões'!$E617*Input!D$6 + 'Cálculo Emissões'!$F617*Input!D$5) * (1/1000)</f>
        <v>1.2820493082506372</v>
      </c>
      <c r="P617" s="28">
        <f>($D617*Input!E$4 + 'Cálculo Emissões'!$E617*Input!E$6 + 'Cálculo Emissões'!$F617*Input!E$5) * (1/1000)</f>
        <v>73.012979571716954</v>
      </c>
      <c r="Q617" s="28">
        <f>($D617*Input!F$4 + 'Cálculo Emissões'!$E617*Input!F$6 + 'Cálculo Emissões'!$F617*Input!F$5) * (1/1000)</f>
        <v>132.03434807260913</v>
      </c>
      <c r="R617" s="28">
        <f>($D617*Input!G$4 + 'Cálculo Emissões'!$E617*Input!G$6 + 'Cálculo Emissões'!$F617*Input!G$5) * (1/1000)</f>
        <v>1.8530438259055912</v>
      </c>
      <c r="S617" s="28">
        <f>($D617*Input!H$4 + 'Cálculo Emissões'!$E617*Input!H$6 + 'Cálculo Emissões'!$F617*Input!H$5) * (1/1000)</f>
        <v>48.115889995632891</v>
      </c>
      <c r="T617" s="28">
        <f>($D617*Input!I$4) * (1/1000)</f>
        <v>3.9341671522414368</v>
      </c>
      <c r="U617" s="1">
        <f>($D617*Input!J$4 + 'Cálculo Emissões'!$E617*Input!J$6 + 'Cálculo Emissões'!$F617*Input!J$5) * (1/1000)</f>
        <v>1.5139303621102329</v>
      </c>
      <c r="V617" s="1">
        <f>($D617*Input!K$4 + 'Cálculo Emissões'!$E617*Input!K$6 + 'Cálculo Emissões'!$F617*Input!K$5) * (1/1000)</f>
        <v>1.1503678040734724</v>
      </c>
      <c r="W617" s="1">
        <f>($D617*Input!L$4 + 'Cálculo Emissões'!$E617*Input!L$6 + 'Cálculo Emissões'!$F617*Input!L$5) * (1/1000)</f>
        <v>0.61618260750639253</v>
      </c>
      <c r="X617" s="1">
        <f>($D617*Input!M$4 + 'Cálculo Emissões'!$E617*Input!M$6 + 'Cálculo Emissões'!$F617*Input!M$5) * (1/1000)</f>
        <v>1.2732439622319025</v>
      </c>
      <c r="Y617" s="1">
        <f>($D617*Input!N$4 + 'Cálculo Emissões'!$E617*Input!N$6 + 'Cálculo Emissões'!$F617*Input!N$5) * (1/1000)</f>
        <v>0.63662198111595125</v>
      </c>
      <c r="Z617" s="1">
        <f>($D617*Input!O$4 + 'Cálculo Emissões'!$E617*Input!O$6 + 'Cálculo Emissões'!$F617*Input!O$5) * (1/1000)</f>
        <v>0.34601155626405294</v>
      </c>
    </row>
    <row r="618" spans="1:26" ht="15" customHeight="1" x14ac:dyDescent="0.25">
      <c r="A618" s="1" t="s">
        <v>133</v>
      </c>
      <c r="B618" s="1" t="s">
        <v>729</v>
      </c>
      <c r="C618" s="29">
        <f>Input!$R$17</f>
        <v>0.95383561643835613</v>
      </c>
      <c r="D618" s="5">
        <f>'Dados Vias'!S$624/8760 * Input!$C21</f>
        <v>94877.18320084225</v>
      </c>
      <c r="E618" s="5">
        <f>'Dados Vias'!T$624/8760 * Input!$C21</f>
        <v>36109.599737641009</v>
      </c>
      <c r="F618" s="5">
        <f>'Dados Vias'!U$624/8760 * Input!$C21</f>
        <v>9751.9321973014921</v>
      </c>
      <c r="G618" s="12">
        <f>($D618*Input!$E$12 + $E618*Input!$E$14 + $F618*Input!$E$13) / ($D618+$E618+$F618)</f>
        <v>2.1132179172559233</v>
      </c>
      <c r="H618" s="14" t="s">
        <v>672</v>
      </c>
      <c r="I618" s="29">
        <f>VLOOKUP($H618,Input!$A$12:$B$15,2,FALSE)</f>
        <v>1.9366892857142866</v>
      </c>
      <c r="J618" s="34">
        <f t="shared" si="30"/>
        <v>1697.2951241573051</v>
      </c>
      <c r="K618" s="34">
        <f t="shared" si="31"/>
        <v>325.79658729954463</v>
      </c>
      <c r="L618" s="34">
        <f t="shared" si="32"/>
        <v>78.821754991825301</v>
      </c>
      <c r="M618" s="28">
        <f>($D618*Input!B$4 + 'Cálculo Emissões'!$E618*Input!B$6 + 'Cálculo Emissões'!$F618*Input!B$5) * (1/1000)</f>
        <v>2.2746318218007553</v>
      </c>
      <c r="N618" s="28">
        <f>($D618*Input!C$4 + 'Cálculo Emissões'!$E618*Input!C$6 + 'Cálculo Emissões'!$F618*Input!C$5) * (1/1000)</f>
        <v>2.2746318218007553</v>
      </c>
      <c r="O618" s="28">
        <f>($D618*Input!D$4 + 'Cálculo Emissões'!$E618*Input!D$6 + 'Cálculo Emissões'!$F618*Input!D$5) * (1/1000)</f>
        <v>2.2746318218007553</v>
      </c>
      <c r="P618" s="28">
        <f>($D618*Input!E$4 + 'Cálculo Emissões'!$E618*Input!E$6 + 'Cálculo Emissões'!$F618*Input!E$5) * (1/1000)</f>
        <v>129.54076389224815</v>
      </c>
      <c r="Q618" s="28">
        <f>($D618*Input!F$4 + 'Cálculo Emissões'!$E618*Input!F$6 + 'Cálculo Emissões'!$F618*Input!F$5) * (1/1000)</f>
        <v>234.25739381777373</v>
      </c>
      <c r="R618" s="28">
        <f>($D618*Input!G$4 + 'Cálculo Emissões'!$E618*Input!G$6 + 'Cálculo Emissões'!$F618*Input!G$5) * (1/1000)</f>
        <v>3.2876991754300424</v>
      </c>
      <c r="S618" s="28">
        <f>($D618*Input!H$4 + 'Cálculo Emissões'!$E618*Input!H$6 + 'Cálculo Emissões'!$F618*Input!H$5) * (1/1000)</f>
        <v>85.367960353779765</v>
      </c>
      <c r="T618" s="28">
        <f>($D618*Input!I$4) * (1/1000)</f>
        <v>6.9800605477353184</v>
      </c>
      <c r="U618" s="1">
        <f>($D618*Input!J$4 + 'Cálculo Emissões'!$E618*Input!J$6 + 'Cálculo Emissões'!$F618*Input!J$5) * (1/1000)</f>
        <v>2.6860387938940762</v>
      </c>
      <c r="V618" s="1">
        <f>($D618*Input!K$4 + 'Cálculo Emissões'!$E618*Input!K$6 + 'Cálculo Emissões'!$F618*Input!K$5) * (1/1000)</f>
        <v>2.0410004491098919</v>
      </c>
      <c r="W618" s="1">
        <f>($D618*Input!L$4 + 'Cálculo Emissões'!$E618*Input!L$6 + 'Cálculo Emissões'!$F618*Input!L$5) * (1/1000)</f>
        <v>1.0932407654325558</v>
      </c>
      <c r="X618" s="1">
        <f>($D618*Input!M$4 + 'Cálculo Emissões'!$E618*Input!M$6 + 'Cálculo Emissões'!$F618*Input!M$5) * (1/1000)</f>
        <v>2.2590092399489623</v>
      </c>
      <c r="Y618" s="1">
        <f>($D618*Input!N$4 + 'Cálculo Emissões'!$E618*Input!N$6 + 'Cálculo Emissões'!$F618*Input!N$5) * (1/1000)</f>
        <v>1.1295046199744811</v>
      </c>
      <c r="Z618" s="1">
        <f>($D618*Input!O$4 + 'Cálculo Emissões'!$E618*Input!O$6 + 'Cálculo Emissões'!$F618*Input!O$5) * (1/1000)</f>
        <v>0.6138990844766723</v>
      </c>
    </row>
    <row r="619" spans="1:26" ht="15" customHeight="1" x14ac:dyDescent="0.25">
      <c r="A619" s="1" t="s">
        <v>267</v>
      </c>
      <c r="B619" s="1" t="s">
        <v>730</v>
      </c>
      <c r="C619" s="29">
        <f>Input!$R$17</f>
        <v>0.95383561643835613</v>
      </c>
      <c r="D619" s="5">
        <f>'Dados Vias'!S$624/8760 * Input!$C22</f>
        <v>49846.086445194509</v>
      </c>
      <c r="E619" s="5">
        <f>'Dados Vias'!T$624/8760 * Input!$C22</f>
        <v>18971.075756050148</v>
      </c>
      <c r="F619" s="5">
        <f>'Dados Vias'!U$624/8760 * Input!$C22</f>
        <v>5123.4199721693531</v>
      </c>
      <c r="G619" s="12">
        <f>($D619*Input!$E$12 + $E619*Input!$E$14 + $F619*Input!$E$13) / ($D619+$E619+$F619)</f>
        <v>2.1132179172559238</v>
      </c>
      <c r="H619" s="14" t="s">
        <v>672</v>
      </c>
      <c r="I619" s="29">
        <f>VLOOKUP($H619,Input!$A$12:$B$15,2,FALSE)</f>
        <v>1.9366892857142866</v>
      </c>
      <c r="J619" s="34">
        <f t="shared" si="30"/>
        <v>891.71618114608145</v>
      </c>
      <c r="K619" s="34">
        <f t="shared" si="31"/>
        <v>171.16533508067198</v>
      </c>
      <c r="L619" s="34">
        <f t="shared" si="32"/>
        <v>41.410968164678707</v>
      </c>
      <c r="M619" s="28">
        <f>($D619*Input!B$4 + 'Cálculo Emissões'!$E619*Input!B$6 + 'Cálculo Emissões'!$F619*Input!B$5) * (1/1000)</f>
        <v>1.1950343654328071</v>
      </c>
      <c r="N619" s="28">
        <f>($D619*Input!C$4 + 'Cálculo Emissões'!$E619*Input!C$6 + 'Cálculo Emissões'!$F619*Input!C$5) * (1/1000)</f>
        <v>1.1950343654328071</v>
      </c>
      <c r="O619" s="28">
        <f>($D619*Input!D$4 + 'Cálculo Emissões'!$E619*Input!D$6 + 'Cálculo Emissões'!$F619*Input!D$5) * (1/1000)</f>
        <v>1.1950343654328071</v>
      </c>
      <c r="P619" s="28">
        <f>($D619*Input!E$4 + 'Cálculo Emissões'!$E619*Input!E$6 + 'Cálculo Emissões'!$F619*Input!E$5) * (1/1000)</f>
        <v>68.057460153309137</v>
      </c>
      <c r="Q619" s="28">
        <f>($D619*Input!F$4 + 'Cálculo Emissões'!$E619*Input!F$6 + 'Cálculo Emissões'!$F619*Input!F$5) * (1/1000)</f>
        <v>123.07294450287883</v>
      </c>
      <c r="R619" s="28">
        <f>($D619*Input!G$4 + 'Cálculo Emissões'!$E619*Input!G$6 + 'Cálculo Emissões'!$F619*Input!G$5) * (1/1000)</f>
        <v>1.727274480286487</v>
      </c>
      <c r="S619" s="28">
        <f>($D619*Input!H$4 + 'Cálculo Emissões'!$E619*Input!H$6 + 'Cálculo Emissões'!$F619*Input!H$5) * (1/1000)</f>
        <v>44.850179862914281</v>
      </c>
      <c r="T619" s="28">
        <f>($D619*Input!I$4) * (1/1000)</f>
        <v>3.6671483039139989</v>
      </c>
      <c r="U619" s="1">
        <f>($D619*Input!J$4 + 'Cálculo Emissões'!$E619*Input!J$6 + 'Cálculo Emissões'!$F619*Input!J$5) * (1/1000)</f>
        <v>1.4111772440816051</v>
      </c>
      <c r="V619" s="1">
        <f>($D619*Input!K$4 + 'Cálculo Emissões'!$E619*Input!K$6 + 'Cálculo Emissões'!$F619*Input!K$5) * (1/1000)</f>
        <v>1.0722903166892221</v>
      </c>
      <c r="W619" s="1">
        <f>($D619*Input!L$4 + 'Cálculo Emissões'!$E619*Input!L$6 + 'Cálculo Emissões'!$F619*Input!L$5) * (1/1000)</f>
        <v>0.57436120952079484</v>
      </c>
      <c r="X619" s="1">
        <f>($D619*Input!M$4 + 'Cálculo Emissões'!$E619*Input!M$6 + 'Cálculo Emissões'!$F619*Input!M$5) * (1/1000)</f>
        <v>1.1868266537448122</v>
      </c>
      <c r="Y619" s="1">
        <f>($D619*Input!N$4 + 'Cálculo Emissões'!$E619*Input!N$6 + 'Cálculo Emissões'!$F619*Input!N$5) * (1/1000)</f>
        <v>0.59341332687240611</v>
      </c>
      <c r="Z619" s="1">
        <f>($D619*Input!O$4 + 'Cálculo Emissões'!$E619*Input!O$6 + 'Cálculo Emissões'!$F619*Input!O$5) * (1/1000)</f>
        <v>0.32252714299783647</v>
      </c>
    </row>
    <row r="620" spans="1:26" ht="15" customHeight="1" x14ac:dyDescent="0.25">
      <c r="A620" s="1" t="s">
        <v>412</v>
      </c>
      <c r="B620" s="1" t="s">
        <v>731</v>
      </c>
      <c r="C620" s="29">
        <f>Input!$R$17</f>
        <v>0.95383561643835613</v>
      </c>
      <c r="D620" s="5">
        <f>'Dados Vias'!S$624/8760 * Input!$C23</f>
        <v>25980.881866512838</v>
      </c>
      <c r="E620" s="5">
        <f>'Dados Vias'!T$624/8760 * Input!$C23</f>
        <v>9888.143949686586</v>
      </c>
      <c r="F620" s="5">
        <f>'Dados Vias'!U$624/8760 * Input!$C23</f>
        <v>2670.439718388307</v>
      </c>
      <c r="G620" s="12">
        <f>($D620*Input!$E$12 + $E620*Input!$E$14 + $F620*Input!$E$13) / ($D620+$E620+$F620)</f>
        <v>2.1132179172559238</v>
      </c>
      <c r="H620" s="14" t="s">
        <v>672</v>
      </c>
      <c r="I620" s="29">
        <f>VLOOKUP($H620,Input!$A$12:$B$15,2,FALSE)</f>
        <v>1.9366892857142866</v>
      </c>
      <c r="J620" s="34">
        <f t="shared" ref="J620" si="33">3.23*($I620^0.91)*($G620^1.02)*($C620) * (1/1000) * SUM($D620:$F620)</f>
        <v>464.78218076933518</v>
      </c>
      <c r="K620" s="34">
        <f t="shared" ref="K620" si="34">0.62*($I620^0.91)*($G620^1.02)*($C620) * (1/1000) * SUM($D620:$F620)</f>
        <v>89.215155441791893</v>
      </c>
      <c r="L620" s="34">
        <f t="shared" ref="L620" si="35">0.15*($I620^0.91)*($G620^1.02)*($C620) * (1/1000) * SUM($D620:$F620)</f>
        <v>21.584311800433525</v>
      </c>
      <c r="M620" s="28">
        <f>($D620*Input!B$4 + 'Cálculo Emissões'!$E620*Input!B$6 + 'Cálculo Emissões'!$F620*Input!B$5) * (1/1000)</f>
        <v>0.62287832182913794</v>
      </c>
      <c r="N620" s="28">
        <f>($D620*Input!C$4 + 'Cálculo Emissões'!$E620*Input!C$6 + 'Cálculo Emissões'!$F620*Input!C$5) * (1/1000)</f>
        <v>0.62287832182913794</v>
      </c>
      <c r="O620" s="28">
        <f>($D620*Input!D$4 + 'Cálculo Emissões'!$E620*Input!D$6 + 'Cálculo Emissões'!$F620*Input!D$5) * (1/1000)</f>
        <v>0.62287832182913794</v>
      </c>
      <c r="P620" s="28">
        <f>($D620*Input!E$4 + 'Cálculo Emissões'!$E620*Input!E$6 + 'Cálculo Emissões'!$F620*Input!E$5) * (1/1000)</f>
        <v>35.473052319205593</v>
      </c>
      <c r="Q620" s="28">
        <f>($D620*Input!F$4 + 'Cálculo Emissões'!$E620*Input!F$6 + 'Cálculo Emissões'!$F620*Input!F$5) * (1/1000)</f>
        <v>64.148338618496481</v>
      </c>
      <c r="R620" s="28">
        <f>($D620*Input!G$4 + 'Cálculo Emissões'!$E620*Input!G$6 + 'Cálculo Emissões'!$F620*Input!G$5) * (1/1000)</f>
        <v>0.90029363233373627</v>
      </c>
      <c r="S620" s="28">
        <f>($D620*Input!H$4 + 'Cálculo Emissões'!$E620*Input!H$6 + 'Cálculo Emissões'!$F620*Input!H$5) * (1/1000)</f>
        <v>23.376904945013322</v>
      </c>
      <c r="T620" s="28">
        <f>($D620*Input!I$4) * (1/1000)</f>
        <v>1.9113987409167554</v>
      </c>
      <c r="U620" s="1">
        <f>($D620*Input!J$4 + 'Cálculo Emissões'!$E620*Input!J$6 + 'Cálculo Emissões'!$F620*Input!J$5) * (1/1000)</f>
        <v>0.73553676699386983</v>
      </c>
      <c r="V620" s="1">
        <f>($D620*Input!K$4 + 'Cálculo Emissões'!$E620*Input!K$6 + 'Cálculo Emissões'!$F620*Input!K$5) * (1/1000)</f>
        <v>0.55890141094906587</v>
      </c>
      <c r="W620" s="1">
        <f>($D620*Input!L$4 + 'Cálculo Emissões'!$E620*Input!L$6 + 'Cálculo Emissões'!$F620*Input!L$5) * (1/1000)</f>
        <v>0.29936975593207915</v>
      </c>
      <c r="X620" s="1">
        <f>($D620*Input!M$4 + 'Cálculo Emissões'!$E620*Input!M$6 + 'Cálculo Emissões'!$F620*Input!M$5) * (1/1000)</f>
        <v>0.61860028110482435</v>
      </c>
      <c r="Y620" s="1">
        <f>($D620*Input!N$4 + 'Cálculo Emissões'!$E620*Input!N$6 + 'Cálculo Emissões'!$F620*Input!N$5) * (1/1000)</f>
        <v>0.30930014055241217</v>
      </c>
      <c r="Z620" s="1">
        <f>($D620*Input!O$4 + 'Cálculo Emissões'!$E620*Input!O$6 + 'Cálculo Emissões'!$F620*Input!O$5) * (1/1000)</f>
        <v>0.16810827486294114</v>
      </c>
    </row>
    <row r="623" spans="1:26" ht="15" customHeight="1" x14ac:dyDescent="0.25">
      <c r="D623" s="107" t="s">
        <v>698</v>
      </c>
      <c r="E623" s="108"/>
      <c r="F623" s="109"/>
      <c r="J623" s="110" t="s">
        <v>703</v>
      </c>
      <c r="K623" s="110"/>
      <c r="L623" s="110"/>
      <c r="M623" s="110" t="s">
        <v>742</v>
      </c>
      <c r="N623" s="110"/>
      <c r="O623" s="110"/>
      <c r="P623" s="110"/>
      <c r="Q623" s="110"/>
      <c r="R623" s="110"/>
      <c r="S623" s="110"/>
      <c r="T623" s="110"/>
      <c r="U623" s="110" t="s">
        <v>740</v>
      </c>
      <c r="V623" s="110"/>
      <c r="W623" s="110"/>
      <c r="X623" s="110" t="s">
        <v>741</v>
      </c>
      <c r="Y623" s="110"/>
      <c r="Z623" s="110"/>
    </row>
    <row r="624" spans="1:26" ht="15" customHeight="1" x14ac:dyDescent="0.25">
      <c r="D624" s="26" t="s">
        <v>690</v>
      </c>
      <c r="E624" s="26" t="s">
        <v>697</v>
      </c>
      <c r="F624" s="26" t="s">
        <v>691</v>
      </c>
      <c r="J624" s="26" t="s">
        <v>699</v>
      </c>
      <c r="K624" s="26" t="s">
        <v>704</v>
      </c>
      <c r="L624" s="26" t="s">
        <v>705</v>
      </c>
      <c r="M624" s="26" t="s">
        <v>699</v>
      </c>
      <c r="N624" s="26" t="s">
        <v>704</v>
      </c>
      <c r="O624" s="26" t="s">
        <v>705</v>
      </c>
      <c r="P624" s="26" t="s">
        <v>706</v>
      </c>
      <c r="Q624" s="26" t="s">
        <v>700</v>
      </c>
      <c r="R624" s="26" t="s">
        <v>707</v>
      </c>
      <c r="S624" s="26" t="s">
        <v>701</v>
      </c>
      <c r="T624" s="26" t="s">
        <v>702</v>
      </c>
      <c r="U624" s="26" t="s">
        <v>699</v>
      </c>
      <c r="V624" s="26" t="s">
        <v>704</v>
      </c>
      <c r="W624" s="26" t="s">
        <v>705</v>
      </c>
      <c r="X624" s="26" t="s">
        <v>699</v>
      </c>
      <c r="Y624" s="26" t="s">
        <v>704</v>
      </c>
      <c r="Z624" s="26" t="s">
        <v>705</v>
      </c>
    </row>
    <row r="625" spans="3:26" ht="15" customHeight="1" x14ac:dyDescent="0.25">
      <c r="C625" s="1" t="s">
        <v>737</v>
      </c>
      <c r="D625" s="19">
        <f>SUM(D3:D615)</f>
        <v>395754.83014198678</v>
      </c>
      <c r="E625" s="19">
        <f>SUM(E3:E615)</f>
        <v>70786.42592061586</v>
      </c>
      <c r="F625" s="19">
        <f>SUM(F3:F615)</f>
        <v>71456.680429887201</v>
      </c>
      <c r="I625" s="1" t="s">
        <v>737</v>
      </c>
      <c r="J625" s="34">
        <f t="shared" ref="J625:Z625" si="36">SUM(J3:J615)</f>
        <v>2537.1850579865136</v>
      </c>
      <c r="K625" s="34">
        <f t="shared" si="36"/>
        <v>487.01385013982645</v>
      </c>
      <c r="L625" s="34">
        <f t="shared" si="36"/>
        <v>117.82593148544184</v>
      </c>
      <c r="M625" s="34">
        <f t="shared" si="36"/>
        <v>14.521465523386073</v>
      </c>
      <c r="N625" s="34">
        <f t="shared" si="36"/>
        <v>14.521465523386073</v>
      </c>
      <c r="O625" s="34">
        <f t="shared" si="36"/>
        <v>14.521465523386073</v>
      </c>
      <c r="P625" s="34">
        <f t="shared" si="36"/>
        <v>699.65297448220099</v>
      </c>
      <c r="Q625" s="34">
        <f t="shared" si="36"/>
        <v>702.08384540306724</v>
      </c>
      <c r="R625" s="34">
        <f t="shared" si="36"/>
        <v>19.988320995780818</v>
      </c>
      <c r="S625" s="34">
        <f t="shared" si="36"/>
        <v>337.57673764976255</v>
      </c>
      <c r="T625" s="34">
        <f t="shared" si="36"/>
        <v>29.115458356327437</v>
      </c>
      <c r="U625" s="34">
        <f t="shared" si="36"/>
        <v>12.623169531549694</v>
      </c>
      <c r="V625" s="34">
        <f t="shared" si="36"/>
        <v>9.5825106940786817</v>
      </c>
      <c r="W625" s="34">
        <f t="shared" si="36"/>
        <v>5.1357699888495132</v>
      </c>
      <c r="X625" s="34">
        <f t="shared" si="36"/>
        <v>10.898135315200701</v>
      </c>
      <c r="Y625" s="34">
        <f t="shared" si="36"/>
        <v>5.4490676576003505</v>
      </c>
      <c r="Z625" s="34">
        <f t="shared" si="36"/>
        <v>2.9604649357131798</v>
      </c>
    </row>
    <row r="626" spans="3:26" ht="15" customHeight="1" x14ac:dyDescent="0.25">
      <c r="C626" s="1" t="s">
        <v>738</v>
      </c>
      <c r="D626" s="19">
        <f>SUM(D616:D620)</f>
        <v>235195.83159678223</v>
      </c>
      <c r="E626" s="19">
        <f>SUM(E616:E620)</f>
        <v>89513.906846741564</v>
      </c>
      <c r="F626" s="19">
        <f>SUM(F616:F620)</f>
        <v>24174.556257266704</v>
      </c>
      <c r="I626" s="1" t="s">
        <v>738</v>
      </c>
      <c r="J626" s="34">
        <f t="shared" ref="J626:Z626" si="37">SUM(J616:J620)</f>
        <v>4207.5104332123283</v>
      </c>
      <c r="K626" s="34">
        <f t="shared" si="37"/>
        <v>807.63358160732002</v>
      </c>
      <c r="L626" s="34">
        <f t="shared" si="37"/>
        <v>195.39522135660968</v>
      </c>
      <c r="M626" s="34">
        <f t="shared" si="37"/>
        <v>5.6386994729011217</v>
      </c>
      <c r="N626" s="34">
        <f t="shared" si="37"/>
        <v>5.6386994729011217</v>
      </c>
      <c r="O626" s="34">
        <f t="shared" si="37"/>
        <v>5.6386994729011217</v>
      </c>
      <c r="P626" s="34">
        <f t="shared" si="37"/>
        <v>321.12512894511457</v>
      </c>
      <c r="Q626" s="34">
        <f t="shared" si="37"/>
        <v>580.71246097214555</v>
      </c>
      <c r="R626" s="34">
        <f t="shared" si="37"/>
        <v>8.1500431981465056</v>
      </c>
      <c r="S626" s="34">
        <f t="shared" si="37"/>
        <v>211.62293978127008</v>
      </c>
      <c r="T626" s="34">
        <f t="shared" si="37"/>
        <v>17.303223912595307</v>
      </c>
      <c r="U626" s="34">
        <f t="shared" si="37"/>
        <v>6.6585569524531065</v>
      </c>
      <c r="V626" s="34">
        <f t="shared" si="37"/>
        <v>5.0595388872542504</v>
      </c>
      <c r="W626" s="34">
        <f t="shared" si="37"/>
        <v>2.7100896368003697</v>
      </c>
      <c r="X626" s="34">
        <f t="shared" si="37"/>
        <v>5.5999718673129264</v>
      </c>
      <c r="Y626" s="34">
        <f t="shared" si="37"/>
        <v>2.7999859336564632</v>
      </c>
      <c r="Z626" s="34">
        <f t="shared" si="37"/>
        <v>1.5218253832889135</v>
      </c>
    </row>
    <row r="627" spans="3:26" ht="15" customHeight="1" x14ac:dyDescent="0.25">
      <c r="C627" s="1" t="s">
        <v>732</v>
      </c>
      <c r="D627" s="19">
        <f>SUM(D3:D620)</f>
        <v>630950.66173876903</v>
      </c>
      <c r="E627" s="19">
        <f>SUM(E3:E620)</f>
        <v>160300.33276735741</v>
      </c>
      <c r="F627" s="19">
        <f>SUM(F3:F620)</f>
        <v>95631.236687153912</v>
      </c>
      <c r="I627" s="1" t="s">
        <v>732</v>
      </c>
      <c r="J627" s="34">
        <f t="shared" ref="J627:Z627" si="38">SUM(J3:J620)</f>
        <v>6744.6954911988423</v>
      </c>
      <c r="K627" s="34">
        <f t="shared" si="38"/>
        <v>1294.6474317471466</v>
      </c>
      <c r="L627" s="34">
        <f t="shared" si="38"/>
        <v>313.22115284205148</v>
      </c>
      <c r="M627" s="34">
        <f t="shared" si="38"/>
        <v>20.160164996287197</v>
      </c>
      <c r="N627" s="34">
        <f t="shared" si="38"/>
        <v>20.160164996287197</v>
      </c>
      <c r="O627" s="34">
        <f t="shared" si="38"/>
        <v>20.160164996287197</v>
      </c>
      <c r="P627" s="34">
        <f t="shared" si="38"/>
        <v>1020.7781034273157</v>
      </c>
      <c r="Q627" s="34">
        <f t="shared" si="38"/>
        <v>1282.7963063752127</v>
      </c>
      <c r="R627" s="34">
        <f t="shared" si="38"/>
        <v>28.13836419392732</v>
      </c>
      <c r="S627" s="34">
        <f t="shared" si="38"/>
        <v>549.19967743103257</v>
      </c>
      <c r="T627" s="34">
        <f t="shared" si="38"/>
        <v>46.418682268922744</v>
      </c>
      <c r="U627" s="34">
        <f t="shared" si="38"/>
        <v>19.2817264840028</v>
      </c>
      <c r="V627" s="34">
        <f t="shared" si="38"/>
        <v>14.64204958133293</v>
      </c>
      <c r="W627" s="34">
        <f t="shared" si="38"/>
        <v>7.8458596256498838</v>
      </c>
      <c r="X627" s="34">
        <f t="shared" si="38"/>
        <v>16.498107182513628</v>
      </c>
      <c r="Y627" s="34">
        <f t="shared" si="38"/>
        <v>8.2490535912568141</v>
      </c>
      <c r="Z627" s="34">
        <f t="shared" si="38"/>
        <v>4.482290319002094</v>
      </c>
    </row>
    <row r="629" spans="3:26" ht="15" customHeight="1" x14ac:dyDescent="0.25">
      <c r="C629" s="1" t="s">
        <v>737</v>
      </c>
      <c r="D629" s="38">
        <f t="shared" ref="D629:F630" si="39">D625/D$627</f>
        <v>0.62723577950036324</v>
      </c>
      <c r="E629" s="38">
        <f t="shared" si="39"/>
        <v>0.44158626933948814</v>
      </c>
      <c r="F629" s="38">
        <f t="shared" si="39"/>
        <v>0.74721066991582608</v>
      </c>
      <c r="I629" s="1" t="s">
        <v>737</v>
      </c>
      <c r="J629" s="38">
        <f t="shared" ref="J629:Z629" si="40">J625/J$627</f>
        <v>0.37617488607117816</v>
      </c>
      <c r="K629" s="38">
        <f t="shared" si="40"/>
        <v>0.37617488607117827</v>
      </c>
      <c r="L629" s="38">
        <f t="shared" si="40"/>
        <v>0.37617488607117833</v>
      </c>
      <c r="M629" s="38">
        <f t="shared" si="40"/>
        <v>0.72030489463059566</v>
      </c>
      <c r="N629" s="38">
        <f t="shared" si="40"/>
        <v>0.72030489463059566</v>
      </c>
      <c r="O629" s="38">
        <f t="shared" si="40"/>
        <v>0.72030489463059566</v>
      </c>
      <c r="P629" s="38">
        <f t="shared" si="40"/>
        <v>0.68541142500322028</v>
      </c>
      <c r="Q629" s="38">
        <f t="shared" si="40"/>
        <v>0.54730734873016584</v>
      </c>
      <c r="R629" s="38">
        <f t="shared" si="40"/>
        <v>0.71035831571526098</v>
      </c>
      <c r="S629" s="38">
        <f t="shared" si="40"/>
        <v>0.61467031304320963</v>
      </c>
      <c r="T629" s="38">
        <f t="shared" si="40"/>
        <v>0.62723577950036302</v>
      </c>
      <c r="U629" s="38">
        <f t="shared" si="40"/>
        <v>0.65467008579457775</v>
      </c>
      <c r="V629" s="38">
        <f t="shared" si="40"/>
        <v>0.65445145782700886</v>
      </c>
      <c r="W629" s="38">
        <f t="shared" si="40"/>
        <v>0.65458346617106467</v>
      </c>
      <c r="X629" s="38">
        <f t="shared" si="40"/>
        <v>0.66056882735927747</v>
      </c>
      <c r="Y629" s="38">
        <f t="shared" si="40"/>
        <v>0.66056882735927747</v>
      </c>
      <c r="Z629" s="38">
        <f t="shared" si="40"/>
        <v>0.66048040734056623</v>
      </c>
    </row>
    <row r="630" spans="3:26" ht="15" customHeight="1" x14ac:dyDescent="0.25">
      <c r="C630" s="1" t="s">
        <v>738</v>
      </c>
      <c r="D630" s="38">
        <f t="shared" si="39"/>
        <v>0.37276422049963676</v>
      </c>
      <c r="E630" s="38">
        <f t="shared" si="39"/>
        <v>0.55841373066051203</v>
      </c>
      <c r="F630" s="38">
        <f t="shared" si="39"/>
        <v>0.25278933008417381</v>
      </c>
      <c r="I630" s="1" t="s">
        <v>738</v>
      </c>
      <c r="J630" s="38">
        <f t="shared" ref="J630:Z630" si="41">J626/J$627</f>
        <v>0.62382511392882178</v>
      </c>
      <c r="K630" s="38">
        <f t="shared" si="41"/>
        <v>0.62382511392882156</v>
      </c>
      <c r="L630" s="38">
        <f t="shared" si="41"/>
        <v>0.62382511392882178</v>
      </c>
      <c r="M630" s="38">
        <f t="shared" si="41"/>
        <v>0.27969510536940417</v>
      </c>
      <c r="N630" s="38">
        <f t="shared" si="41"/>
        <v>0.27969510536940417</v>
      </c>
      <c r="O630" s="38">
        <f t="shared" si="41"/>
        <v>0.27969510536940417</v>
      </c>
      <c r="P630" s="38">
        <f t="shared" si="41"/>
        <v>0.31458857499677961</v>
      </c>
      <c r="Q630" s="38">
        <f t="shared" si="41"/>
        <v>0.45269265126983421</v>
      </c>
      <c r="R630" s="38">
        <f t="shared" si="41"/>
        <v>0.28964168428473913</v>
      </c>
      <c r="S630" s="38">
        <f t="shared" si="41"/>
        <v>0.38532968695679043</v>
      </c>
      <c r="T630" s="38">
        <f t="shared" si="41"/>
        <v>0.37276422049963698</v>
      </c>
      <c r="U630" s="38">
        <f t="shared" si="41"/>
        <v>0.34532991420542236</v>
      </c>
      <c r="V630" s="38">
        <f t="shared" si="41"/>
        <v>0.34554854217299119</v>
      </c>
      <c r="W630" s="38">
        <f t="shared" si="41"/>
        <v>0.34541653382893517</v>
      </c>
      <c r="X630" s="38">
        <f t="shared" si="41"/>
        <v>0.33943117264072242</v>
      </c>
      <c r="Y630" s="38">
        <f t="shared" si="41"/>
        <v>0.33943117264072242</v>
      </c>
      <c r="Z630" s="38">
        <f t="shared" si="41"/>
        <v>0.33951959265943354</v>
      </c>
    </row>
    <row r="631" spans="3:26" ht="15" customHeight="1" x14ac:dyDescent="0.25"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3" spans="3:26" ht="15" customHeight="1" x14ac:dyDescent="0.25">
      <c r="J633" s="110" t="s">
        <v>703</v>
      </c>
      <c r="K633" s="110"/>
      <c r="L633" s="110"/>
      <c r="M633" s="110" t="s">
        <v>742</v>
      </c>
      <c r="N633" s="110"/>
      <c r="O633" s="110"/>
      <c r="P633" s="110"/>
      <c r="Q633" s="110"/>
      <c r="R633" s="110"/>
      <c r="S633" s="110"/>
      <c r="T633" s="110"/>
      <c r="U633" s="110" t="s">
        <v>740</v>
      </c>
      <c r="V633" s="110"/>
      <c r="W633" s="110"/>
      <c r="X633" s="110" t="s">
        <v>741</v>
      </c>
      <c r="Y633" s="110"/>
      <c r="Z633" s="110"/>
    </row>
    <row r="634" spans="3:26" ht="15" customHeight="1" x14ac:dyDescent="0.25">
      <c r="J634" s="26" t="s">
        <v>699</v>
      </c>
      <c r="K634" s="26" t="s">
        <v>704</v>
      </c>
      <c r="L634" s="26" t="s">
        <v>705</v>
      </c>
      <c r="M634" s="26" t="s">
        <v>699</v>
      </c>
      <c r="N634" s="26" t="s">
        <v>704</v>
      </c>
      <c r="O634" s="26" t="s">
        <v>705</v>
      </c>
      <c r="P634" s="26" t="s">
        <v>706</v>
      </c>
      <c r="Q634" s="26" t="s">
        <v>700</v>
      </c>
      <c r="R634" s="26" t="s">
        <v>707</v>
      </c>
      <c r="S634" s="26" t="s">
        <v>701</v>
      </c>
      <c r="T634" s="26" t="s">
        <v>702</v>
      </c>
      <c r="U634" s="26" t="s">
        <v>699</v>
      </c>
      <c r="V634" s="26" t="s">
        <v>704</v>
      </c>
      <c r="W634" s="26" t="s">
        <v>705</v>
      </c>
      <c r="X634" s="26" t="s">
        <v>699</v>
      </c>
      <c r="Y634" s="26" t="s">
        <v>704</v>
      </c>
      <c r="Z634" s="26" t="s">
        <v>705</v>
      </c>
    </row>
    <row r="635" spans="3:26" ht="15" customHeight="1" x14ac:dyDescent="0.25">
      <c r="H635" s="96" t="s">
        <v>737</v>
      </c>
      <c r="I635" s="1" t="s">
        <v>15</v>
      </c>
      <c r="J635" s="34">
        <f>SUMIF($A$3:$A$615,"=" &amp; $I635,J$3:J$615)</f>
        <v>475.13780897708381</v>
      </c>
      <c r="K635" s="34">
        <f t="shared" ref="K635:Z639" si="42">SUMIF($A$3:$A$615,"=" &amp; $I635,K$3:K$615)</f>
        <v>91.202923085384512</v>
      </c>
      <c r="L635" s="34">
        <f t="shared" si="42"/>
        <v>22.065223327109148</v>
      </c>
      <c r="M635" s="34">
        <f t="shared" si="42"/>
        <v>1.9162508837954377</v>
      </c>
      <c r="N635" s="34">
        <f t="shared" si="42"/>
        <v>1.9162508837954377</v>
      </c>
      <c r="O635" s="34">
        <f t="shared" si="42"/>
        <v>1.9162508837954377</v>
      </c>
      <c r="P635" s="34">
        <f t="shared" si="42"/>
        <v>72.67987077021391</v>
      </c>
      <c r="Q635" s="34">
        <f t="shared" si="42"/>
        <v>43.834036846008992</v>
      </c>
      <c r="R635" s="34">
        <f t="shared" si="42"/>
        <v>2.4379886946796456</v>
      </c>
      <c r="S635" s="34">
        <f t="shared" si="42"/>
        <v>19.466859779458648</v>
      </c>
      <c r="T635" s="34">
        <f t="shared" si="42"/>
        <v>1.5395076291194076</v>
      </c>
      <c r="U635" s="34">
        <f t="shared" si="42"/>
        <v>1.1113723887294673</v>
      </c>
      <c r="V635" s="34">
        <f t="shared" si="42"/>
        <v>0.84359903378410683</v>
      </c>
      <c r="W635" s="34">
        <f t="shared" si="42"/>
        <v>0.45218533331838179</v>
      </c>
      <c r="X635" s="34">
        <f t="shared" si="42"/>
        <v>0.99303952059005374</v>
      </c>
      <c r="Y635" s="34">
        <f t="shared" si="42"/>
        <v>0.49651976029502687</v>
      </c>
      <c r="Z635" s="34">
        <f t="shared" si="42"/>
        <v>0.26903423315885511</v>
      </c>
    </row>
    <row r="636" spans="3:26" ht="15" customHeight="1" x14ac:dyDescent="0.25">
      <c r="H636" s="96"/>
      <c r="I636" s="1" t="s">
        <v>48</v>
      </c>
      <c r="J636" s="34">
        <f t="shared" ref="J636:Y639" si="43">SUMIF($A$3:$A$615,"=" &amp; $I636,J$3:J$615)</f>
        <v>312.74082515552919</v>
      </c>
      <c r="K636" s="34">
        <f t="shared" si="43"/>
        <v>60.030746624281136</v>
      </c>
      <c r="L636" s="34">
        <f t="shared" si="43"/>
        <v>14.523567731680924</v>
      </c>
      <c r="M636" s="34">
        <f t="shared" si="43"/>
        <v>3.1900460861025217</v>
      </c>
      <c r="N636" s="34">
        <f t="shared" si="43"/>
        <v>3.1900460861025217</v>
      </c>
      <c r="O636" s="34">
        <f t="shared" si="43"/>
        <v>3.1900460861025217</v>
      </c>
      <c r="P636" s="34">
        <f t="shared" si="43"/>
        <v>132.72264310022541</v>
      </c>
      <c r="Q636" s="34">
        <f t="shared" si="43"/>
        <v>116.7443564317534</v>
      </c>
      <c r="R636" s="34">
        <f t="shared" si="43"/>
        <v>4.1688117961449658</v>
      </c>
      <c r="S636" s="34">
        <f t="shared" si="43"/>
        <v>48.756717158456858</v>
      </c>
      <c r="T636" s="34">
        <f t="shared" si="43"/>
        <v>3.9536115858187002</v>
      </c>
      <c r="U636" s="34">
        <f t="shared" si="43"/>
        <v>2.2096947504236195</v>
      </c>
      <c r="V636" s="34">
        <f t="shared" si="43"/>
        <v>1.6777267265735971</v>
      </c>
      <c r="W636" s="34">
        <f t="shared" si="43"/>
        <v>0.89912814732040269</v>
      </c>
      <c r="X636" s="34">
        <f t="shared" si="43"/>
        <v>1.9384672378876464</v>
      </c>
      <c r="Y636" s="34">
        <f t="shared" si="43"/>
        <v>0.96923361894382321</v>
      </c>
      <c r="Z636" s="34">
        <f t="shared" si="42"/>
        <v>0.52571305321155537</v>
      </c>
    </row>
    <row r="637" spans="3:26" ht="15" customHeight="1" x14ac:dyDescent="0.25">
      <c r="H637" s="96"/>
      <c r="I637" s="1" t="s">
        <v>133</v>
      </c>
      <c r="J637" s="34">
        <f t="shared" si="43"/>
        <v>756.21392549343648</v>
      </c>
      <c r="K637" s="34">
        <f t="shared" si="42"/>
        <v>145.15561418140271</v>
      </c>
      <c r="L637" s="34">
        <f t="shared" si="42"/>
        <v>35.118293753565169</v>
      </c>
      <c r="M637" s="34">
        <f t="shared" si="42"/>
        <v>5.0914624120555478</v>
      </c>
      <c r="N637" s="34">
        <f t="shared" si="42"/>
        <v>5.0914624120555478</v>
      </c>
      <c r="O637" s="34">
        <f t="shared" si="42"/>
        <v>5.0914624120555478</v>
      </c>
      <c r="P637" s="34">
        <f t="shared" si="42"/>
        <v>230.97636810523395</v>
      </c>
      <c r="Q637" s="34">
        <f t="shared" si="42"/>
        <v>205.83032161922378</v>
      </c>
      <c r="R637" s="34">
        <f t="shared" si="42"/>
        <v>6.8654633357207535</v>
      </c>
      <c r="S637" s="34">
        <f t="shared" si="42"/>
        <v>99.61870491739694</v>
      </c>
      <c r="T637" s="34">
        <f t="shared" si="42"/>
        <v>8.5233159093828039</v>
      </c>
      <c r="U637" s="34">
        <f t="shared" si="42"/>
        <v>4.0122161281320201</v>
      </c>
      <c r="V637" s="34">
        <f t="shared" si="42"/>
        <v>3.045587682712696</v>
      </c>
      <c r="W637" s="34">
        <f t="shared" si="42"/>
        <v>1.6323679828112043</v>
      </c>
      <c r="X637" s="34">
        <f t="shared" si="42"/>
        <v>3.4900303261766688</v>
      </c>
      <c r="Y637" s="34">
        <f t="shared" si="42"/>
        <v>1.7450151630883344</v>
      </c>
      <c r="Z637" s="34">
        <f t="shared" si="42"/>
        <v>0.94756552452299758</v>
      </c>
    </row>
    <row r="638" spans="3:26" ht="15" customHeight="1" x14ac:dyDescent="0.25">
      <c r="H638" s="96"/>
      <c r="I638" s="1" t="s">
        <v>267</v>
      </c>
      <c r="J638" s="34">
        <f t="shared" si="43"/>
        <v>514.52716685847201</v>
      </c>
      <c r="K638" s="34">
        <f t="shared" si="42"/>
        <v>98.763728622988467</v>
      </c>
      <c r="L638" s="34">
        <f t="shared" si="42"/>
        <v>23.894450473303671</v>
      </c>
      <c r="M638" s="34">
        <f t="shared" si="42"/>
        <v>2.2655192861035949</v>
      </c>
      <c r="N638" s="34">
        <f t="shared" si="42"/>
        <v>2.2655192861035949</v>
      </c>
      <c r="O638" s="34">
        <f t="shared" si="42"/>
        <v>2.2655192861035949</v>
      </c>
      <c r="P638" s="34">
        <f t="shared" si="42"/>
        <v>131.33044553105879</v>
      </c>
      <c r="Q638" s="34">
        <f t="shared" si="42"/>
        <v>165.87291405601431</v>
      </c>
      <c r="R638" s="34">
        <f t="shared" si="42"/>
        <v>3.3430311858833299</v>
      </c>
      <c r="S638" s="34">
        <f t="shared" si="42"/>
        <v>81.092143254887901</v>
      </c>
      <c r="T638" s="34">
        <f t="shared" si="42"/>
        <v>7.1428037346340636</v>
      </c>
      <c r="U638" s="34">
        <f t="shared" si="42"/>
        <v>2.5975586780112314</v>
      </c>
      <c r="V638" s="34">
        <f t="shared" si="42"/>
        <v>1.9719679565134929</v>
      </c>
      <c r="W638" s="34">
        <f t="shared" si="42"/>
        <v>1.0568077576815227</v>
      </c>
      <c r="X638" s="34">
        <f t="shared" si="42"/>
        <v>2.2042932943766504</v>
      </c>
      <c r="Y638" s="34">
        <f t="shared" si="42"/>
        <v>1.1021466471883252</v>
      </c>
      <c r="Z638" s="34">
        <f t="shared" si="42"/>
        <v>0.599602280838191</v>
      </c>
    </row>
    <row r="639" spans="3:26" ht="15" customHeight="1" x14ac:dyDescent="0.25">
      <c r="H639" s="96"/>
      <c r="I639" s="1" t="s">
        <v>412</v>
      </c>
      <c r="J639" s="34">
        <f t="shared" si="43"/>
        <v>478.56533150199368</v>
      </c>
      <c r="K639" s="34">
        <f t="shared" si="42"/>
        <v>91.860837625769747</v>
      </c>
      <c r="L639" s="34">
        <f t="shared" si="42"/>
        <v>22.224396199783001</v>
      </c>
      <c r="M639" s="34">
        <f t="shared" si="42"/>
        <v>2.0581868553289651</v>
      </c>
      <c r="N639" s="34">
        <f t="shared" si="42"/>
        <v>2.0581868553289651</v>
      </c>
      <c r="O639" s="34">
        <f t="shared" si="42"/>
        <v>2.0581868553289651</v>
      </c>
      <c r="P639" s="34">
        <f t="shared" si="42"/>
        <v>131.94364697546911</v>
      </c>
      <c r="Q639" s="34">
        <f t="shared" si="42"/>
        <v>169.80221645006714</v>
      </c>
      <c r="R639" s="34">
        <f t="shared" si="42"/>
        <v>3.1730259833521308</v>
      </c>
      <c r="S639" s="34">
        <f t="shared" si="42"/>
        <v>88.642312539562454</v>
      </c>
      <c r="T639" s="34">
        <f t="shared" si="42"/>
        <v>7.9562194973724818</v>
      </c>
      <c r="U639" s="34">
        <f t="shared" si="42"/>
        <v>2.6923275862533584</v>
      </c>
      <c r="V639" s="34">
        <f t="shared" si="42"/>
        <v>2.0436292944947816</v>
      </c>
      <c r="W639" s="34">
        <f t="shared" si="42"/>
        <v>1.0952807677180061</v>
      </c>
      <c r="X639" s="34">
        <f t="shared" si="42"/>
        <v>2.2723049361696859</v>
      </c>
      <c r="Y639" s="34">
        <f t="shared" si="42"/>
        <v>1.1361524680848429</v>
      </c>
      <c r="Z639" s="34">
        <f t="shared" si="42"/>
        <v>0.61854984398157975</v>
      </c>
    </row>
    <row r="640" spans="3:26" ht="15" customHeight="1" x14ac:dyDescent="0.25">
      <c r="H640" s="96" t="s">
        <v>738</v>
      </c>
      <c r="I640" s="1" t="s">
        <v>15</v>
      </c>
      <c r="J640" s="34">
        <f>SUMIF($A$616:$A$620,"=" &amp; $I640,J$616:J$620)</f>
        <v>197.07155997520422</v>
      </c>
      <c r="K640" s="34">
        <f t="shared" ref="K640:Z644" si="44">SUMIF($A$616:$A$620,"=" &amp; $I640,K$616:K$620)</f>
        <v>37.827977456540751</v>
      </c>
      <c r="L640" s="34">
        <f t="shared" si="44"/>
        <v>9.1519300298082467</v>
      </c>
      <c r="M640" s="34">
        <f t="shared" si="44"/>
        <v>0.2641056555877847</v>
      </c>
      <c r="N640" s="34">
        <f t="shared" si="44"/>
        <v>0.2641056555877847</v>
      </c>
      <c r="O640" s="34">
        <f t="shared" si="44"/>
        <v>0.2641056555877847</v>
      </c>
      <c r="P640" s="34">
        <f t="shared" si="44"/>
        <v>15.040873008634732</v>
      </c>
      <c r="Q640" s="34">
        <f t="shared" si="44"/>
        <v>27.199435960387415</v>
      </c>
      <c r="R640" s="34">
        <f t="shared" si="44"/>
        <v>0.38173208419064703</v>
      </c>
      <c r="S640" s="34">
        <f t="shared" si="44"/>
        <v>9.9120046239298318</v>
      </c>
      <c r="T640" s="34">
        <f t="shared" si="44"/>
        <v>0.81044916778779941</v>
      </c>
      <c r="U640" s="34">
        <f t="shared" si="44"/>
        <v>0.31187378537332217</v>
      </c>
      <c r="V640" s="34">
        <f t="shared" si="44"/>
        <v>0.23697890643259797</v>
      </c>
      <c r="W640" s="34">
        <f t="shared" si="44"/>
        <v>0.12693529840854742</v>
      </c>
      <c r="X640" s="34">
        <f t="shared" si="44"/>
        <v>0.2622917302824247</v>
      </c>
      <c r="Y640" s="34">
        <f t="shared" si="44"/>
        <v>0.13114586514121235</v>
      </c>
      <c r="Z640" s="34">
        <f t="shared" si="44"/>
        <v>7.127932468741062E-2</v>
      </c>
    </row>
    <row r="641" spans="8:26" ht="15" customHeight="1" x14ac:dyDescent="0.25">
      <c r="H641" s="96"/>
      <c r="I641" s="1" t="s">
        <v>48</v>
      </c>
      <c r="J641" s="34">
        <f t="shared" ref="J641:Y644" si="45">SUMIF($A$616:$A$620,"=" &amp; $I641,J$616:J$620)</f>
        <v>956.64538716440211</v>
      </c>
      <c r="K641" s="34">
        <f t="shared" si="45"/>
        <v>183.62852632877068</v>
      </c>
      <c r="L641" s="34">
        <f t="shared" si="45"/>
        <v>44.426256369863879</v>
      </c>
      <c r="M641" s="34">
        <f t="shared" si="45"/>
        <v>1.2820493082506372</v>
      </c>
      <c r="N641" s="34">
        <f t="shared" si="45"/>
        <v>1.2820493082506372</v>
      </c>
      <c r="O641" s="34">
        <f t="shared" si="45"/>
        <v>1.2820493082506372</v>
      </c>
      <c r="P641" s="34">
        <f t="shared" si="45"/>
        <v>73.012979571716954</v>
      </c>
      <c r="Q641" s="34">
        <f t="shared" si="45"/>
        <v>132.03434807260913</v>
      </c>
      <c r="R641" s="34">
        <f t="shared" si="45"/>
        <v>1.8530438259055912</v>
      </c>
      <c r="S641" s="34">
        <f t="shared" si="45"/>
        <v>48.115889995632891</v>
      </c>
      <c r="T641" s="34">
        <f t="shared" si="45"/>
        <v>3.9341671522414368</v>
      </c>
      <c r="U641" s="34">
        <f t="shared" si="45"/>
        <v>1.5139303621102329</v>
      </c>
      <c r="V641" s="34">
        <f t="shared" si="45"/>
        <v>1.1503678040734724</v>
      </c>
      <c r="W641" s="34">
        <f t="shared" si="45"/>
        <v>0.61618260750639253</v>
      </c>
      <c r="X641" s="34">
        <f t="shared" si="45"/>
        <v>1.2732439622319025</v>
      </c>
      <c r="Y641" s="34">
        <f t="shared" si="45"/>
        <v>0.63662198111595125</v>
      </c>
      <c r="Z641" s="34">
        <f t="shared" si="44"/>
        <v>0.34601155626405294</v>
      </c>
    </row>
    <row r="642" spans="8:26" ht="15" customHeight="1" x14ac:dyDescent="0.25">
      <c r="H642" s="96"/>
      <c r="I642" s="1" t="s">
        <v>133</v>
      </c>
      <c r="J642" s="34">
        <f t="shared" si="45"/>
        <v>1697.2951241573051</v>
      </c>
      <c r="K642" s="34">
        <f t="shared" si="44"/>
        <v>325.79658729954463</v>
      </c>
      <c r="L642" s="34">
        <f t="shared" si="44"/>
        <v>78.821754991825301</v>
      </c>
      <c r="M642" s="34">
        <f t="shared" si="44"/>
        <v>2.2746318218007553</v>
      </c>
      <c r="N642" s="34">
        <f t="shared" si="44"/>
        <v>2.2746318218007553</v>
      </c>
      <c r="O642" s="34">
        <f t="shared" si="44"/>
        <v>2.2746318218007553</v>
      </c>
      <c r="P642" s="34">
        <f t="shared" si="44"/>
        <v>129.54076389224815</v>
      </c>
      <c r="Q642" s="34">
        <f t="shared" si="44"/>
        <v>234.25739381777373</v>
      </c>
      <c r="R642" s="34">
        <f t="shared" si="44"/>
        <v>3.2876991754300424</v>
      </c>
      <c r="S642" s="34">
        <f t="shared" si="44"/>
        <v>85.367960353779765</v>
      </c>
      <c r="T642" s="34">
        <f t="shared" si="44"/>
        <v>6.9800605477353184</v>
      </c>
      <c r="U642" s="34">
        <f t="shared" si="44"/>
        <v>2.6860387938940762</v>
      </c>
      <c r="V642" s="34">
        <f t="shared" si="44"/>
        <v>2.0410004491098919</v>
      </c>
      <c r="W642" s="34">
        <f t="shared" si="44"/>
        <v>1.0932407654325558</v>
      </c>
      <c r="X642" s="34">
        <f t="shared" si="44"/>
        <v>2.2590092399489623</v>
      </c>
      <c r="Y642" s="34">
        <f t="shared" si="44"/>
        <v>1.1295046199744811</v>
      </c>
      <c r="Z642" s="34">
        <f t="shared" si="44"/>
        <v>0.6138990844766723</v>
      </c>
    </row>
    <row r="643" spans="8:26" ht="15" customHeight="1" x14ac:dyDescent="0.25">
      <c r="H643" s="96"/>
      <c r="I643" s="1" t="s">
        <v>267</v>
      </c>
      <c r="J643" s="34">
        <f t="shared" si="45"/>
        <v>891.71618114608145</v>
      </c>
      <c r="K643" s="34">
        <f t="shared" si="44"/>
        <v>171.16533508067198</v>
      </c>
      <c r="L643" s="34">
        <f t="shared" si="44"/>
        <v>41.410968164678707</v>
      </c>
      <c r="M643" s="34">
        <f t="shared" si="44"/>
        <v>1.1950343654328071</v>
      </c>
      <c r="N643" s="34">
        <f t="shared" si="44"/>
        <v>1.1950343654328071</v>
      </c>
      <c r="O643" s="34">
        <f t="shared" si="44"/>
        <v>1.1950343654328071</v>
      </c>
      <c r="P643" s="34">
        <f t="shared" si="44"/>
        <v>68.057460153309137</v>
      </c>
      <c r="Q643" s="34">
        <f t="shared" si="44"/>
        <v>123.07294450287883</v>
      </c>
      <c r="R643" s="34">
        <f t="shared" si="44"/>
        <v>1.727274480286487</v>
      </c>
      <c r="S643" s="34">
        <f t="shared" si="44"/>
        <v>44.850179862914281</v>
      </c>
      <c r="T643" s="34">
        <f t="shared" si="44"/>
        <v>3.6671483039139989</v>
      </c>
      <c r="U643" s="34">
        <f t="shared" si="44"/>
        <v>1.4111772440816051</v>
      </c>
      <c r="V643" s="34">
        <f t="shared" si="44"/>
        <v>1.0722903166892221</v>
      </c>
      <c r="W643" s="34">
        <f t="shared" si="44"/>
        <v>0.57436120952079484</v>
      </c>
      <c r="X643" s="34">
        <f t="shared" si="44"/>
        <v>1.1868266537448122</v>
      </c>
      <c r="Y643" s="34">
        <f t="shared" si="44"/>
        <v>0.59341332687240611</v>
      </c>
      <c r="Z643" s="34">
        <f t="shared" si="44"/>
        <v>0.32252714299783647</v>
      </c>
    </row>
    <row r="644" spans="8:26" ht="15" customHeight="1" x14ac:dyDescent="0.25">
      <c r="H644" s="96"/>
      <c r="I644" s="1" t="s">
        <v>412</v>
      </c>
      <c r="J644" s="34">
        <f t="shared" si="45"/>
        <v>464.78218076933518</v>
      </c>
      <c r="K644" s="34">
        <f t="shared" si="44"/>
        <v>89.215155441791893</v>
      </c>
      <c r="L644" s="34">
        <f t="shared" si="44"/>
        <v>21.584311800433525</v>
      </c>
      <c r="M644" s="34">
        <f t="shared" si="44"/>
        <v>0.62287832182913794</v>
      </c>
      <c r="N644" s="34">
        <f t="shared" si="44"/>
        <v>0.62287832182913794</v>
      </c>
      <c r="O644" s="34">
        <f t="shared" si="44"/>
        <v>0.62287832182913794</v>
      </c>
      <c r="P644" s="34">
        <f t="shared" si="44"/>
        <v>35.473052319205593</v>
      </c>
      <c r="Q644" s="34">
        <f t="shared" si="44"/>
        <v>64.148338618496481</v>
      </c>
      <c r="R644" s="34">
        <f t="shared" si="44"/>
        <v>0.90029363233373627</v>
      </c>
      <c r="S644" s="34">
        <f t="shared" si="44"/>
        <v>23.376904945013322</v>
      </c>
      <c r="T644" s="34">
        <f t="shared" si="44"/>
        <v>1.9113987409167554</v>
      </c>
      <c r="U644" s="34">
        <f t="shared" si="44"/>
        <v>0.73553676699386983</v>
      </c>
      <c r="V644" s="34">
        <f t="shared" si="44"/>
        <v>0.55890141094906587</v>
      </c>
      <c r="W644" s="34">
        <f t="shared" si="44"/>
        <v>0.29936975593207915</v>
      </c>
      <c r="X644" s="34">
        <f t="shared" si="44"/>
        <v>0.61860028110482435</v>
      </c>
      <c r="Y644" s="34">
        <f t="shared" si="44"/>
        <v>0.30930014055241217</v>
      </c>
      <c r="Z644" s="34">
        <f t="shared" si="44"/>
        <v>0.16810827486294114</v>
      </c>
    </row>
    <row r="645" spans="8:26" ht="15" customHeight="1" x14ac:dyDescent="0.25">
      <c r="H645" s="96" t="s">
        <v>732</v>
      </c>
      <c r="I645" s="96"/>
      <c r="J645" s="35">
        <f>SUM(J635:J644)</f>
        <v>6744.6954911988423</v>
      </c>
      <c r="K645" s="35">
        <f t="shared" ref="K645:Z645" si="46">SUM(K635:K644)</f>
        <v>1294.6474317471466</v>
      </c>
      <c r="L645" s="35">
        <f t="shared" si="46"/>
        <v>313.22115284205154</v>
      </c>
      <c r="M645" s="35">
        <f>SUM(M635:M644)</f>
        <v>20.16016499628719</v>
      </c>
      <c r="N645" s="35">
        <f t="shared" si="46"/>
        <v>20.16016499628719</v>
      </c>
      <c r="O645" s="35">
        <f t="shared" si="46"/>
        <v>20.16016499628719</v>
      </c>
      <c r="P645" s="35">
        <f t="shared" si="46"/>
        <v>1020.778103427316</v>
      </c>
      <c r="Q645" s="35">
        <f t="shared" si="46"/>
        <v>1282.7963063752131</v>
      </c>
      <c r="R645" s="35">
        <f t="shared" si="46"/>
        <v>28.138364193927327</v>
      </c>
      <c r="S645" s="35">
        <f t="shared" si="46"/>
        <v>549.1996774310328</v>
      </c>
      <c r="T645" s="35">
        <f t="shared" si="46"/>
        <v>46.418682268922765</v>
      </c>
      <c r="U645" s="35">
        <f t="shared" si="46"/>
        <v>19.281726484002807</v>
      </c>
      <c r="V645" s="35">
        <f t="shared" si="46"/>
        <v>14.642049581332923</v>
      </c>
      <c r="W645" s="35">
        <f t="shared" si="46"/>
        <v>7.8458596256498874</v>
      </c>
      <c r="X645" s="35">
        <f t="shared" si="46"/>
        <v>16.498107182513632</v>
      </c>
      <c r="Y645" s="35">
        <f t="shared" si="46"/>
        <v>8.2490535912568159</v>
      </c>
      <c r="Z645" s="35">
        <f t="shared" si="46"/>
        <v>4.4822903190020931</v>
      </c>
    </row>
    <row r="647" spans="8:26" ht="15" customHeight="1" x14ac:dyDescent="0.25"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8:26" ht="15" customHeight="1" x14ac:dyDescent="0.25">
      <c r="J648" s="107" t="s">
        <v>743</v>
      </c>
      <c r="K648" s="108"/>
      <c r="L648" s="108"/>
      <c r="M648" s="108"/>
      <c r="N648" s="108"/>
      <c r="O648" s="108"/>
      <c r="P648" s="109"/>
    </row>
    <row r="649" spans="8:26" ht="15" customHeight="1" x14ac:dyDescent="0.25">
      <c r="J649" s="26" t="s">
        <v>699</v>
      </c>
      <c r="K649" s="26" t="s">
        <v>704</v>
      </c>
      <c r="L649" s="26" t="s">
        <v>705</v>
      </c>
      <c r="M649" s="26" t="s">
        <v>706</v>
      </c>
      <c r="N649" s="26" t="s">
        <v>700</v>
      </c>
      <c r="O649" s="26" t="s">
        <v>707</v>
      </c>
      <c r="P649" s="26" t="s">
        <v>701</v>
      </c>
    </row>
    <row r="650" spans="8:26" ht="15" customHeight="1" x14ac:dyDescent="0.25">
      <c r="I650" s="1" t="s">
        <v>737</v>
      </c>
      <c r="J650" s="35">
        <f t="shared" ref="J650:L652" si="47">J625+M625+U625+X625</f>
        <v>2575.2278283566502</v>
      </c>
      <c r="K650" s="35">
        <f t="shared" si="47"/>
        <v>516.56689401489155</v>
      </c>
      <c r="L650" s="35">
        <f t="shared" si="47"/>
        <v>140.44363193339063</v>
      </c>
      <c r="M650" s="35">
        <f t="shared" ref="M650:O652" si="48">P625</f>
        <v>699.65297448220099</v>
      </c>
      <c r="N650" s="35">
        <f t="shared" si="48"/>
        <v>702.08384540306724</v>
      </c>
      <c r="O650" s="35">
        <f t="shared" si="48"/>
        <v>19.988320995780818</v>
      </c>
      <c r="P650" s="35">
        <f>S625+T625</f>
        <v>366.69219600609</v>
      </c>
    </row>
    <row r="651" spans="8:26" ht="15" customHeight="1" x14ac:dyDescent="0.25">
      <c r="I651" s="1" t="s">
        <v>738</v>
      </c>
      <c r="J651" s="35">
        <f t="shared" si="47"/>
        <v>4225.4076615049953</v>
      </c>
      <c r="K651" s="35">
        <f t="shared" si="47"/>
        <v>821.13180590113177</v>
      </c>
      <c r="L651" s="35">
        <f t="shared" si="47"/>
        <v>205.26583584960011</v>
      </c>
      <c r="M651" s="35">
        <f t="shared" si="48"/>
        <v>321.12512894511457</v>
      </c>
      <c r="N651" s="35">
        <f t="shared" si="48"/>
        <v>580.71246097214555</v>
      </c>
      <c r="O651" s="35">
        <f t="shared" si="48"/>
        <v>8.1500431981465056</v>
      </c>
      <c r="P651" s="35">
        <f>S626+T626</f>
        <v>228.92616369386539</v>
      </c>
    </row>
    <row r="652" spans="8:26" ht="15" customHeight="1" x14ac:dyDescent="0.25">
      <c r="I652" s="1" t="s">
        <v>732</v>
      </c>
      <c r="J652" s="35">
        <f t="shared" si="47"/>
        <v>6800.6354898616455</v>
      </c>
      <c r="K652" s="35">
        <f t="shared" si="47"/>
        <v>1337.6986999160235</v>
      </c>
      <c r="L652" s="35">
        <f t="shared" si="47"/>
        <v>345.70946778299071</v>
      </c>
      <c r="M652" s="35">
        <f t="shared" si="48"/>
        <v>1020.7781034273157</v>
      </c>
      <c r="N652" s="35">
        <f t="shared" si="48"/>
        <v>1282.7963063752127</v>
      </c>
      <c r="O652" s="35">
        <f t="shared" si="48"/>
        <v>28.13836419392732</v>
      </c>
      <c r="P652" s="35">
        <f>S627+T627</f>
        <v>595.61835969995536</v>
      </c>
    </row>
    <row r="654" spans="8:26" ht="15" customHeight="1" x14ac:dyDescent="0.25">
      <c r="I654" s="1" t="s">
        <v>737</v>
      </c>
      <c r="J654" s="38">
        <f t="shared" ref="J654:P655" si="49">J650/J$652</f>
        <v>0.3786745859553548</v>
      </c>
      <c r="K654" s="38">
        <f t="shared" si="49"/>
        <v>0.38616087019245809</v>
      </c>
      <c r="L654" s="38">
        <f t="shared" si="49"/>
        <v>0.40624757208428591</v>
      </c>
      <c r="M654" s="38">
        <f t="shared" si="49"/>
        <v>0.68541142500322028</v>
      </c>
      <c r="N654" s="38">
        <f t="shared" si="49"/>
        <v>0.54730734873016584</v>
      </c>
      <c r="O654" s="38">
        <f t="shared" si="49"/>
        <v>0.71035831571526098</v>
      </c>
      <c r="P654" s="38">
        <f t="shared" si="49"/>
        <v>0.61564958506452416</v>
      </c>
    </row>
    <row r="655" spans="8:26" ht="15" customHeight="1" x14ac:dyDescent="0.25">
      <c r="I655" s="1" t="s">
        <v>738</v>
      </c>
      <c r="J655" s="38">
        <f t="shared" si="49"/>
        <v>0.62132541404464514</v>
      </c>
      <c r="K655" s="38">
        <f t="shared" si="49"/>
        <v>0.61383912980754174</v>
      </c>
      <c r="L655" s="38">
        <f t="shared" si="49"/>
        <v>0.59375242791571414</v>
      </c>
      <c r="M655" s="38">
        <f t="shared" si="49"/>
        <v>0.31458857499677961</v>
      </c>
      <c r="N655" s="38">
        <f t="shared" si="49"/>
        <v>0.45269265126983421</v>
      </c>
      <c r="O655" s="38">
        <f t="shared" si="49"/>
        <v>0.28964168428473913</v>
      </c>
      <c r="P655" s="38">
        <f t="shared" si="49"/>
        <v>0.38435041493547589</v>
      </c>
    </row>
    <row r="658" spans="8:16" ht="15" customHeight="1" x14ac:dyDescent="0.25">
      <c r="J658" s="107" t="s">
        <v>743</v>
      </c>
      <c r="K658" s="108"/>
      <c r="L658" s="108"/>
      <c r="M658" s="108"/>
      <c r="N658" s="108"/>
      <c r="O658" s="108"/>
      <c r="P658" s="109"/>
    </row>
    <row r="659" spans="8:16" ht="15" customHeight="1" x14ac:dyDescent="0.25">
      <c r="J659" s="26" t="s">
        <v>699</v>
      </c>
      <c r="K659" s="26" t="s">
        <v>704</v>
      </c>
      <c r="L659" s="26" t="s">
        <v>705</v>
      </c>
      <c r="M659" s="26" t="s">
        <v>706</v>
      </c>
      <c r="N659" s="26" t="s">
        <v>700</v>
      </c>
      <c r="O659" s="26" t="s">
        <v>707</v>
      </c>
      <c r="P659" s="26" t="s">
        <v>701</v>
      </c>
    </row>
    <row r="660" spans="8:16" ht="15" customHeight="1" x14ac:dyDescent="0.25">
      <c r="H660" s="96" t="s">
        <v>737</v>
      </c>
      <c r="I660" s="1" t="s">
        <v>15</v>
      </c>
      <c r="J660" s="35">
        <f>J635+M635+U635+X635</f>
        <v>479.15847177019879</v>
      </c>
      <c r="K660" s="35">
        <f t="shared" ref="K660:L669" si="50">K635+N635+V635+Y635</f>
        <v>94.459292763259086</v>
      </c>
      <c r="L660" s="35">
        <f t="shared" si="50"/>
        <v>24.702693777381825</v>
      </c>
      <c r="M660" s="35">
        <f>P635</f>
        <v>72.67987077021391</v>
      </c>
      <c r="N660" s="35">
        <f t="shared" ref="N660:O660" si="51">Q635</f>
        <v>43.834036846008992</v>
      </c>
      <c r="O660" s="35">
        <f t="shared" si="51"/>
        <v>2.4379886946796456</v>
      </c>
      <c r="P660" s="35">
        <f>S635+T635</f>
        <v>21.006367408578058</v>
      </c>
    </row>
    <row r="661" spans="8:16" ht="15" customHeight="1" x14ac:dyDescent="0.25">
      <c r="H661" s="96"/>
      <c r="I661" s="1" t="s">
        <v>48</v>
      </c>
      <c r="J661" s="35">
        <f>J636+M636+U636+X636</f>
        <v>320.07903322994304</v>
      </c>
      <c r="K661" s="35">
        <f t="shared" si="50"/>
        <v>65.867753055901076</v>
      </c>
      <c r="L661" s="35">
        <f t="shared" si="50"/>
        <v>19.138455018315405</v>
      </c>
      <c r="M661" s="35">
        <f t="shared" ref="M661:M669" si="52">P636</f>
        <v>132.72264310022541</v>
      </c>
      <c r="N661" s="35">
        <f t="shared" ref="N661:N669" si="53">Q636</f>
        <v>116.7443564317534</v>
      </c>
      <c r="O661" s="35">
        <f t="shared" ref="O661:O669" si="54">R636</f>
        <v>4.1688117961449658</v>
      </c>
      <c r="P661" s="35">
        <f t="shared" ref="P661:P669" si="55">S636+T636</f>
        <v>52.710328744275557</v>
      </c>
    </row>
    <row r="662" spans="8:16" ht="15" customHeight="1" x14ac:dyDescent="0.25">
      <c r="H662" s="96"/>
      <c r="I662" s="1" t="s">
        <v>133</v>
      </c>
      <c r="J662" s="35">
        <f t="shared" ref="J662:J669" si="56">J637+M637+U637+X637</f>
        <v>768.80763435980066</v>
      </c>
      <c r="K662" s="35">
        <f t="shared" si="50"/>
        <v>155.03767943925928</v>
      </c>
      <c r="L662" s="35">
        <f t="shared" si="50"/>
        <v>42.789689672954921</v>
      </c>
      <c r="M662" s="35">
        <f t="shared" si="52"/>
        <v>230.97636810523395</v>
      </c>
      <c r="N662" s="35">
        <f t="shared" si="53"/>
        <v>205.83032161922378</v>
      </c>
      <c r="O662" s="35">
        <f t="shared" si="54"/>
        <v>6.8654633357207535</v>
      </c>
      <c r="P662" s="35">
        <f t="shared" si="55"/>
        <v>108.14202082677974</v>
      </c>
    </row>
    <row r="663" spans="8:16" ht="15" customHeight="1" x14ac:dyDescent="0.25">
      <c r="H663" s="96"/>
      <c r="I663" s="1" t="s">
        <v>267</v>
      </c>
      <c r="J663" s="35">
        <f t="shared" si="56"/>
        <v>521.59453811696335</v>
      </c>
      <c r="K663" s="35">
        <f t="shared" si="50"/>
        <v>104.10336251279388</v>
      </c>
      <c r="L663" s="35">
        <f t="shared" si="50"/>
        <v>27.816379797926977</v>
      </c>
      <c r="M663" s="35">
        <f t="shared" si="52"/>
        <v>131.33044553105879</v>
      </c>
      <c r="N663" s="35">
        <f t="shared" si="53"/>
        <v>165.87291405601431</v>
      </c>
      <c r="O663" s="35">
        <f t="shared" si="54"/>
        <v>3.3430311858833299</v>
      </c>
      <c r="P663" s="35">
        <f t="shared" si="55"/>
        <v>88.234946989521958</v>
      </c>
    </row>
    <row r="664" spans="8:16" ht="15" customHeight="1" x14ac:dyDescent="0.25">
      <c r="H664" s="96"/>
      <c r="I664" s="1" t="s">
        <v>412</v>
      </c>
      <c r="J664" s="35">
        <f t="shared" si="56"/>
        <v>485.58815087974574</v>
      </c>
      <c r="K664" s="35">
        <f t="shared" si="50"/>
        <v>97.098806243678339</v>
      </c>
      <c r="L664" s="35">
        <f t="shared" si="50"/>
        <v>25.996413666811552</v>
      </c>
      <c r="M664" s="35">
        <f t="shared" si="52"/>
        <v>131.94364697546911</v>
      </c>
      <c r="N664" s="35">
        <f t="shared" si="53"/>
        <v>169.80221645006714</v>
      </c>
      <c r="O664" s="35">
        <f t="shared" si="54"/>
        <v>3.1730259833521308</v>
      </c>
      <c r="P664" s="35">
        <f t="shared" si="55"/>
        <v>96.598532036934941</v>
      </c>
    </row>
    <row r="665" spans="8:16" ht="15" customHeight="1" x14ac:dyDescent="0.25">
      <c r="H665" s="96" t="s">
        <v>738</v>
      </c>
      <c r="I665" s="1" t="s">
        <v>15</v>
      </c>
      <c r="J665" s="35">
        <f t="shared" si="56"/>
        <v>197.90983114644774</v>
      </c>
      <c r="K665" s="35">
        <f t="shared" si="50"/>
        <v>38.460207883702346</v>
      </c>
      <c r="L665" s="35">
        <f t="shared" si="50"/>
        <v>9.6142503084919877</v>
      </c>
      <c r="M665" s="35">
        <f t="shared" si="52"/>
        <v>15.040873008634732</v>
      </c>
      <c r="N665" s="35">
        <f t="shared" si="53"/>
        <v>27.199435960387415</v>
      </c>
      <c r="O665" s="35">
        <f t="shared" si="54"/>
        <v>0.38173208419064703</v>
      </c>
      <c r="P665" s="35">
        <f t="shared" si="55"/>
        <v>10.722453791717632</v>
      </c>
    </row>
    <row r="666" spans="8:16" ht="15" customHeight="1" x14ac:dyDescent="0.25">
      <c r="H666" s="96"/>
      <c r="I666" s="1" t="s">
        <v>48</v>
      </c>
      <c r="J666" s="35">
        <f t="shared" si="56"/>
        <v>960.71461079699498</v>
      </c>
      <c r="K666" s="35">
        <f t="shared" si="50"/>
        <v>186.69756542221074</v>
      </c>
      <c r="L666" s="35">
        <f t="shared" si="50"/>
        <v>46.670499841884961</v>
      </c>
      <c r="M666" s="35">
        <f t="shared" si="52"/>
        <v>73.012979571716954</v>
      </c>
      <c r="N666" s="35">
        <f t="shared" si="53"/>
        <v>132.03434807260913</v>
      </c>
      <c r="O666" s="35">
        <f t="shared" si="54"/>
        <v>1.8530438259055912</v>
      </c>
      <c r="P666" s="35">
        <f t="shared" si="55"/>
        <v>52.050057147874327</v>
      </c>
    </row>
    <row r="667" spans="8:16" ht="15" customHeight="1" x14ac:dyDescent="0.25">
      <c r="H667" s="96"/>
      <c r="I667" s="1" t="s">
        <v>133</v>
      </c>
      <c r="J667" s="35">
        <f t="shared" si="56"/>
        <v>1704.5148040129488</v>
      </c>
      <c r="K667" s="35">
        <f t="shared" si="50"/>
        <v>331.24172419042975</v>
      </c>
      <c r="L667" s="35">
        <f t="shared" si="50"/>
        <v>82.80352666353528</v>
      </c>
      <c r="M667" s="35">
        <f t="shared" si="52"/>
        <v>129.54076389224815</v>
      </c>
      <c r="N667" s="35">
        <f t="shared" si="53"/>
        <v>234.25739381777373</v>
      </c>
      <c r="O667" s="35">
        <f t="shared" si="54"/>
        <v>3.2876991754300424</v>
      </c>
      <c r="P667" s="35">
        <f t="shared" si="55"/>
        <v>92.348020901515085</v>
      </c>
    </row>
    <row r="668" spans="8:16" ht="15" customHeight="1" x14ac:dyDescent="0.25">
      <c r="H668" s="96"/>
      <c r="I668" s="1" t="s">
        <v>267</v>
      </c>
      <c r="J668" s="35">
        <f t="shared" si="56"/>
        <v>895.50921940934063</v>
      </c>
      <c r="K668" s="35">
        <f t="shared" si="50"/>
        <v>174.0260730896664</v>
      </c>
      <c r="L668" s="35">
        <f t="shared" si="50"/>
        <v>43.50289088263014</v>
      </c>
      <c r="M668" s="35">
        <f t="shared" si="52"/>
        <v>68.057460153309137</v>
      </c>
      <c r="N668" s="35">
        <f t="shared" si="53"/>
        <v>123.07294450287883</v>
      </c>
      <c r="O668" s="35">
        <f t="shared" si="54"/>
        <v>1.727274480286487</v>
      </c>
      <c r="P668" s="35">
        <f t="shared" si="55"/>
        <v>48.517328166828278</v>
      </c>
    </row>
    <row r="669" spans="8:16" ht="15" customHeight="1" x14ac:dyDescent="0.25">
      <c r="H669" s="96"/>
      <c r="I669" s="1" t="s">
        <v>412</v>
      </c>
      <c r="J669" s="35">
        <f t="shared" si="56"/>
        <v>466.759196139263</v>
      </c>
      <c r="K669" s="35">
        <f t="shared" si="50"/>
        <v>90.706235315122498</v>
      </c>
      <c r="L669" s="35">
        <f t="shared" si="50"/>
        <v>22.674668153057684</v>
      </c>
      <c r="M669" s="35">
        <f t="shared" si="52"/>
        <v>35.473052319205593</v>
      </c>
      <c r="N669" s="35">
        <f t="shared" si="53"/>
        <v>64.148338618496481</v>
      </c>
      <c r="O669" s="35">
        <f t="shared" si="54"/>
        <v>0.90029363233373627</v>
      </c>
      <c r="P669" s="35">
        <f t="shared" si="55"/>
        <v>25.288303685930078</v>
      </c>
    </row>
    <row r="670" spans="8:16" ht="15" customHeight="1" x14ac:dyDescent="0.25">
      <c r="H670" s="96" t="s">
        <v>732</v>
      </c>
      <c r="I670" s="96"/>
      <c r="J670" s="35">
        <f>SUM(J660:J669)</f>
        <v>6800.6354898616455</v>
      </c>
      <c r="K670" s="35">
        <f t="shared" ref="K670:P670" si="57">SUM(K660:K669)</f>
        <v>1337.6986999160233</v>
      </c>
      <c r="L670" s="35">
        <f t="shared" si="57"/>
        <v>345.70946778299066</v>
      </c>
      <c r="M670" s="35">
        <f t="shared" si="57"/>
        <v>1020.778103427316</v>
      </c>
      <c r="N670" s="35">
        <f t="shared" si="57"/>
        <v>1282.7963063752131</v>
      </c>
      <c r="O670" s="35">
        <f t="shared" si="57"/>
        <v>28.138364193927327</v>
      </c>
      <c r="P670" s="35">
        <f t="shared" si="57"/>
        <v>595.61835969995559</v>
      </c>
    </row>
    <row r="671" spans="8:16" ht="15" customHeight="1" x14ac:dyDescent="0.25">
      <c r="H671" s="21"/>
      <c r="I671" s="21"/>
      <c r="J671" s="35"/>
      <c r="K671" s="35"/>
      <c r="L671" s="35"/>
      <c r="M671" s="35"/>
      <c r="N671" s="35"/>
      <c r="O671" s="35"/>
      <c r="P671" s="35"/>
    </row>
    <row r="673" spans="9:12" ht="15" customHeight="1" x14ac:dyDescent="0.25">
      <c r="J673" s="110" t="s">
        <v>739</v>
      </c>
      <c r="K673" s="110"/>
      <c r="L673" s="110"/>
    </row>
    <row r="674" spans="9:12" ht="15" customHeight="1" x14ac:dyDescent="0.25">
      <c r="J674" s="26" t="s">
        <v>699</v>
      </c>
      <c r="K674" s="26" t="s">
        <v>704</v>
      </c>
      <c r="L674" s="26" t="s">
        <v>705</v>
      </c>
    </row>
    <row r="675" spans="9:12" ht="15" customHeight="1" x14ac:dyDescent="0.25">
      <c r="I675" s="1" t="s">
        <v>670</v>
      </c>
      <c r="J675" s="35">
        <f>SUMIF($H$3:$H$620,"=" &amp; $I675,J$3:J$620)</f>
        <v>375.42751859365791</v>
      </c>
      <c r="K675" s="35">
        <f t="shared" ref="K675:L678" si="58">SUMIF($H$3:$H$620,"=" &amp; $I675,K$3:K$620)</f>
        <v>72.063486541197463</v>
      </c>
      <c r="L675" s="35">
        <f t="shared" si="58"/>
        <v>17.434714485773579</v>
      </c>
    </row>
    <row r="676" spans="9:12" ht="15" customHeight="1" x14ac:dyDescent="0.25">
      <c r="I676" s="1" t="s">
        <v>673</v>
      </c>
      <c r="J676" s="35">
        <f t="shared" ref="J676:J678" si="59">SUMIF($H$3:$H$620,"=" &amp; $I676,J$3:J$620)</f>
        <v>1450.2068113013945</v>
      </c>
      <c r="K676" s="35">
        <f t="shared" si="58"/>
        <v>278.36787089995801</v>
      </c>
      <c r="L676" s="35">
        <f t="shared" si="58"/>
        <v>67.347065540312414</v>
      </c>
    </row>
    <row r="677" spans="9:12" ht="15" customHeight="1" x14ac:dyDescent="0.25">
      <c r="I677" s="1" t="s">
        <v>671</v>
      </c>
      <c r="J677" s="35">
        <f t="shared" si="59"/>
        <v>708.28540020846538</v>
      </c>
      <c r="K677" s="35">
        <f t="shared" si="58"/>
        <v>135.95571149512321</v>
      </c>
      <c r="L677" s="35">
        <f t="shared" si="58"/>
        <v>32.892510845594352</v>
      </c>
    </row>
    <row r="678" spans="9:12" ht="15" customHeight="1" x14ac:dyDescent="0.25">
      <c r="I678" s="1" t="s">
        <v>672</v>
      </c>
      <c r="J678" s="35">
        <f t="shared" si="59"/>
        <v>4210.7757610953277</v>
      </c>
      <c r="K678" s="35">
        <f t="shared" si="58"/>
        <v>808.26036281086783</v>
      </c>
      <c r="L678" s="35">
        <f t="shared" si="58"/>
        <v>195.54686197037125</v>
      </c>
    </row>
    <row r="679" spans="9:12" ht="15" customHeight="1" x14ac:dyDescent="0.25">
      <c r="I679" s="1" t="s">
        <v>732</v>
      </c>
      <c r="J679" s="35">
        <f>SUM(J675:J678)</f>
        <v>6744.695491198845</v>
      </c>
      <c r="K679" s="35">
        <f t="shared" ref="K679:L679" si="60">SUM(K675:K678)</f>
        <v>1294.6474317471466</v>
      </c>
      <c r="L679" s="35">
        <f t="shared" si="60"/>
        <v>313.22115284205159</v>
      </c>
    </row>
  </sheetData>
  <sheetProtection password="B056" sheet="1" objects="1" scenarios="1"/>
  <mergeCells count="29">
    <mergeCell ref="J673:L673"/>
    <mergeCell ref="U633:W633"/>
    <mergeCell ref="X633:Z633"/>
    <mergeCell ref="H635:H639"/>
    <mergeCell ref="H640:H644"/>
    <mergeCell ref="H645:I645"/>
    <mergeCell ref="J648:P648"/>
    <mergeCell ref="J658:P658"/>
    <mergeCell ref="H660:H664"/>
    <mergeCell ref="H665:H669"/>
    <mergeCell ref="H670:I670"/>
    <mergeCell ref="J633:L633"/>
    <mergeCell ref="M633:T633"/>
    <mergeCell ref="H1:H2"/>
    <mergeCell ref="D623:F623"/>
    <mergeCell ref="J623:L623"/>
    <mergeCell ref="M623:T623"/>
    <mergeCell ref="U623:W623"/>
    <mergeCell ref="X623:Z623"/>
    <mergeCell ref="U1:W1"/>
    <mergeCell ref="X1:Z1"/>
    <mergeCell ref="I1:I2"/>
    <mergeCell ref="J1:L1"/>
    <mergeCell ref="M1:T1"/>
    <mergeCell ref="A1:A2"/>
    <mergeCell ref="C1:C2"/>
    <mergeCell ref="D1:F1"/>
    <mergeCell ref="G1:G2"/>
    <mergeCell ref="B1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Vias</vt:lpstr>
      <vt:lpstr>FT_H</vt:lpstr>
      <vt:lpstr>FT_D</vt:lpstr>
      <vt:lpstr>FT_M</vt:lpstr>
      <vt:lpstr>Lista FT</vt:lpstr>
      <vt:lpstr>Medições Silt</vt:lpstr>
      <vt:lpstr>Input</vt:lpstr>
      <vt:lpstr>Cálculo Emissões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Vanessa Brusco Filete</cp:lastModifiedBy>
  <dcterms:created xsi:type="dcterms:W3CDTF">2018-12-28T12:08:19Z</dcterms:created>
  <dcterms:modified xsi:type="dcterms:W3CDTF">2019-06-06T19:15:26Z</dcterms:modified>
</cp:coreProperties>
</file>