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Viflex\"/>
    </mc:Choice>
  </mc:AlternateContent>
  <bookViews>
    <workbookView xWindow="0" yWindow="0" windowWidth="24000" windowHeight="9135" activeTab="1"/>
  </bookViews>
  <sheets>
    <sheet name="FE-Combustão" sheetId="7" r:id="rId1"/>
    <sheet name="Emissões Chaminé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" l="1"/>
  <c r="R9" i="1"/>
  <c r="C6" i="7" l="1"/>
  <c r="P8" i="1"/>
  <c r="O8" i="1"/>
  <c r="N8" i="1"/>
  <c r="M8" i="1"/>
  <c r="L8" i="1"/>
  <c r="K8" i="1"/>
  <c r="J8" i="1"/>
  <c r="D23" i="7"/>
  <c r="D22" i="7"/>
  <c r="D21" i="7"/>
  <c r="G14" i="7"/>
  <c r="E14" i="7"/>
  <c r="C14" i="7"/>
  <c r="L6" i="7"/>
  <c r="I6" i="7"/>
  <c r="F6" i="7"/>
  <c r="D8" i="1" l="1"/>
  <c r="Q8" i="1" s="1"/>
  <c r="T8" i="1" l="1"/>
  <c r="S8" i="1"/>
  <c r="R8" i="1"/>
  <c r="U8" i="1"/>
  <c r="U9" i="1" s="1"/>
  <c r="Q9" i="1"/>
  <c r="W8" i="1"/>
  <c r="V8" i="1"/>
  <c r="V9" i="1" l="1"/>
  <c r="W9" i="1"/>
  <c r="S9" i="1"/>
</calcChain>
</file>

<file path=xl/comments1.xml><?xml version="1.0" encoding="utf-8"?>
<comments xmlns="http://schemas.openxmlformats.org/spreadsheetml/2006/main">
  <authors>
    <author>Tatiane Jardim Morais</author>
  </authors>
  <commentList>
    <comment ref="C4" authorId="0" shapeId="0">
      <text>
        <r>
          <rPr>
            <sz val="9"/>
            <color indexed="81"/>
            <rFont val="Segoe UI"/>
            <family val="2"/>
          </rPr>
          <t xml:space="preserve">FISPQ óleo combustível do tipo A1 ou 1A (PETROBRAS, 2017) (http://www.br.com.br/wcm/connect/e510be30-b807-4a3f-abed-aac1211d2704/fispq-oleocomb-oc-1a.pdf?MOD=AJPERES&amp;CVID=lVeS5Wv&amp;CVID=lVeS5Wv)
Classificação encontrada no documento de Informações Técnicas do Óleo Combustível (PETROBRAS, 2013) (http://sites.petrobras.com.br/minisite/assistenciatecnica/public/downloads/manual-tecnico-oleo-combustivel-assistencia-tecnica-petrobras.pdf)
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A3" authorId="0" shapeId="0">
      <text>
        <r>
          <rPr>
            <sz val="9"/>
            <color indexed="81"/>
            <rFont val="Segoe UI"/>
            <family val="2"/>
          </rPr>
          <t>FISPQ óleo combustível do tipo A1 ou 1A (PETROBRAS, 2017) (http://www.br.com.br/wcm/connect/e510be30-b807-4a3f-abed-aac1211d2704/fispq-oleocomb-oc-1a.pdf?MOD=AJPERES&amp;CVID=lVeS5Wv&amp;CVID=lVeS5Wv)
Classificação encontrada no documento de Informações Técnicas do Óleo Combustível (PETROBRAS, 2013) (http://sites.petrobras.com.br/minisite/assistenciatecnica/public/downloads/manual-tecnico-oleo-combustivel-assistencia-tecnica-petrobras.pdf)</t>
        </r>
      </text>
    </comment>
  </commentList>
</comments>
</file>

<file path=xl/sharedStrings.xml><?xml version="1.0" encoding="utf-8"?>
<sst xmlns="http://schemas.openxmlformats.org/spreadsheetml/2006/main" count="90" uniqueCount="64">
  <si>
    <t>Fonte Emissora</t>
  </si>
  <si>
    <t>CO</t>
  </si>
  <si>
    <t>Taxa de Emissão [kg/h]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</si>
  <si>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</si>
  <si>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</si>
  <si>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</si>
  <si>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</si>
  <si>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</si>
  <si>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t>Equação Geral:</t>
  </si>
  <si>
    <t>Equipamento de Controle</t>
  </si>
  <si>
    <t>Lavador de Gases</t>
  </si>
  <si>
    <t>Combustível</t>
  </si>
  <si>
    <t>Óleo BPF</t>
  </si>
  <si>
    <t>Referência: AP-42 (USEPA, 2010) - https://www3.epa.gov/ttn/chief/ap42/ch01/final/c01s03.pdf</t>
  </si>
  <si>
    <t>Table 1.3-1. CRITERIA POLLUTANT EMISSION FACTORS FOR FUEL OIL COMBUSTION</t>
  </si>
  <si>
    <t>Firing Configuration</t>
  </si>
  <si>
    <r>
      <t>SO</t>
    </r>
    <r>
      <rPr>
        <vertAlign val="subscript"/>
        <sz val="8"/>
        <color theme="1"/>
        <rFont val="Arial"/>
        <family val="2"/>
      </rPr>
      <t>2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</si>
  <si>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</si>
  <si>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t>Emission Factor (lb/10³ gal)</t>
  </si>
  <si>
    <t>EMISSION FACTOR RATING</t>
  </si>
  <si>
    <t>Emission Factor (kg/10³ L)</t>
  </si>
  <si>
    <t>A</t>
  </si>
  <si>
    <t>D</t>
  </si>
  <si>
    <t>Boilers &lt; 100 Million Btu/hr</t>
  </si>
  <si>
    <t xml:space="preserve">To convert from lb/10³ gal to kg/10³ L, multiply by 0,120. 
S indicates that the weight % of sulfur in the oil should be multiplied by the value given. For example, if the fuel is 1% sulfur, then S = 1. </t>
  </si>
  <si>
    <t>Table 1.3-3. EMISSION FACTORS FOR TOTAL ORGANIC COMPOUNDS (TOC), METHANE, AND NONMETHANE TOC (NMTOC) FROM UNCONTROLLED FUEL OIL COMBUSTION</t>
  </si>
  <si>
    <t>EMISSION FACTOR RATING: A</t>
  </si>
  <si>
    <t>TOC Emission Factor (kg/10³ L)</t>
  </si>
  <si>
    <t>Table 1.3-5. CUMULATIVE PARTICLE SIZE DISTRIBUTION AND SIZE-SPECIFIC EMISSION FACTORS FOR INDUSTRIAL BOILERS FIRING RESIDUAL OIL</t>
  </si>
  <si>
    <t>Cumulative Mass % Stated Size</t>
  </si>
  <si>
    <t>Cumulative Emission Factor (lb/10³ gal)</t>
  </si>
  <si>
    <t>7,17A</t>
  </si>
  <si>
    <t>2.5</t>
  </si>
  <si>
    <t>4,67A</t>
  </si>
  <si>
    <t>TOTAL</t>
  </si>
  <si>
    <t>8,34A</t>
  </si>
  <si>
    <t>Onde:
E - emissão
EF - fator de emissão
ER - eficiência de redução de emissão</t>
  </si>
  <si>
    <t>Chaminé da Caldeira 1</t>
  </si>
  <si>
    <t>Consumo Combustível [m³/h]</t>
  </si>
  <si>
    <t>Conversão de lb/10³ gal para kg/10³ L ou kg/m³:</t>
  </si>
  <si>
    <t>Teor Enxofre Óleo BPF (%):</t>
  </si>
  <si>
    <t>Fator de Emissão [kg/m³]</t>
  </si>
  <si>
    <t>Consumo de Óleo BPF / Caldeira [L/ano]:</t>
  </si>
  <si>
    <t>157S</t>
  </si>
  <si>
    <t>Filterable PM</t>
  </si>
  <si>
    <t xml:space="preserve"> No. 5 oil fired</t>
  </si>
  <si>
    <r>
      <t xml:space="preserve">TOC Emission Factor (lb/10³ gal) </t>
    </r>
    <r>
      <rPr>
        <vertAlign val="superscript"/>
        <sz val="8"/>
        <color theme="1"/>
        <rFont val="Arial"/>
        <family val="2"/>
      </rPr>
      <t>b</t>
    </r>
  </si>
  <si>
    <t>Methane Emission Factor (lb/10³ gal)</t>
  </si>
  <si>
    <t>Methane Emission Factor (kg/10³ L)</t>
  </si>
  <si>
    <t>NMTOC Emission Factor (lb/10³ gal)</t>
  </si>
  <si>
    <t>NMTOC Emission Factor (kg/10³ L)</t>
  </si>
  <si>
    <r>
      <rPr>
        <vertAlign val="superscript"/>
        <sz val="8"/>
        <color theme="1"/>
        <rFont val="Arial"/>
        <family val="2"/>
      </rPr>
      <t xml:space="preserve">b </t>
    </r>
    <r>
      <rPr>
        <sz val="8"/>
        <color theme="1"/>
        <rFont val="Arial"/>
        <family val="2"/>
      </rPr>
      <t>References 29-32. Volatile organic compound emissions can increase by several orders of magnitude if the boiler is improperly operated or is not well maintained.</t>
    </r>
  </si>
  <si>
    <r>
      <t>Particle Size (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m)</t>
    </r>
  </si>
  <si>
    <t>Cumulative Emission Factor (kg/10³ L)</t>
  </si>
  <si>
    <t>To convert from lb/10³ gal to kg/m³, multiply by 0.120</t>
  </si>
  <si>
    <t>No. 5 oil: A = 1.2</t>
  </si>
  <si>
    <t>Fonte: Informações enviadas pelo empreendimento através dos Ofícios IEMA N° 120/2017 e 025/2018</t>
  </si>
  <si>
    <t>Nota: Segundo documentos da empresa o óleo usado é o Bio BPF, por isso utilizou-se o FE para óleo combustível Nº 5</t>
  </si>
  <si>
    <t>VOC</t>
  </si>
  <si>
    <t>Latitude [º]</t>
  </si>
  <si>
    <t>Longitude [º]</t>
  </si>
  <si>
    <t>Diâmetro [m]</t>
  </si>
  <si>
    <t>Vazão [m³/h]</t>
  </si>
  <si>
    <t>Temperatura [ºC]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</si>
</sst>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0000"/>
    <numFmt numFmtId="166" formatCode="0.0000"/>
    <numFmt numFmtId="167" formatCode="0.0"/>
    <numFmt numFmtId="168" formatCode="[&gt;=0.005]\ #,##0.00;[&lt;0.005]&quot;&lt;0,01&quot;"/>
  </numFmts>
  <fonts count="13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b/>
      <i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8"/>
      <color theme="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rgb="FFD9D9D9"/>
      </top>
      <bottom style="thin">
        <color theme="0" tint="-0.14993743705557422"/>
      </bottom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166" fontId="2" fillId="0" borderId="0" xfId="0" applyNumberFormat="1" applyFont="1"/>
    <xf numFmtId="2" fontId="2" fillId="0" borderId="0" xfId="0" applyNumberFormat="1" applyFont="1" applyAlignment="1">
      <alignment horizontal="center" vertical="center"/>
    </xf>
    <xf numFmtId="0" fontId="5" fillId="3" borderId="1" xfId="0" applyNumberFormat="1" applyFont="1" applyFill="1" applyBorder="1" applyAlignment="1" applyProtection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167" fontId="2" fillId="0" borderId="0" xfId="0" applyNumberFormat="1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16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5" fillId="3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165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7" fontId="2" fillId="0" borderId="8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8" xfId="0" quotePrefix="1" applyNumberFormat="1" applyFont="1" applyBorder="1" applyAlignment="1">
      <alignment horizontal="center" vertical="center"/>
    </xf>
    <xf numFmtId="166" fontId="2" fillId="0" borderId="8" xfId="0" quotePrefix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7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2" fontId="2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 vertical="center"/>
    </xf>
    <xf numFmtId="168" fontId="2" fillId="2" borderId="0" xfId="0" applyNumberFormat="1" applyFont="1" applyFill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5" fillId="3" borderId="18" xfId="0" applyNumberFormat="1" applyFont="1" applyFill="1" applyBorder="1" applyAlignment="1" applyProtection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 applyProtection="1">
      <alignment horizontal="center" vertical="center" wrapText="1"/>
    </xf>
    <xf numFmtId="0" fontId="5" fillId="3" borderId="8" xfId="0" applyNumberFormat="1" applyFont="1" applyFill="1" applyBorder="1" applyAlignment="1" applyProtection="1">
      <alignment horizontal="center" vertical="center" wrapText="1"/>
    </xf>
    <xf numFmtId="0" fontId="5" fillId="3" borderId="9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26</xdr:row>
      <xdr:rowOff>119062</xdr:rowOff>
    </xdr:from>
    <xdr:ext cx="1609725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2257425" y="19997737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(1−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2257425" y="19997737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𝐸=𝐴 𝑥 𝐸𝐹 𝑥 (1−𝐸𝑅/100)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workbookViewId="0">
      <selection activeCell="I20" sqref="I20"/>
    </sheetView>
  </sheetViews>
  <sheetFormatPr defaultRowHeight="15" x14ac:dyDescent="0.25"/>
  <cols>
    <col min="1" max="1" width="26.28515625" customWidth="1"/>
    <col min="2" max="3" width="16" customWidth="1"/>
    <col min="4" max="4" width="16.140625" customWidth="1"/>
    <col min="5" max="5" width="13.42578125" customWidth="1"/>
    <col min="6" max="6" width="12.5703125" customWidth="1"/>
    <col min="7" max="7" width="14.140625" customWidth="1"/>
    <col min="8" max="8" width="12.7109375" customWidth="1"/>
    <col min="9" max="9" width="13.5703125" customWidth="1"/>
    <col min="10" max="10" width="13.140625" customWidth="1"/>
    <col min="11" max="11" width="12.5703125" customWidth="1"/>
    <col min="12" max="12" width="12.140625" customWidth="1"/>
    <col min="13" max="13" width="13.42578125" customWidth="1"/>
  </cols>
  <sheetData>
    <row r="1" spans="1:13" x14ac:dyDescent="0.25">
      <c r="A1" s="2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0" t="s">
        <v>14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2"/>
    </row>
    <row r="3" spans="1:13" x14ac:dyDescent="0.25">
      <c r="A3" s="83" t="s">
        <v>15</v>
      </c>
      <c r="B3" s="70" t="s">
        <v>16</v>
      </c>
      <c r="C3" s="71"/>
      <c r="D3" s="72"/>
      <c r="E3" s="73" t="s">
        <v>17</v>
      </c>
      <c r="F3" s="74"/>
      <c r="G3" s="75"/>
      <c r="H3" s="73" t="s">
        <v>1</v>
      </c>
      <c r="I3" s="74"/>
      <c r="J3" s="75"/>
      <c r="K3" s="73" t="s">
        <v>44</v>
      </c>
      <c r="L3" s="74"/>
      <c r="M3" s="75"/>
    </row>
    <row r="4" spans="1:13" ht="22.5" x14ac:dyDescent="0.25">
      <c r="A4" s="84"/>
      <c r="B4" s="3" t="s">
        <v>18</v>
      </c>
      <c r="C4" s="3" t="s">
        <v>20</v>
      </c>
      <c r="D4" s="3" t="s">
        <v>19</v>
      </c>
      <c r="E4" s="3" t="s">
        <v>18</v>
      </c>
      <c r="F4" s="3" t="s">
        <v>20</v>
      </c>
      <c r="G4" s="3" t="s">
        <v>19</v>
      </c>
      <c r="H4" s="3" t="s">
        <v>18</v>
      </c>
      <c r="I4" s="3" t="s">
        <v>20</v>
      </c>
      <c r="J4" s="3" t="s">
        <v>19</v>
      </c>
      <c r="K4" s="3" t="s">
        <v>18</v>
      </c>
      <c r="L4" s="3" t="s">
        <v>20</v>
      </c>
      <c r="M4" s="3" t="s">
        <v>19</v>
      </c>
    </row>
    <row r="5" spans="1:13" x14ac:dyDescent="0.25">
      <c r="A5" s="76" t="s">
        <v>23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8"/>
    </row>
    <row r="6" spans="1:13" x14ac:dyDescent="0.25">
      <c r="A6" s="29" t="s">
        <v>45</v>
      </c>
      <c r="B6" s="30" t="s">
        <v>43</v>
      </c>
      <c r="C6" s="30">
        <f>157*5*0.12</f>
        <v>94.2</v>
      </c>
      <c r="D6" s="31" t="s">
        <v>21</v>
      </c>
      <c r="E6" s="21">
        <v>55</v>
      </c>
      <c r="F6" s="31">
        <f>E6*0.12</f>
        <v>6.6</v>
      </c>
      <c r="G6" s="21" t="s">
        <v>21</v>
      </c>
      <c r="H6" s="30">
        <v>5</v>
      </c>
      <c r="I6" s="30">
        <f t="shared" ref="I6" si="0">H6*0.12</f>
        <v>0.6</v>
      </c>
      <c r="J6" s="31" t="s">
        <v>21</v>
      </c>
      <c r="K6" s="31">
        <v>10</v>
      </c>
      <c r="L6" s="30">
        <f t="shared" ref="L6" si="1">K6*0.12</f>
        <v>1.2</v>
      </c>
      <c r="M6" s="30" t="s">
        <v>21</v>
      </c>
    </row>
    <row r="7" spans="1:13" x14ac:dyDescent="0.25">
      <c r="A7" s="2" t="s">
        <v>24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3" x14ac:dyDescent="0.25">
      <c r="A11" s="79" t="s">
        <v>25</v>
      </c>
      <c r="B11" s="80"/>
      <c r="C11" s="80"/>
      <c r="D11" s="80"/>
      <c r="E11" s="80"/>
      <c r="F11" s="80"/>
      <c r="G11" s="80"/>
      <c r="H11" s="25"/>
      <c r="I11" s="25"/>
      <c r="J11" s="1"/>
      <c r="K11" s="1"/>
    </row>
    <row r="12" spans="1:13" ht="15" customHeight="1" x14ac:dyDescent="0.25">
      <c r="A12" s="70" t="s">
        <v>26</v>
      </c>
      <c r="B12" s="71"/>
      <c r="C12" s="71"/>
      <c r="D12" s="71"/>
      <c r="E12" s="71"/>
      <c r="F12" s="71"/>
      <c r="G12" s="71"/>
      <c r="H12" s="1"/>
      <c r="I12" s="1"/>
    </row>
    <row r="13" spans="1:13" ht="33.75" x14ac:dyDescent="0.25">
      <c r="A13" s="41" t="s">
        <v>15</v>
      </c>
      <c r="B13" s="42" t="s">
        <v>46</v>
      </c>
      <c r="C13" s="3" t="s">
        <v>27</v>
      </c>
      <c r="D13" s="42" t="s">
        <v>47</v>
      </c>
      <c r="E13" s="3" t="s">
        <v>48</v>
      </c>
      <c r="F13" s="42" t="s">
        <v>49</v>
      </c>
      <c r="G13" s="3" t="s">
        <v>50</v>
      </c>
      <c r="H13" s="1"/>
      <c r="I13" s="1"/>
    </row>
    <row r="14" spans="1:13" x14ac:dyDescent="0.25">
      <c r="A14" s="53" t="s">
        <v>45</v>
      </c>
      <c r="B14" s="32">
        <v>1.28</v>
      </c>
      <c r="C14" s="33">
        <f t="shared" ref="C14:E14" si="2">B14*0.12</f>
        <v>0.15359999999999999</v>
      </c>
      <c r="D14" s="54">
        <v>1</v>
      </c>
      <c r="E14" s="33">
        <f t="shared" si="2"/>
        <v>0.12</v>
      </c>
      <c r="F14" s="32">
        <v>0.28000000000000003</v>
      </c>
      <c r="G14" s="33">
        <f t="shared" ref="G14" si="3">F14*0.12</f>
        <v>3.3600000000000005E-2</v>
      </c>
      <c r="H14" s="1"/>
      <c r="I14" s="1"/>
    </row>
    <row r="15" spans="1:13" ht="15" customHeight="1" x14ac:dyDescent="0.25">
      <c r="A15" s="2" t="s">
        <v>51</v>
      </c>
      <c r="B15" s="2"/>
      <c r="C15" s="2"/>
      <c r="D15" s="2"/>
      <c r="E15" s="2"/>
      <c r="F15" s="2"/>
      <c r="G15" s="2"/>
      <c r="H15" s="1"/>
      <c r="I15" s="1"/>
    </row>
    <row r="16" spans="1:13" x14ac:dyDescent="0.25">
      <c r="A16" s="29"/>
      <c r="B16" s="32"/>
      <c r="C16" s="33"/>
      <c r="D16" s="25"/>
      <c r="E16" s="25"/>
      <c r="F16" s="1"/>
      <c r="G16" s="1"/>
      <c r="H16" s="1"/>
      <c r="I16" s="1"/>
    </row>
    <row r="17" spans="1:11" x14ac:dyDescent="0.25">
      <c r="A17" s="37"/>
      <c r="B17" s="32"/>
      <c r="C17" s="33"/>
      <c r="D17" s="32"/>
      <c r="E17" s="33"/>
      <c r="F17" s="32"/>
      <c r="G17" s="33"/>
      <c r="H17" s="35"/>
      <c r="I17" s="35"/>
      <c r="J17" s="1"/>
      <c r="K17" s="1"/>
    </row>
    <row r="18" spans="1:11" x14ac:dyDescent="0.25">
      <c r="A18" s="37"/>
      <c r="B18" s="32"/>
      <c r="C18" s="33"/>
      <c r="D18" s="32"/>
      <c r="E18" s="33"/>
      <c r="F18" s="32"/>
      <c r="G18" s="33"/>
      <c r="H18" s="40"/>
      <c r="I18" s="40"/>
      <c r="J18" s="1"/>
      <c r="K18" s="1"/>
    </row>
    <row r="19" spans="1:11" ht="20.25" customHeight="1" x14ac:dyDescent="0.25">
      <c r="A19" s="81" t="s">
        <v>28</v>
      </c>
      <c r="B19" s="82"/>
      <c r="C19" s="82"/>
      <c r="D19" s="82"/>
      <c r="E19" s="82"/>
      <c r="F19" s="32"/>
      <c r="G19" s="33"/>
      <c r="H19" s="40"/>
      <c r="I19" s="40"/>
      <c r="J19" s="1"/>
      <c r="K19" s="1"/>
    </row>
    <row r="20" spans="1:11" ht="22.5" x14ac:dyDescent="0.25">
      <c r="A20" s="42" t="s">
        <v>52</v>
      </c>
      <c r="B20" s="42" t="s">
        <v>29</v>
      </c>
      <c r="C20" s="42" t="s">
        <v>30</v>
      </c>
      <c r="D20" s="42" t="s">
        <v>53</v>
      </c>
      <c r="E20" s="3" t="s">
        <v>19</v>
      </c>
      <c r="F20" s="32"/>
      <c r="G20" s="33"/>
      <c r="H20" s="40"/>
      <c r="I20" s="40"/>
      <c r="J20" s="1"/>
      <c r="K20" s="1"/>
    </row>
    <row r="21" spans="1:11" x14ac:dyDescent="0.25">
      <c r="A21" s="21">
        <v>10</v>
      </c>
      <c r="B21" s="21">
        <v>86</v>
      </c>
      <c r="C21" s="55" t="s">
        <v>31</v>
      </c>
      <c r="D21" s="55">
        <f>7.17*1.2*0.12</f>
        <v>1.0324799999999998</v>
      </c>
      <c r="E21" s="21" t="s">
        <v>22</v>
      </c>
      <c r="F21" s="32"/>
      <c r="G21" s="33"/>
      <c r="H21" s="40"/>
      <c r="I21" s="40"/>
      <c r="J21" s="1"/>
      <c r="K21" s="1"/>
    </row>
    <row r="22" spans="1:11" s="39" customFormat="1" ht="15" customHeight="1" x14ac:dyDescent="0.25">
      <c r="A22" s="21" t="s">
        <v>32</v>
      </c>
      <c r="B22" s="21">
        <v>56</v>
      </c>
      <c r="C22" s="55" t="s">
        <v>33</v>
      </c>
      <c r="D22" s="55">
        <f>4.67*1.2*0.12</f>
        <v>0.67247999999999997</v>
      </c>
      <c r="E22" s="21" t="s">
        <v>22</v>
      </c>
      <c r="F22" s="37"/>
      <c r="G22" s="37"/>
      <c r="H22" s="36"/>
      <c r="I22" s="36"/>
      <c r="J22" s="38"/>
      <c r="K22" s="38"/>
    </row>
    <row r="23" spans="1:11" x14ac:dyDescent="0.25">
      <c r="A23" s="21" t="s">
        <v>34</v>
      </c>
      <c r="B23" s="21">
        <v>100</v>
      </c>
      <c r="C23" s="55" t="s">
        <v>35</v>
      </c>
      <c r="D23" s="55">
        <f>8.34*1.2*0.12</f>
        <v>1.2009599999999998</v>
      </c>
      <c r="E23" s="21" t="s">
        <v>22</v>
      </c>
      <c r="F23" s="20"/>
      <c r="G23" s="20"/>
      <c r="H23" s="25"/>
      <c r="I23" s="25"/>
      <c r="J23" s="1"/>
      <c r="K23" s="1"/>
    </row>
    <row r="24" spans="1:11" x14ac:dyDescent="0.25">
      <c r="A24" s="2" t="s">
        <v>54</v>
      </c>
      <c r="B24" s="2"/>
      <c r="C24" s="2"/>
      <c r="D24" s="2"/>
      <c r="E24" s="21"/>
      <c r="F24" s="1"/>
      <c r="G24" s="1"/>
      <c r="H24" s="1"/>
      <c r="I24" s="1"/>
      <c r="J24" s="1"/>
      <c r="K24" s="1"/>
    </row>
    <row r="25" spans="1:11" x14ac:dyDescent="0.25">
      <c r="A25" s="20" t="s">
        <v>55</v>
      </c>
      <c r="B25" s="20"/>
      <c r="C25" s="20"/>
      <c r="D25" s="20"/>
      <c r="E25" s="1"/>
    </row>
    <row r="26" spans="1:11" x14ac:dyDescent="0.25">
      <c r="A26" s="20"/>
      <c r="B26" s="20"/>
      <c r="C26" s="20"/>
      <c r="D26" s="20"/>
      <c r="E26" s="1"/>
    </row>
    <row r="27" spans="1:11" x14ac:dyDescent="0.25">
      <c r="A27" s="61" t="s">
        <v>8</v>
      </c>
      <c r="B27" s="15"/>
      <c r="C27" s="16"/>
    </row>
    <row r="28" spans="1:11" x14ac:dyDescent="0.25">
      <c r="A28" s="62"/>
      <c r="B28" s="17"/>
      <c r="C28" s="18"/>
    </row>
    <row r="29" spans="1:11" x14ac:dyDescent="0.25">
      <c r="A29" s="62"/>
      <c r="B29" s="17"/>
      <c r="C29" s="18"/>
    </row>
    <row r="30" spans="1:11" x14ac:dyDescent="0.25">
      <c r="A30" s="62"/>
      <c r="B30" s="64" t="s">
        <v>36</v>
      </c>
      <c r="C30" s="65"/>
    </row>
    <row r="31" spans="1:11" x14ac:dyDescent="0.25">
      <c r="A31" s="62"/>
      <c r="B31" s="66"/>
      <c r="C31" s="67"/>
    </row>
    <row r="32" spans="1:11" x14ac:dyDescent="0.25">
      <c r="A32" s="62"/>
      <c r="B32" s="66"/>
      <c r="C32" s="67"/>
    </row>
    <row r="33" spans="1:3" x14ac:dyDescent="0.25">
      <c r="A33" s="63"/>
      <c r="B33" s="68"/>
      <c r="C33" s="69"/>
    </row>
  </sheetData>
  <sheetProtection password="B056" sheet="1" objects="1" scenarios="1"/>
  <mergeCells count="12">
    <mergeCell ref="A27:A33"/>
    <mergeCell ref="B30:C33"/>
    <mergeCell ref="A2:M2"/>
    <mergeCell ref="B3:D3"/>
    <mergeCell ref="E3:G3"/>
    <mergeCell ref="H3:J3"/>
    <mergeCell ref="K3:M3"/>
    <mergeCell ref="A5:M5"/>
    <mergeCell ref="A11:G11"/>
    <mergeCell ref="A12:G12"/>
    <mergeCell ref="A19:E19"/>
    <mergeCell ref="A3:A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"/>
  <sheetViews>
    <sheetView tabSelected="1" zoomScaleNormal="100" workbookViewId="0">
      <selection activeCell="H16" sqref="H16:H17"/>
    </sheetView>
  </sheetViews>
  <sheetFormatPr defaultRowHeight="15" customHeight="1" x14ac:dyDescent="0.2"/>
  <cols>
    <col min="1" max="1" width="33.5703125" style="1" customWidth="1"/>
    <col min="2" max="2" width="22.140625" style="1" bestFit="1" customWidth="1"/>
    <col min="3" max="3" width="15.7109375" style="1" customWidth="1"/>
    <col min="4" max="4" width="16.85546875" style="1" customWidth="1"/>
    <col min="5" max="6" width="11.85546875" style="1" customWidth="1"/>
    <col min="7" max="7" width="11.28515625" style="1" customWidth="1"/>
    <col min="8" max="8" width="11.42578125" style="1" customWidth="1"/>
    <col min="9" max="9" width="11.7109375" style="1" customWidth="1"/>
    <col min="10" max="16" width="8.85546875" style="1" customWidth="1"/>
    <col min="17" max="23" width="9.7109375" style="1" customWidth="1"/>
    <col min="24" max="16384" width="9.140625" style="1"/>
  </cols>
  <sheetData>
    <row r="1" spans="1:27" ht="15" customHeight="1" x14ac:dyDescent="0.2">
      <c r="A1" s="24" t="s">
        <v>42</v>
      </c>
      <c r="B1" s="4">
        <v>26400</v>
      </c>
      <c r="C1" s="4"/>
      <c r="D1" s="4"/>
      <c r="AA1" s="5"/>
    </row>
    <row r="2" spans="1:27" ht="15" customHeight="1" x14ac:dyDescent="0.2">
      <c r="A2" s="27" t="s">
        <v>39</v>
      </c>
      <c r="B2" s="57">
        <v>0.12</v>
      </c>
      <c r="C2" s="13"/>
      <c r="D2" s="13"/>
      <c r="AA2" s="5"/>
    </row>
    <row r="3" spans="1:27" ht="15" customHeight="1" x14ac:dyDescent="0.2">
      <c r="A3" s="27" t="s">
        <v>40</v>
      </c>
      <c r="B3" s="58">
        <v>5</v>
      </c>
      <c r="C3" s="6"/>
      <c r="D3" s="6"/>
      <c r="AA3" s="5"/>
    </row>
    <row r="4" spans="1:27" ht="15" customHeight="1" x14ac:dyDescent="0.2">
      <c r="AA4" s="5"/>
    </row>
    <row r="5" spans="1:27" ht="15" customHeight="1" x14ac:dyDescent="0.2">
      <c r="A5" s="14" t="s">
        <v>56</v>
      </c>
      <c r="C5" s="14"/>
      <c r="D5" s="14"/>
      <c r="AA5" s="5"/>
    </row>
    <row r="6" spans="1:27" ht="15" customHeight="1" x14ac:dyDescent="0.2">
      <c r="A6" s="91" t="s">
        <v>0</v>
      </c>
      <c r="B6" s="92" t="s">
        <v>9</v>
      </c>
      <c r="C6" s="92" t="s">
        <v>11</v>
      </c>
      <c r="D6" s="92" t="s">
        <v>38</v>
      </c>
      <c r="E6" s="85" t="s">
        <v>59</v>
      </c>
      <c r="F6" s="85" t="s">
        <v>60</v>
      </c>
      <c r="G6" s="85" t="s">
        <v>61</v>
      </c>
      <c r="H6" s="85" t="s">
        <v>62</v>
      </c>
      <c r="I6" s="85" t="s">
        <v>63</v>
      </c>
      <c r="J6" s="88" t="s">
        <v>41</v>
      </c>
      <c r="K6" s="89"/>
      <c r="L6" s="89"/>
      <c r="M6" s="89"/>
      <c r="N6" s="89"/>
      <c r="O6" s="89"/>
      <c r="P6" s="90"/>
      <c r="Q6" s="88" t="s">
        <v>2</v>
      </c>
      <c r="R6" s="89"/>
      <c r="S6" s="89"/>
      <c r="T6" s="89"/>
      <c r="U6" s="89"/>
      <c r="V6" s="89"/>
      <c r="W6" s="90"/>
      <c r="AA6" s="5"/>
    </row>
    <row r="7" spans="1:27" ht="15" customHeight="1" x14ac:dyDescent="0.2">
      <c r="A7" s="91"/>
      <c r="B7" s="93"/>
      <c r="C7" s="93"/>
      <c r="D7" s="93"/>
      <c r="E7" s="85"/>
      <c r="F7" s="85"/>
      <c r="G7" s="85"/>
      <c r="H7" s="85"/>
      <c r="I7" s="85"/>
      <c r="J7" s="34" t="s">
        <v>3</v>
      </c>
      <c r="K7" s="34" t="s">
        <v>4</v>
      </c>
      <c r="L7" s="34" t="s">
        <v>5</v>
      </c>
      <c r="M7" s="34" t="s">
        <v>7</v>
      </c>
      <c r="N7" s="34" t="s">
        <v>6</v>
      </c>
      <c r="O7" s="34" t="s">
        <v>1</v>
      </c>
      <c r="P7" s="34" t="s">
        <v>58</v>
      </c>
      <c r="Q7" s="7" t="s">
        <v>3</v>
      </c>
      <c r="R7" s="7" t="s">
        <v>4</v>
      </c>
      <c r="S7" s="7" t="s">
        <v>5</v>
      </c>
      <c r="T7" s="7" t="s">
        <v>7</v>
      </c>
      <c r="U7" s="7" t="s">
        <v>6</v>
      </c>
      <c r="V7" s="7" t="s">
        <v>1</v>
      </c>
      <c r="W7" s="7" t="s">
        <v>58</v>
      </c>
      <c r="AA7" s="5"/>
    </row>
    <row r="8" spans="1:27" ht="15" customHeight="1" x14ac:dyDescent="0.2">
      <c r="A8" s="43" t="s">
        <v>37</v>
      </c>
      <c r="B8" s="22" t="s">
        <v>10</v>
      </c>
      <c r="C8" s="23" t="s">
        <v>12</v>
      </c>
      <c r="D8" s="26">
        <f>($B$1/1000)/(365*24)</f>
        <v>3.013698630136986E-3</v>
      </c>
      <c r="E8" s="44">
        <v>-20.337</v>
      </c>
      <c r="F8" s="44">
        <v>-40.387475000000002</v>
      </c>
      <c r="G8" s="45">
        <v>0.3</v>
      </c>
      <c r="H8" s="46">
        <v>1577</v>
      </c>
      <c r="I8" s="47">
        <v>72</v>
      </c>
      <c r="J8" s="48">
        <f>'FE-Combustão'!L6</f>
        <v>1.2</v>
      </c>
      <c r="K8" s="48">
        <f>'FE-Combustão'!D21</f>
        <v>1.0324799999999998</v>
      </c>
      <c r="L8" s="48">
        <f>'FE-Combustão'!D22</f>
        <v>0.67247999999999997</v>
      </c>
      <c r="M8" s="49">
        <f>'FE-Combustão'!F6</f>
        <v>6.6</v>
      </c>
      <c r="N8" s="50">
        <f>'FE-Combustão'!C6</f>
        <v>94.2</v>
      </c>
      <c r="O8" s="51">
        <f>'FE-Combustão'!I6</f>
        <v>0.6</v>
      </c>
      <c r="P8" s="52">
        <f>'FE-Combustão'!C14</f>
        <v>0.15359999999999999</v>
      </c>
      <c r="Q8" s="28">
        <f>J8*D8</f>
        <v>3.6164383561643832E-3</v>
      </c>
      <c r="R8" s="28">
        <f>K8*D8</f>
        <v>3.111583561643835E-3</v>
      </c>
      <c r="S8" s="28">
        <f>L8*D8</f>
        <v>2.0266520547945204E-3</v>
      </c>
      <c r="T8" s="28">
        <f>M8*D8</f>
        <v>1.9890410958904106E-2</v>
      </c>
      <c r="U8" s="28">
        <f>N8*D8</f>
        <v>0.2838904109589041</v>
      </c>
      <c r="V8" s="28">
        <f>O8*D8</f>
        <v>1.8082191780821916E-3</v>
      </c>
      <c r="W8" s="28">
        <f>P8*D8</f>
        <v>4.6290410958904101E-4</v>
      </c>
      <c r="AA8" s="5"/>
    </row>
    <row r="9" spans="1:27" ht="15" customHeight="1" x14ac:dyDescent="0.2">
      <c r="A9" s="86" t="s">
        <v>34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60">
        <f t="shared" ref="Q9:W9" si="0">SUM(Q8:Q8)</f>
        <v>3.6164383561643832E-3</v>
      </c>
      <c r="R9" s="60">
        <f>SUM(R8:R8)</f>
        <v>3.111583561643835E-3</v>
      </c>
      <c r="S9" s="60">
        <f t="shared" si="0"/>
        <v>2.0266520547945204E-3</v>
      </c>
      <c r="T9" s="59">
        <f>SUM(T8:T8)</f>
        <v>1.9890410958904106E-2</v>
      </c>
      <c r="U9" s="59">
        <f t="shared" si="0"/>
        <v>0.2838904109589041</v>
      </c>
      <c r="V9" s="60">
        <f t="shared" si="0"/>
        <v>1.8082191780821916E-3</v>
      </c>
      <c r="W9" s="60">
        <f t="shared" si="0"/>
        <v>4.6290410958904101E-4</v>
      </c>
      <c r="AA9" s="5"/>
    </row>
    <row r="10" spans="1:27" ht="15" customHeight="1" x14ac:dyDescent="0.2">
      <c r="A10" s="2" t="s">
        <v>57</v>
      </c>
      <c r="G10" s="11"/>
      <c r="AA10" s="5"/>
    </row>
    <row r="11" spans="1:27" ht="15" customHeight="1" x14ac:dyDescent="0.2">
      <c r="J11" s="19"/>
      <c r="K11" s="19"/>
      <c r="L11" s="19"/>
      <c r="M11" s="19"/>
      <c r="N11" s="19"/>
      <c r="O11" s="19"/>
      <c r="P11" s="19"/>
      <c r="Q11" s="8"/>
      <c r="AA11" s="5"/>
    </row>
    <row r="12" spans="1:27" ht="15" customHeight="1" x14ac:dyDescent="0.2">
      <c r="S12" s="9"/>
      <c r="AA12" s="5"/>
    </row>
    <row r="13" spans="1:27" ht="15" customHeight="1" x14ac:dyDescent="0.2">
      <c r="AA13" s="5"/>
    </row>
    <row r="14" spans="1:27" ht="15" customHeight="1" x14ac:dyDescent="0.2">
      <c r="AA14" s="5"/>
    </row>
    <row r="15" spans="1:27" ht="15" customHeight="1" x14ac:dyDescent="0.2">
      <c r="AA15" s="5"/>
    </row>
    <row r="16" spans="1:27" ht="15" customHeight="1" x14ac:dyDescent="0.2">
      <c r="AA16" s="10"/>
    </row>
    <row r="17" spans="2:27" ht="15" customHeight="1" x14ac:dyDescent="0.2">
      <c r="G17" s="12"/>
      <c r="AA17" s="10"/>
    </row>
    <row r="18" spans="2:27" ht="15" customHeight="1" x14ac:dyDescent="0.2">
      <c r="G18" s="11"/>
      <c r="H18" s="11"/>
    </row>
    <row r="20" spans="2:27" ht="15" customHeight="1" x14ac:dyDescent="0.2">
      <c r="B20" s="56"/>
    </row>
  </sheetData>
  <sheetProtection password="B056" sheet="1" objects="1" scenarios="1"/>
  <mergeCells count="12">
    <mergeCell ref="A9:P9"/>
    <mergeCell ref="Q6:W6"/>
    <mergeCell ref="A6:A7"/>
    <mergeCell ref="B6:B7"/>
    <mergeCell ref="C6:C7"/>
    <mergeCell ref="D6:D7"/>
    <mergeCell ref="J6:P6"/>
    <mergeCell ref="E6:E7"/>
    <mergeCell ref="F6:F7"/>
    <mergeCell ref="G6:G7"/>
    <mergeCell ref="H6:H7"/>
    <mergeCell ref="I6:I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FE-Combustão</vt:lpstr>
      <vt:lpstr>Emissões Chaminés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2016-12-13T12:13:55Z</dcterms:created>
  <dcterms:modified xsi:type="dcterms:W3CDTF">2019-06-06T19:02:03Z</dcterms:modified>
</cp:coreProperties>
</file>