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Vipasa\"/>
    </mc:Choice>
  </mc:AlternateContent>
  <bookViews>
    <workbookView xWindow="0" yWindow="0" windowWidth="24000" windowHeight="9135" activeTab="5"/>
  </bookViews>
  <sheets>
    <sheet name="FE-Combustao" sheetId="2" r:id="rId1"/>
    <sheet name="FE-Maq e Equip" sheetId="6" r:id="rId2"/>
    <sheet name="Dados" sheetId="4" r:id="rId3"/>
    <sheet name="Emissão Chaminé" sheetId="1" r:id="rId4"/>
    <sheet name="Emissão Maq e Equip" sheetId="5" r:id="rId5"/>
    <sheet name="Resumo" sheetId="7" r:id="rId6"/>
  </sheets>
  <definedNames>
    <definedName name="FE_Equip">'FE-Maq e Equip'!$B$3:$G$7</definedName>
    <definedName name="Pot_Equip">'FE-Maq e Equip'!$B$3:$B$7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7" l="1"/>
  <c r="O4" i="5"/>
  <c r="N4" i="5"/>
  <c r="T10" i="1"/>
  <c r="L3" i="5" l="1"/>
  <c r="K3" i="5"/>
  <c r="J3" i="5"/>
  <c r="I3" i="5"/>
  <c r="H3" i="5"/>
  <c r="J9" i="1" l="1"/>
  <c r="P9" i="1"/>
  <c r="O9" i="1"/>
  <c r="N9" i="1"/>
  <c r="M9" i="1"/>
  <c r="B2" i="1"/>
  <c r="B3" i="1" s="1"/>
  <c r="C9" i="1" s="1"/>
  <c r="U9" i="1" s="1"/>
  <c r="K9" i="1" l="1"/>
  <c r="L9" i="1"/>
  <c r="T9" i="1"/>
  <c r="Q9" i="1" l="1"/>
  <c r="W9" i="1"/>
  <c r="V9" i="1"/>
  <c r="G3" i="5"/>
  <c r="P3" i="5" l="1"/>
  <c r="P4" i="5" s="1"/>
  <c r="E4" i="7" s="1"/>
  <c r="S3" i="5"/>
  <c r="Q3" i="5"/>
  <c r="R3" i="5"/>
  <c r="M3" i="5"/>
  <c r="N3" i="5" s="1"/>
  <c r="C4" i="7" s="1"/>
  <c r="C5" i="7" s="1"/>
  <c r="S9" i="1"/>
  <c r="R9" i="1"/>
  <c r="J4" i="4" l="1"/>
  <c r="E4" i="4" l="1"/>
  <c r="I9" i="1" l="1"/>
  <c r="H9" i="1"/>
  <c r="G9" i="1"/>
  <c r="F9" i="1"/>
  <c r="E9" i="1"/>
  <c r="D9" i="1"/>
  <c r="M4" i="5" l="1"/>
  <c r="B4" i="7" s="1"/>
  <c r="R4" i="5" l="1"/>
  <c r="G4" i="7" s="1"/>
  <c r="O3" i="5" l="1"/>
  <c r="D4" i="7" s="1"/>
  <c r="Q4" i="5"/>
  <c r="F4" i="7" s="1"/>
  <c r="S4" i="5"/>
  <c r="H4" i="7" s="1"/>
  <c r="C6" i="2" l="1"/>
  <c r="K14" i="2" l="1"/>
  <c r="W10" i="1" s="1"/>
  <c r="H3" i="7" s="1"/>
  <c r="H5" i="7" s="1"/>
  <c r="K13" i="2"/>
  <c r="K12" i="2"/>
  <c r="K11" i="2"/>
  <c r="U10" i="1" s="1"/>
  <c r="F3" i="7" s="1"/>
  <c r="F5" i="7" s="1"/>
  <c r="K10" i="2"/>
  <c r="K9" i="2"/>
  <c r="K8" i="2"/>
  <c r="K7" i="2"/>
  <c r="K6" i="2"/>
  <c r="K5" i="2"/>
  <c r="K4" i="2"/>
  <c r="F18" i="2"/>
  <c r="F16" i="2"/>
  <c r="F15" i="2"/>
  <c r="F13" i="2"/>
  <c r="F12" i="2"/>
  <c r="V10" i="1" s="1"/>
  <c r="G3" i="7" s="1"/>
  <c r="G5" i="7" s="1"/>
  <c r="F11" i="2"/>
  <c r="F9" i="2"/>
  <c r="F8" i="2"/>
  <c r="F7" i="2"/>
  <c r="F6" i="2"/>
  <c r="C18" i="2"/>
  <c r="C16" i="2"/>
  <c r="C15" i="2"/>
  <c r="C13" i="2"/>
  <c r="C12" i="2"/>
  <c r="E3" i="7" s="1"/>
  <c r="C11" i="2"/>
  <c r="C9" i="2"/>
  <c r="C7" i="2"/>
  <c r="C8" i="2"/>
  <c r="S10" i="1" l="1"/>
  <c r="D3" i="7" s="1"/>
  <c r="D5" i="7" s="1"/>
  <c r="R10" i="1"/>
  <c r="C3" i="7" s="1"/>
  <c r="Q10" i="1"/>
  <c r="B3" i="7" s="1"/>
  <c r="B5" i="7" s="1"/>
</calcChain>
</file>

<file path=xl/comments1.xml><?xml version="1.0" encoding="utf-8"?>
<comments xmlns="http://schemas.openxmlformats.org/spreadsheetml/2006/main">
  <authors>
    <author>Gabriel Aarão Gonçalves</author>
  </authors>
  <commentList>
    <comment ref="B4" authorId="0" shapeId="0">
      <text>
        <r>
          <rPr>
            <sz val="9"/>
            <color indexed="81"/>
            <rFont val="Segoe UI"/>
            <family val="2"/>
          </rPr>
          <t xml:space="preserve">Informação obtida por email
</t>
        </r>
      </text>
    </comment>
    <comment ref="D4" authorId="0" shapeId="0">
      <text>
        <r>
          <rPr>
            <sz val="9"/>
            <color indexed="81"/>
            <rFont val="Segoe UI"/>
            <family val="2"/>
          </rPr>
          <t xml:space="preserve">Catálogo (https://www.still.com.br/informacoes-de-produtos+M5042b40e5d0.0.0.html)
</t>
        </r>
      </text>
    </comment>
    <comment ref="H9" authorId="0" shapeId="0">
      <text>
        <r>
          <rPr>
            <sz val="9"/>
            <color indexed="81"/>
            <rFont val="Segoe UI"/>
            <family val="2"/>
          </rPr>
          <t xml:space="preserve">Informado por email
</t>
        </r>
      </text>
    </comment>
    <comment ref="I9" authorId="0" shapeId="0">
      <text>
        <r>
          <rPr>
            <sz val="9"/>
            <color indexed="81"/>
            <rFont val="Segoe UI"/>
            <family val="2"/>
          </rPr>
          <t xml:space="preserve">Informado por email
</t>
        </r>
      </text>
    </comment>
  </commentList>
</comments>
</file>

<file path=xl/comments2.xml><?xml version="1.0" encoding="utf-8"?>
<comments xmlns="http://schemas.openxmlformats.org/spreadsheetml/2006/main">
  <authors>
    <author>Gabriel Aarão Gonçalves</author>
    <author>Andrielly Moutinho Knupp</author>
  </authors>
  <commentList>
    <comment ref="B1" authorId="0" shapeId="0">
      <text>
        <r>
          <rPr>
            <sz val="9"/>
            <color indexed="81"/>
            <rFont val="Segoe UI"/>
            <family val="2"/>
          </rPr>
          <t xml:space="preserve">Fonte: ANP (2015) (http://www.anp.gov.br/wwwanp/?dw=82253)
</t>
        </r>
      </text>
    </comment>
    <comment ref="R8" authorId="1"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S8" authorId="1"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T8" authorId="0" shapeId="0">
      <text>
        <r>
          <rPr>
            <sz val="9"/>
            <color indexed="81"/>
            <rFont val="Segoe UI"/>
            <family val="2"/>
          </rPr>
          <t>O valor de consumo de gás natural (Nm³/h) foi convertido em (Kcal/h) e posteriormente em (MMBTu/h), resultando em um valor &lt;100 MMBTu/h (small boilers). O catálogo também informa que a caldeira possui baixo nível de emissão de NOx, devido à otimização do queimador com a fornalha. Portanto, o fator de emissão para esse poluente se enquadra em (</t>
        </r>
        <r>
          <rPr>
            <b/>
            <sz val="9"/>
            <color indexed="81"/>
            <rFont val="Segoe UI"/>
            <family val="2"/>
          </rPr>
          <t>small boilers &lt;100 MMBTu/h -controlled NOx burners</t>
        </r>
        <r>
          <rPr>
            <sz val="9"/>
            <color indexed="81"/>
            <rFont val="Segoe UI"/>
            <family val="2"/>
          </rPr>
          <t>)</t>
        </r>
      </text>
    </comment>
    <comment ref="V8" authorId="0" shapeId="0">
      <text>
        <r>
          <rPr>
            <sz val="9"/>
            <color indexed="81"/>
            <rFont val="Segoe UI"/>
            <family val="2"/>
          </rPr>
          <t>O valor de consumo de gás natural (Nm³/h) foi convertido em (Kcal/h) e posteriormente em (MMBTu/h), resultando em um valor &lt;100 MMBTu/h (small boilers). O catálogo também informa que a caldeira possui baixo nível de emissão de NOx, devido à otimização do queimador com a fornalha. Portanto, o fator de emissão para esse poluente se enquadra em (</t>
        </r>
        <r>
          <rPr>
            <b/>
            <sz val="9"/>
            <color indexed="81"/>
            <rFont val="Segoe UI"/>
            <family val="2"/>
          </rPr>
          <t>small boilers &lt;100 MMBTu/h -controlled NOx burners</t>
        </r>
        <r>
          <rPr>
            <sz val="9"/>
            <color indexed="81"/>
            <rFont val="Segoe UI"/>
            <family val="2"/>
          </rPr>
          <t xml:space="preserve">)
</t>
        </r>
      </text>
    </comment>
  </commentList>
</comments>
</file>

<file path=xl/comments3.xml><?xml version="1.0" encoding="utf-8"?>
<comments xmlns="http://schemas.openxmlformats.org/spreadsheetml/2006/main">
  <authors>
    <author>Andrielly Moutinho Knupp</author>
  </authors>
  <commentList>
    <comment ref="J2" authorId="0" shapeId="0">
      <text>
        <r>
          <rPr>
            <sz val="9"/>
            <color indexed="81"/>
            <rFont val="Segoe UI"/>
            <family val="2"/>
          </rPr>
          <t>Devido à inexistência de fator para SO2, foi considerado fator de SOx para SO2.</t>
        </r>
      </text>
    </comment>
    <comment ref="L2"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2" authorId="0" shapeId="0">
      <text>
        <r>
          <rPr>
            <sz val="9"/>
            <color indexed="81"/>
            <rFont val="Segoe UI"/>
            <family val="2"/>
          </rPr>
          <t>Devido à inexistência de fator para PM10, foi considerado PM10 = PM.</t>
        </r>
      </text>
    </comment>
    <comment ref="O2" authorId="0" shapeId="0">
      <text>
        <r>
          <rPr>
            <sz val="9"/>
            <color indexed="81"/>
            <rFont val="Segoe UI"/>
            <family val="2"/>
          </rPr>
          <t>Devido à inexistência de fator para PM2.5, foi considerado PM2.5 = PM.</t>
        </r>
      </text>
    </comment>
  </commentList>
</comments>
</file>

<file path=xl/sharedStrings.xml><?xml version="1.0" encoding="utf-8"?>
<sst xmlns="http://schemas.openxmlformats.org/spreadsheetml/2006/main" count="216" uniqueCount="134">
  <si>
    <t>Fonte Emissora</t>
  </si>
  <si>
    <t>Taxa de Emissão [kg/h]</t>
  </si>
  <si>
    <t>PM</t>
  </si>
  <si>
    <t>Emisison Factor Rating</t>
  </si>
  <si>
    <t>B</t>
  </si>
  <si>
    <t>E</t>
  </si>
  <si>
    <r>
      <t>PM</t>
    </r>
    <r>
      <rPr>
        <b/>
        <vertAlign val="subscript"/>
        <sz val="8"/>
        <color theme="0"/>
        <rFont val="Arial"/>
        <family val="2"/>
      </rPr>
      <t>10</t>
    </r>
  </si>
  <si>
    <r>
      <t>PM</t>
    </r>
    <r>
      <rPr>
        <b/>
        <vertAlign val="subscript"/>
        <sz val="8"/>
        <color theme="0"/>
        <rFont val="Arial"/>
        <family val="2"/>
      </rPr>
      <t>2,5</t>
    </r>
  </si>
  <si>
    <t>NOx</t>
  </si>
  <si>
    <t>Gás Natural</t>
  </si>
  <si>
    <t>Caldeira</t>
  </si>
  <si>
    <t>CO</t>
  </si>
  <si>
    <r>
      <t>NO</t>
    </r>
    <r>
      <rPr>
        <b/>
        <vertAlign val="subscript"/>
        <sz val="8"/>
        <color theme="0"/>
        <rFont val="Arial"/>
        <family val="2"/>
      </rPr>
      <t>X</t>
    </r>
  </si>
  <si>
    <r>
      <t>SO</t>
    </r>
    <r>
      <rPr>
        <b/>
        <vertAlign val="subscript"/>
        <sz val="8"/>
        <color theme="0"/>
        <rFont val="Arial"/>
        <family val="2"/>
      </rPr>
      <t>2</t>
    </r>
  </si>
  <si>
    <t>Table 1.4-1. EMISSION FACTORS FOR NITROGEN OXIDES (NOx) AND CARBON MONOXIDE (CO)
FROM NATURAL GAS COMBUSTION</t>
  </si>
  <si>
    <t>Combustor Type
(MMBtu/hr Heat Input)</t>
  </si>
  <si>
    <r>
      <t>Emission Factor (lb/10</t>
    </r>
    <r>
      <rPr>
        <vertAlign val="superscript"/>
        <sz val="8"/>
        <color theme="1"/>
        <rFont val="Arial"/>
        <family val="2"/>
      </rPr>
      <t>6</t>
    </r>
    <r>
      <rPr>
        <sz val="8"/>
        <color theme="1"/>
        <rFont val="Arial"/>
        <family val="2"/>
      </rPr>
      <t xml:space="preserve"> scf)</t>
    </r>
  </si>
  <si>
    <t>Uncontrolled (Pre-NSPS)</t>
  </si>
  <si>
    <t>Uncontrolled (Post-NSPS)</t>
  </si>
  <si>
    <t>Controlled - Low NOx burners</t>
  </si>
  <si>
    <t>Controlled - Flue gas recirculation</t>
  </si>
  <si>
    <t>Large Wall-Fired Boilers (&gt;100)</t>
  </si>
  <si>
    <t>Small Boilers (&lt;100)</t>
  </si>
  <si>
    <t>Uncontrolled</t>
  </si>
  <si>
    <t>Controlled - Low NOx burners/Flue gas recirculation</t>
  </si>
  <si>
    <t>Tangential - Fired Boilers (All Sizes)</t>
  </si>
  <si>
    <t>Residential Furnaces (&lt;0.3)</t>
  </si>
  <si>
    <t>A</t>
  </si>
  <si>
    <t>D</t>
  </si>
  <si>
    <t>C</t>
  </si>
  <si>
    <t>Pollutant</t>
  </si>
  <si>
    <t>Lead</t>
  </si>
  <si>
    <r>
      <t>CO</t>
    </r>
    <r>
      <rPr>
        <vertAlign val="subscript"/>
        <sz val="8"/>
        <color theme="1"/>
        <rFont val="Arial"/>
        <family val="2"/>
      </rPr>
      <t>2</t>
    </r>
  </si>
  <si>
    <r>
      <t>N</t>
    </r>
    <r>
      <rPr>
        <vertAlign val="subscript"/>
        <sz val="8"/>
        <color theme="1"/>
        <rFont val="Arial"/>
        <family val="2"/>
      </rPr>
      <t>2</t>
    </r>
    <r>
      <rPr>
        <sz val="8"/>
        <color theme="1"/>
        <rFont val="Arial"/>
        <family val="2"/>
      </rPr>
      <t>O (Uncontrolled)</t>
    </r>
  </si>
  <si>
    <r>
      <t>N</t>
    </r>
    <r>
      <rPr>
        <vertAlign val="subscript"/>
        <sz val="8"/>
        <color theme="1"/>
        <rFont val="Arial"/>
        <family val="2"/>
      </rPr>
      <t>2</t>
    </r>
    <r>
      <rPr>
        <sz val="8"/>
        <color theme="1"/>
        <rFont val="Arial"/>
        <family val="2"/>
      </rPr>
      <t>O (Controlled-low-NOx burner)</t>
    </r>
  </si>
  <si>
    <t>PM (Total)</t>
  </si>
  <si>
    <t>PM (Condensable)</t>
  </si>
  <si>
    <t>PM (Filterable)</t>
  </si>
  <si>
    <t>TOC</t>
  </si>
  <si>
    <t>Methane</t>
  </si>
  <si>
    <t>VOC</t>
  </si>
  <si>
    <t>TABLE 1.4-2. EMISSION FACTORS FOR CRITERIA POLLUTANTS AND GREENHOUSE GASES FROM NATURAL GAS COMBUSTION</t>
  </si>
  <si>
    <r>
      <t>To convert from lb/10</t>
    </r>
    <r>
      <rPr>
        <vertAlign val="superscript"/>
        <sz val="8"/>
        <color theme="1"/>
        <rFont val="Arial"/>
        <family val="2"/>
      </rPr>
      <t>6</t>
    </r>
    <r>
      <rPr>
        <sz val="8"/>
        <color theme="1"/>
        <rFont val="Arial"/>
        <family val="2"/>
      </rPr>
      <t xml:space="preserve"> scf to kg/10</t>
    </r>
    <r>
      <rPr>
        <vertAlign val="superscript"/>
        <sz val="8"/>
        <color theme="1"/>
        <rFont val="Arial"/>
        <family val="2"/>
      </rPr>
      <t>6</t>
    </r>
    <r>
      <rPr>
        <sz val="8"/>
        <color theme="1"/>
        <rFont val="Arial"/>
        <family val="2"/>
      </rPr>
      <t xml:space="preserve"> m³, multiply by 16. Emission factors are based on an average natural gas higher heating value of 1,020 Btu/scf. To convert from 1lb/10</t>
    </r>
    <r>
      <rPr>
        <vertAlign val="superscript"/>
        <sz val="8"/>
        <color theme="1"/>
        <rFont val="Arial"/>
        <family val="2"/>
      </rPr>
      <t>6</t>
    </r>
    <r>
      <rPr>
        <sz val="8"/>
        <color theme="1"/>
        <rFont val="Arial"/>
        <family val="2"/>
      </rPr>
      <t xml:space="preserve"> scf to lb/MMBtu, divide by 1.020. </t>
    </r>
  </si>
  <si>
    <r>
      <t>Emission Factor (kg/10</t>
    </r>
    <r>
      <rPr>
        <vertAlign val="superscript"/>
        <sz val="8"/>
        <color theme="1"/>
        <rFont val="Arial"/>
        <family val="2"/>
      </rPr>
      <t>6</t>
    </r>
    <r>
      <rPr>
        <sz val="8"/>
        <color theme="1"/>
        <rFont val="Arial"/>
        <family val="2"/>
      </rPr>
      <t xml:space="preserve"> m³)</t>
    </r>
  </si>
  <si>
    <t xml:space="preserve">Funcionamento: </t>
  </si>
  <si>
    <t>24h</t>
  </si>
  <si>
    <r>
      <t>SO</t>
    </r>
    <r>
      <rPr>
        <b/>
        <vertAlign val="subscript"/>
        <sz val="8"/>
        <color theme="1"/>
        <rFont val="Arial"/>
        <family val="2"/>
      </rPr>
      <t>2</t>
    </r>
  </si>
  <si>
    <t>TOTAL</t>
  </si>
  <si>
    <t xml:space="preserve">All PM (total, condensible, and filterable) is assumed to be less than 1.0 micrometer in diameter.
Therefore, the PM emission factors presented here may be used to estimate PM10, PM2.5 or PM1
emissions. Total PM is the sum of the filterable PM and condensible PM. </t>
  </si>
  <si>
    <t>Consumo Combustível [m³/h]</t>
  </si>
  <si>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</si>
  <si>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</si>
  <si>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</si>
  <si>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</si>
  <si>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</si>
  <si>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</si>
  <si>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</si>
  <si>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</si>
  <si>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t>Forklifts
(Empilhadeira)</t>
  </si>
  <si>
    <t>Forklifts - 50</t>
  </si>
  <si>
    <t>Forklifts - 120</t>
  </si>
  <si>
    <t>Forklifts - 175</t>
  </si>
  <si>
    <t>Forklifts - 250</t>
  </si>
  <si>
    <t>Forklifts - 500</t>
  </si>
  <si>
    <t>Potência [hp]</t>
  </si>
  <si>
    <t>Equipamento [hp]</t>
  </si>
  <si>
    <t>Quantidade</t>
  </si>
  <si>
    <t>Horas/dia</t>
  </si>
  <si>
    <r>
      <t>PM</t>
    </r>
    <r>
      <rPr>
        <b/>
        <vertAlign val="subscript"/>
        <sz val="8"/>
        <color theme="0"/>
        <rFont val="Arial"/>
        <family val="2"/>
      </rPr>
      <t>2.5</t>
    </r>
  </si>
  <si>
    <t xml:space="preserve">
</t>
  </si>
  <si>
    <t>Modelo</t>
  </si>
  <si>
    <t>Tipo de Combustível</t>
  </si>
  <si>
    <t>Fonte: Informações enviadas pelo empreendimento através do Ofício IEMA N° 067/2017</t>
  </si>
  <si>
    <t>RELAÇÃO DE MÁQUINAS E EQUIPAMENTOS</t>
  </si>
  <si>
    <t>Equipamento</t>
  </si>
  <si>
    <t>Horas Trabalhadas</t>
  </si>
  <si>
    <t xml:space="preserve">Consumo de Combustível </t>
  </si>
  <si>
    <t>Empilhadeira a Gás</t>
  </si>
  <si>
    <t>1 T/mês</t>
  </si>
  <si>
    <t>CLX 30</t>
  </si>
  <si>
    <t>RELAÇÃO DA CALDEIRA</t>
  </si>
  <si>
    <t>M3P-10</t>
  </si>
  <si>
    <t>Fabricante</t>
  </si>
  <si>
    <t>Alfa Lawal Ltda</t>
  </si>
  <si>
    <t>Chaminé da Caldeira</t>
  </si>
  <si>
    <t>DADOS OPERACIONAIS CHAMINÉS</t>
  </si>
  <si>
    <t>Chaminés</t>
  </si>
  <si>
    <t>Unidade Operacional</t>
  </si>
  <si>
    <t>Combustível Utilizado</t>
  </si>
  <si>
    <t>Coordenadas (°)</t>
  </si>
  <si>
    <t>Latitude</t>
  </si>
  <si>
    <t>Longitude</t>
  </si>
  <si>
    <t>Consumo de Combustível (T/mês)</t>
  </si>
  <si>
    <t>Ano</t>
  </si>
  <si>
    <t>Potência (kW)</t>
  </si>
  <si>
    <t>Potência (hp)</t>
  </si>
  <si>
    <t>Comprimento total (m)</t>
  </si>
  <si>
    <t>Largura total (m)</t>
  </si>
  <si>
    <t>Área (m²)</t>
  </si>
  <si>
    <t>Densidade do gás natural (t/m³)</t>
  </si>
  <si>
    <t>Consumo de gás natural (m³/mês)</t>
  </si>
  <si>
    <t>Consumo de gás natural (t/mês)</t>
  </si>
  <si>
    <t>Equação Geral:</t>
  </si>
  <si>
    <t>Onde:
E - emissão (lb/dia)
n - número de equipamentos de cada categoria
H - número de horas diárias de operação do equipamento
EF - fator de emissão (lb/h)</t>
  </si>
  <si>
    <t>Referências: AP-42 (USEPA, 1998) - https://www3.epa.gov/ttn/chief/ap42/ch01/final/c01s04.pdf</t>
  </si>
  <si>
    <t>Onde:
E - emissão
EF - fator de emissão
ER - eficiência de redução de emissão</t>
  </si>
  <si>
    <t>Fator de Emissão [kg/h]</t>
  </si>
  <si>
    <r>
      <t>Fator de Emissão [kg/10</t>
    </r>
    <r>
      <rPr>
        <b/>
        <vertAlign val="superscript"/>
        <sz val="8"/>
        <color theme="0"/>
        <rFont val="Arial"/>
        <family val="2"/>
      </rPr>
      <t>6</t>
    </r>
    <r>
      <rPr>
        <b/>
        <sz val="8"/>
        <color theme="0"/>
        <rFont val="Arial"/>
        <family val="2"/>
      </rPr>
      <t xml:space="preserve"> m³]</t>
    </r>
  </si>
  <si>
    <t>Empilhadeira</t>
  </si>
  <si>
    <t>Chaminé</t>
  </si>
  <si>
    <t xml:space="preserve"> </t>
  </si>
  <si>
    <t>Diâmetro (m)</t>
  </si>
  <si>
    <t>Vazão (m³/h)</t>
  </si>
  <si>
    <t>Temperatura (°C)</t>
  </si>
  <si>
    <t>Altura (m)</t>
  </si>
  <si>
    <t>Informações adicionais do modelo da caldeira (Em resposta obtida por email)</t>
  </si>
  <si>
    <t>L (mm)</t>
  </si>
  <si>
    <t>W (mm)</t>
  </si>
  <si>
    <t>Ds (mm)</t>
  </si>
  <si>
    <t>Vazia</t>
  </si>
  <si>
    <t xml:space="preserve"> Operação</t>
  </si>
  <si>
    <t>Dimensões</t>
  </si>
  <si>
    <t>Peso (ton)</t>
  </si>
  <si>
    <t>Capacidade (kg/h)</t>
  </si>
  <si>
    <t>H (mm)</t>
  </si>
  <si>
    <t>Máquinas e Equipamentos</t>
  </si>
  <si>
    <t>Latitude [º]</t>
  </si>
  <si>
    <t>Longitude [º]</t>
  </si>
  <si>
    <t>Diâmetro [m]</t>
  </si>
  <si>
    <t>Vazão [m³/h]</t>
  </si>
  <si>
    <t>Temperatura [ºC]</t>
  </si>
  <si>
    <t>Altura [m]</t>
  </si>
  <si>
    <t>Consideração:</t>
  </si>
  <si>
    <t>Como não foi informado o ano de fabricação dos equipamentos, foi considerado, de forma conservadora, os fatores de emissão referentes ao ano de 2007.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</si>
</sst>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0"/>
    <numFmt numFmtId="166" formatCode="#,##0.000"/>
    <numFmt numFmtId="167" formatCode="0.00000"/>
    <numFmt numFmtId="168" formatCode="0.0"/>
    <numFmt numFmtId="169" formatCode="0.000"/>
    <numFmt numFmtId="170" formatCode="[&gt;=0.005]\ #,##0.00;[&lt;0.005]&quot;&lt;0,01&quot;"/>
  </numFmts>
  <fonts count="15"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b/>
      <vertAlign val="subscript"/>
      <sz val="8"/>
      <color theme="1"/>
      <name val="Arial"/>
      <family val="2"/>
    </font>
    <font>
      <vertAlign val="superscript"/>
      <sz val="8"/>
      <color theme="1"/>
      <name val="Arial"/>
      <family val="2"/>
    </font>
    <font>
      <sz val="8"/>
      <name val="Arial"/>
      <family val="2"/>
    </font>
    <font>
      <sz val="8"/>
      <color rgb="FFFF0000"/>
      <name val="Arial"/>
      <family val="2"/>
    </font>
    <font>
      <vertAlign val="subscript"/>
      <sz val="8"/>
      <name val="Arial"/>
      <family val="2"/>
    </font>
    <font>
      <b/>
      <sz val="9"/>
      <color indexed="81"/>
      <name val="Segoe UI"/>
      <family val="2"/>
    </font>
    <font>
      <b/>
      <i/>
      <sz val="8"/>
      <color theme="1"/>
      <name val="Arial"/>
      <family val="2"/>
    </font>
    <font>
      <b/>
      <vertAlign val="superscript"/>
      <sz val="8"/>
      <color theme="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4">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top/>
      <bottom style="thin">
        <color rgb="FFD9D9D9"/>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rgb="FFD9D9D9"/>
      </left>
      <right/>
      <top style="thin">
        <color rgb="FFD9D9D9"/>
      </top>
      <bottom/>
      <diagonal/>
    </border>
    <border>
      <left/>
      <right/>
      <top style="thin">
        <color rgb="FFD9D9D9"/>
      </top>
      <bottom/>
      <diagonal/>
    </border>
    <border>
      <left/>
      <right style="thin">
        <color rgb="FFD9D9D9"/>
      </right>
      <top style="thin">
        <color rgb="FFD9D9D9"/>
      </top>
      <bottom/>
      <diagonal/>
    </border>
    <border>
      <left/>
      <right style="thin">
        <color rgb="FFD9D9D9"/>
      </right>
      <top/>
      <bottom/>
      <diagonal/>
    </border>
    <border>
      <left style="thin">
        <color rgb="FFD9D9D9"/>
      </left>
      <right/>
      <top/>
      <bottom style="thin">
        <color rgb="FFD9D9D9"/>
      </bottom>
      <diagonal/>
    </border>
    <border>
      <left/>
      <right style="thin">
        <color rgb="FFD9D9D9"/>
      </right>
      <top/>
      <bottom style="thin">
        <color rgb="FFD9D9D9"/>
      </bottom>
      <diagonal/>
    </border>
    <border>
      <left/>
      <right style="thin">
        <color rgb="FFD9D9D9"/>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rgb="FFDEDAC4"/>
      </left>
      <right style="thin">
        <color rgb="FFDEDAC4"/>
      </right>
      <top style="thin">
        <color rgb="FFDEDAC4"/>
      </top>
      <bottom style="thin">
        <color rgb="FFDEDAC4"/>
      </bottom>
      <diagonal/>
    </border>
  </borders>
  <cellStyleXfs count="1">
    <xf numFmtId="0" fontId="0" fillId="0" borderId="0"/>
  </cellStyleXfs>
  <cellXfs count="127">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3" borderId="1" xfId="0" applyFont="1" applyFill="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vertical="center"/>
    </xf>
    <xf numFmtId="3"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5" fillId="2" borderId="2" xfId="0" applyFont="1" applyFill="1" applyBorder="1" applyAlignment="1">
      <alignment horizontal="center" vertical="center"/>
    </xf>
    <xf numFmtId="0" fontId="1" fillId="3" borderId="5" xfId="0" applyFont="1" applyFill="1" applyBorder="1" applyAlignment="1">
      <alignment horizontal="center" vertical="center" wrapText="1"/>
    </xf>
    <xf numFmtId="166" fontId="1" fillId="0" borderId="1"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xf numFmtId="0" fontId="2" fillId="0" borderId="0" xfId="0" applyFont="1" applyAlignment="1">
      <alignment horizontal="center"/>
    </xf>
    <xf numFmtId="3" fontId="2" fillId="0" borderId="1" xfId="0" applyNumberFormat="1"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3" borderId="1" xfId="0" applyFont="1" applyFill="1" applyBorder="1" applyAlignment="1">
      <alignment horizontal="center" vertical="center"/>
    </xf>
    <xf numFmtId="168" fontId="1" fillId="0" borderId="0" xfId="0" applyNumberFormat="1" applyFont="1" applyFill="1" applyAlignment="1">
      <alignment horizontal="center" vertical="center"/>
    </xf>
    <xf numFmtId="0" fontId="9" fillId="0" borderId="0" xfId="0" applyFont="1" applyFill="1" applyBorder="1" applyAlignment="1">
      <alignment vertical="center"/>
    </xf>
    <xf numFmtId="2" fontId="9" fillId="0" borderId="0" xfId="0" applyNumberFormat="1" applyFont="1" applyFill="1" applyBorder="1" applyAlignment="1">
      <alignment horizontal="center" vertical="center"/>
    </xf>
    <xf numFmtId="0" fontId="1" fillId="0" borderId="9" xfId="0" applyFont="1" applyFill="1" applyBorder="1" applyAlignment="1">
      <alignment vertical="center"/>
    </xf>
    <xf numFmtId="0" fontId="1" fillId="0" borderId="1" xfId="0" applyFont="1" applyFill="1" applyBorder="1" applyAlignment="1">
      <alignment horizontal="center" vertical="center" wrapText="1"/>
    </xf>
    <xf numFmtId="2" fontId="1" fillId="0" borderId="0" xfId="0" applyNumberFormat="1" applyFont="1" applyAlignment="1">
      <alignment horizontal="center"/>
    </xf>
    <xf numFmtId="0" fontId="10" fillId="0" borderId="0" xfId="0" applyFont="1" applyAlignment="1">
      <alignment vertical="center" wrapText="1"/>
    </xf>
    <xf numFmtId="165" fontId="0" fillId="0" borderId="0" xfId="0" applyNumberFormat="1"/>
    <xf numFmtId="169" fontId="1" fillId="0" borderId="0" xfId="0" applyNumberFormat="1" applyFont="1" applyAlignment="1">
      <alignment horizontal="center"/>
    </xf>
    <xf numFmtId="165" fontId="1" fillId="0" borderId="1" xfId="0" applyNumberFormat="1" applyFont="1" applyFill="1" applyBorder="1" applyAlignment="1">
      <alignment horizontal="left" vertical="center"/>
    </xf>
    <xf numFmtId="167" fontId="9" fillId="0" borderId="0" xfId="0" applyNumberFormat="1" applyFont="1" applyAlignment="1">
      <alignment horizontal="center" vertical="center"/>
    </xf>
    <xf numFmtId="165" fontId="9" fillId="0" borderId="0" xfId="0" applyNumberFormat="1" applyFont="1" applyAlignment="1">
      <alignment horizontal="center" vertical="center"/>
    </xf>
    <xf numFmtId="0" fontId="1" fillId="0" borderId="0" xfId="0" applyFont="1" applyAlignment="1">
      <alignment horizontal="left" wrapText="1"/>
    </xf>
    <xf numFmtId="165" fontId="1" fillId="0" borderId="0" xfId="0" applyNumberFormat="1" applyFont="1"/>
    <xf numFmtId="1" fontId="1" fillId="0" borderId="0" xfId="0" applyNumberFormat="1" applyFont="1" applyFill="1" applyAlignment="1">
      <alignment horizontal="center" vertical="center"/>
    </xf>
    <xf numFmtId="169" fontId="1" fillId="0" borderId="0" xfId="0" applyNumberFormat="1" applyFont="1" applyFill="1" applyAlignment="1">
      <alignment horizontal="center" vertical="center"/>
    </xf>
    <xf numFmtId="165" fontId="1" fillId="0" borderId="0" xfId="0" applyNumberFormat="1" applyFont="1" applyFill="1" applyAlignment="1">
      <alignment horizontal="center" vertical="center"/>
    </xf>
    <xf numFmtId="1" fontId="1" fillId="0" borderId="0" xfId="0" applyNumberFormat="1" applyFont="1"/>
    <xf numFmtId="0" fontId="9" fillId="0" borderId="0" xfId="0" applyFont="1" applyFill="1" applyBorder="1" applyAlignment="1">
      <alignment horizontal="center" vertical="center"/>
    </xf>
    <xf numFmtId="164" fontId="1" fillId="0" borderId="0" xfId="0"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1" xfId="0" applyFont="1" applyFill="1" applyBorder="1" applyAlignment="1">
      <alignment vertical="center"/>
    </xf>
    <xf numFmtId="3"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0" xfId="0" applyFont="1" applyFill="1" applyAlignment="1">
      <alignment horizontal="center" vertical="center"/>
    </xf>
    <xf numFmtId="3"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67" fontId="1" fillId="0" borderId="0" xfId="0" applyNumberFormat="1" applyFont="1" applyFill="1" applyAlignment="1">
      <alignment horizontal="center" vertical="center"/>
    </xf>
    <xf numFmtId="0" fontId="1" fillId="4" borderId="14" xfId="0" applyFont="1" applyFill="1" applyBorder="1"/>
    <xf numFmtId="0" fontId="1" fillId="4" borderId="16" xfId="0" applyFont="1" applyFill="1" applyBorder="1"/>
    <xf numFmtId="0" fontId="1" fillId="4" borderId="3" xfId="0" applyFont="1" applyFill="1" applyBorder="1"/>
    <xf numFmtId="0" fontId="1" fillId="4" borderId="17" xfId="0" applyFont="1" applyFill="1" applyBorder="1"/>
    <xf numFmtId="0" fontId="5" fillId="2" borderId="1" xfId="0" applyNumberFormat="1" applyFont="1" applyFill="1" applyBorder="1" applyAlignment="1" applyProtection="1">
      <alignment horizontal="center" vertical="center" wrapText="1"/>
    </xf>
    <xf numFmtId="3" fontId="1" fillId="0" borderId="0" xfId="0" applyNumberFormat="1" applyFont="1" applyAlignment="1">
      <alignment horizontal="center" vertical="center"/>
    </xf>
    <xf numFmtId="170" fontId="1" fillId="3" borderId="0" xfId="0" applyNumberFormat="1" applyFont="1" applyFill="1" applyAlignment="1">
      <alignment horizontal="center" vertical="center"/>
    </xf>
    <xf numFmtId="0" fontId="5" fillId="2" borderId="1" xfId="0" applyFont="1" applyFill="1" applyBorder="1" applyAlignment="1">
      <alignment horizontal="center" vertical="center"/>
    </xf>
    <xf numFmtId="0" fontId="1" fillId="0" borderId="21" xfId="0" applyFont="1" applyBorder="1" applyAlignment="1">
      <alignment horizontal="left" vertical="center"/>
    </xf>
    <xf numFmtId="4" fontId="1" fillId="0" borderId="0" xfId="0" applyNumberFormat="1" applyFont="1" applyAlignment="1">
      <alignment horizontal="center" vertical="center"/>
    </xf>
    <xf numFmtId="0" fontId="1" fillId="0" borderId="22" xfId="0" applyFont="1" applyBorder="1" applyAlignment="1">
      <alignment horizontal="left" vertical="center"/>
    </xf>
    <xf numFmtId="0" fontId="1" fillId="0" borderId="0" xfId="0" applyFont="1" applyBorder="1" applyAlignment="1">
      <alignment horizontal="center" vertical="center"/>
    </xf>
    <xf numFmtId="2" fontId="1" fillId="0" borderId="0" xfId="0" applyNumberFormat="1" applyFont="1" applyBorder="1" applyAlignment="1">
      <alignment horizontal="center" vertical="center"/>
    </xf>
    <xf numFmtId="2" fontId="1" fillId="0" borderId="0" xfId="0" applyNumberFormat="1" applyFont="1" applyFill="1" applyBorder="1" applyAlignment="1">
      <alignment horizontal="center" vertical="center"/>
    </xf>
    <xf numFmtId="164" fontId="1" fillId="0" borderId="0" xfId="0" applyNumberFormat="1" applyFont="1" applyFill="1" applyBorder="1" applyAlignment="1">
      <alignment horizontal="center" vertical="center"/>
    </xf>
    <xf numFmtId="170" fontId="1" fillId="0" borderId="0" xfId="0" applyNumberFormat="1" applyFont="1" applyAlignment="1">
      <alignment horizontal="center" vertical="center"/>
    </xf>
    <xf numFmtId="0" fontId="1" fillId="0" borderId="0" xfId="0" applyFont="1" applyAlignment="1">
      <alignment horizontal="left" vertical="center"/>
    </xf>
    <xf numFmtId="0" fontId="1" fillId="3" borderId="1" xfId="0" applyFont="1" applyFill="1" applyBorder="1" applyAlignment="1">
      <alignment horizontal="center" vertical="center"/>
    </xf>
    <xf numFmtId="0" fontId="1" fillId="0" borderId="0" xfId="0" applyFont="1" applyFill="1" applyAlignment="1">
      <alignment horizontal="left" vertical="center"/>
    </xf>
    <xf numFmtId="4" fontId="1" fillId="3" borderId="1" xfId="0" applyNumberFormat="1" applyFont="1" applyFill="1" applyBorder="1" applyAlignment="1">
      <alignment horizontal="center" vertical="center"/>
    </xf>
    <xf numFmtId="170" fontId="1" fillId="3" borderId="1" xfId="0" applyNumberFormat="1" applyFont="1" applyFill="1" applyBorder="1" applyAlignment="1">
      <alignment horizontal="center" vertical="center"/>
    </xf>
    <xf numFmtId="0" fontId="13" fillId="4" borderId="14"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18" xfId="0" applyFont="1" applyFill="1" applyBorder="1" applyAlignment="1">
      <alignment horizontal="center" vertical="center"/>
    </xf>
    <xf numFmtId="0" fontId="1" fillId="4" borderId="14"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17"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4" borderId="19" xfId="0" applyFont="1" applyFill="1" applyBorder="1" applyAlignment="1">
      <alignment horizontal="left"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9" fillId="0" borderId="1" xfId="0" applyFont="1" applyBorder="1" applyAlignment="1">
      <alignment horizontal="left" vertical="center" wrapText="1"/>
    </xf>
    <xf numFmtId="0" fontId="1" fillId="4" borderId="14" xfId="0" applyFont="1" applyFill="1" applyBorder="1" applyAlignment="1">
      <alignment horizontal="center"/>
    </xf>
    <xf numFmtId="0" fontId="1" fillId="4" borderId="15" xfId="0" applyFont="1" applyFill="1" applyBorder="1" applyAlignment="1">
      <alignment horizontal="center"/>
    </xf>
    <xf numFmtId="0" fontId="1" fillId="4" borderId="16"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4" borderId="9" xfId="0" applyFont="1" applyFill="1" applyBorder="1" applyAlignment="1">
      <alignment horizontal="center"/>
    </xf>
    <xf numFmtId="0" fontId="1" fillId="4" borderId="19" xfId="0" applyFont="1" applyFill="1" applyBorder="1" applyAlignment="1">
      <alignment horizontal="center"/>
    </xf>
    <xf numFmtId="0" fontId="1" fillId="4" borderId="15"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9" xfId="0" applyFont="1" applyFill="1" applyBorder="1" applyAlignment="1">
      <alignment horizontal="left" vertical="center" wrapText="1"/>
    </xf>
    <xf numFmtId="0" fontId="1" fillId="3" borderId="0"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wrapText="1"/>
    </xf>
    <xf numFmtId="0" fontId="1" fillId="3" borderId="0" xfId="0" applyFont="1" applyFill="1" applyAlignment="1">
      <alignment horizontal="center" vertical="center"/>
    </xf>
    <xf numFmtId="0" fontId="5" fillId="2" borderId="3"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5" fillId="2" borderId="5" xfId="0" applyNumberFormat="1" applyFont="1" applyFill="1" applyBorder="1" applyAlignment="1" applyProtection="1">
      <alignment horizontal="center" vertical="center" wrapText="1"/>
    </xf>
    <xf numFmtId="0" fontId="5" fillId="2" borderId="23" xfId="0" applyNumberFormat="1" applyFont="1" applyFill="1" applyBorder="1" applyAlignment="1" applyProtection="1">
      <alignment horizontal="center" vertical="center" wrapText="1"/>
    </xf>
    <xf numFmtId="0" fontId="5" fillId="2" borderId="6" xfId="0" applyNumberFormat="1" applyFont="1" applyFill="1" applyBorder="1" applyAlignment="1" applyProtection="1">
      <alignment horizontal="center" vertical="center" wrapText="1"/>
    </xf>
    <xf numFmtId="0" fontId="5" fillId="2" borderId="10"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6" xfId="0" applyNumberFormat="1" applyFont="1" applyFill="1" applyBorder="1" applyAlignment="1" applyProtection="1">
      <alignment horizontal="center" vertical="center" wrapText="1"/>
    </xf>
    <xf numFmtId="0" fontId="5" fillId="2" borderId="20" xfId="0" applyNumberFormat="1" applyFont="1" applyFill="1" applyBorder="1" applyAlignment="1" applyProtection="1">
      <alignment horizontal="center" vertical="center" wrapText="1"/>
    </xf>
    <xf numFmtId="0" fontId="5"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9D9D9"/>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190500</xdr:colOff>
      <xdr:row>22</xdr:row>
      <xdr:rowOff>138112</xdr:rowOff>
    </xdr:from>
    <xdr:ext cx="1609725" cy="316946"/>
    <mc:AlternateContent xmlns:mc="http://schemas.openxmlformats.org/markup-compatibility/2006" xmlns:a14="http://schemas.microsoft.com/office/drawing/2010/main">
      <mc:Choice Requires="a14">
        <xdr:sp macro="" textlink="">
          <xdr:nvSpPr>
            <xdr:cNvPr id="2" name="CaixaDeTexto 1"/>
            <xdr:cNvSpPr txBox="1"/>
          </xdr:nvSpPr>
          <xdr:spPr>
            <a:xfrm>
              <a:off x="2667000" y="235886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2" name="CaixaDeTexto 1"/>
            <xdr:cNvSpPr txBox="1"/>
          </xdr:nvSpPr>
          <xdr:spPr>
            <a:xfrm>
              <a:off x="2667000" y="2358866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𝐸=𝐴 𝑥 𝐸𝐹 𝑥 (1−𝐸𝑅/100)</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10</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1971675" y="1919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1971675" y="1919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zoomScaleNormal="100" workbookViewId="0">
      <selection activeCell="I9" sqref="I9"/>
    </sheetView>
  </sheetViews>
  <sheetFormatPr defaultRowHeight="15" customHeight="1" x14ac:dyDescent="0.2"/>
  <cols>
    <col min="1" max="1" width="37.140625" style="1" customWidth="1"/>
    <col min="2" max="2" width="15.5703125" style="1" customWidth="1"/>
    <col min="3" max="3" width="15.85546875" style="1" customWidth="1"/>
    <col min="4" max="4" width="15.140625" style="1" customWidth="1"/>
    <col min="5" max="5" width="11.85546875" style="1" bestFit="1" customWidth="1"/>
    <col min="6" max="6" width="11.85546875" style="1" customWidth="1"/>
    <col min="7" max="7" width="13.140625" style="1" customWidth="1"/>
    <col min="8" max="8" width="9.140625" style="1"/>
    <col min="9" max="9" width="29.28515625" style="1" customWidth="1"/>
    <col min="10" max="12" width="13.140625" style="1" customWidth="1"/>
    <col min="13" max="16384" width="9.140625" style="1"/>
  </cols>
  <sheetData>
    <row r="1" spans="1:12" ht="15" customHeight="1" x14ac:dyDescent="0.2">
      <c r="A1" s="2" t="s">
        <v>104</v>
      </c>
    </row>
    <row r="2" spans="1:12" ht="25.5" customHeight="1" x14ac:dyDescent="0.2">
      <c r="A2" s="88" t="s">
        <v>14</v>
      </c>
      <c r="B2" s="89"/>
      <c r="C2" s="89"/>
      <c r="D2" s="89"/>
      <c r="E2" s="89"/>
      <c r="F2" s="89"/>
      <c r="G2" s="89"/>
      <c r="I2" s="88" t="s">
        <v>41</v>
      </c>
      <c r="J2" s="89"/>
      <c r="K2" s="89"/>
      <c r="L2" s="89"/>
    </row>
    <row r="3" spans="1:12" ht="25.5" customHeight="1" x14ac:dyDescent="0.2">
      <c r="A3" s="90" t="s">
        <v>15</v>
      </c>
      <c r="B3" s="92" t="s">
        <v>8</v>
      </c>
      <c r="C3" s="93"/>
      <c r="D3" s="94"/>
      <c r="E3" s="92" t="s">
        <v>11</v>
      </c>
      <c r="F3" s="93"/>
      <c r="G3" s="94"/>
      <c r="I3" s="13" t="s">
        <v>30</v>
      </c>
      <c r="J3" s="4" t="s">
        <v>16</v>
      </c>
      <c r="K3" s="4" t="s">
        <v>43</v>
      </c>
      <c r="L3" s="4" t="s">
        <v>3</v>
      </c>
    </row>
    <row r="4" spans="1:12" ht="22.5" customHeight="1" x14ac:dyDescent="0.2">
      <c r="A4" s="91"/>
      <c r="B4" s="4" t="s">
        <v>16</v>
      </c>
      <c r="C4" s="4" t="s">
        <v>43</v>
      </c>
      <c r="D4" s="4" t="s">
        <v>3</v>
      </c>
      <c r="E4" s="4" t="s">
        <v>16</v>
      </c>
      <c r="F4" s="4" t="s">
        <v>43</v>
      </c>
      <c r="G4" s="4" t="s">
        <v>3</v>
      </c>
      <c r="H4" s="5"/>
      <c r="I4" s="8" t="s">
        <v>32</v>
      </c>
      <c r="J4" s="6">
        <v>120</v>
      </c>
      <c r="K4" s="9">
        <f>J4*16</f>
        <v>1920</v>
      </c>
      <c r="L4" s="6" t="s">
        <v>27</v>
      </c>
    </row>
    <row r="5" spans="1:12" ht="15" customHeight="1" x14ac:dyDescent="0.2">
      <c r="A5" s="85" t="s">
        <v>21</v>
      </c>
      <c r="B5" s="85"/>
      <c r="C5" s="85"/>
      <c r="D5" s="85"/>
      <c r="E5" s="85"/>
      <c r="F5" s="85"/>
      <c r="G5" s="85"/>
      <c r="I5" s="8" t="s">
        <v>31</v>
      </c>
      <c r="J5" s="6">
        <v>5.0000000000000001E-4</v>
      </c>
      <c r="K5" s="14">
        <f>J5*16</f>
        <v>8.0000000000000002E-3</v>
      </c>
      <c r="L5" s="6" t="s">
        <v>28</v>
      </c>
    </row>
    <row r="6" spans="1:12" ht="15" customHeight="1" x14ac:dyDescent="0.2">
      <c r="A6" s="8" t="s">
        <v>17</v>
      </c>
      <c r="B6" s="6">
        <v>280</v>
      </c>
      <c r="C6" s="9">
        <f>B6*16</f>
        <v>4480</v>
      </c>
      <c r="D6" s="6" t="s">
        <v>27</v>
      </c>
      <c r="E6" s="6">
        <v>84</v>
      </c>
      <c r="F6" s="9">
        <f>E6*16</f>
        <v>1344</v>
      </c>
      <c r="G6" s="6" t="s">
        <v>4</v>
      </c>
      <c r="I6" s="8" t="s">
        <v>33</v>
      </c>
      <c r="J6" s="6">
        <v>2.2000000000000002</v>
      </c>
      <c r="K6" s="9">
        <f t="shared" ref="K6:K14" si="0">J6*16</f>
        <v>35.200000000000003</v>
      </c>
      <c r="L6" s="6" t="s">
        <v>5</v>
      </c>
    </row>
    <row r="7" spans="1:12" ht="15" customHeight="1" x14ac:dyDescent="0.2">
      <c r="A7" s="8" t="s">
        <v>18</v>
      </c>
      <c r="B7" s="6">
        <v>190</v>
      </c>
      <c r="C7" s="9">
        <f t="shared" ref="C7:C8" si="1">B7*16</f>
        <v>3040</v>
      </c>
      <c r="D7" s="6" t="s">
        <v>27</v>
      </c>
      <c r="E7" s="6">
        <v>84</v>
      </c>
      <c r="F7" s="9">
        <f t="shared" ref="F7:F9" si="2">E7*16</f>
        <v>1344</v>
      </c>
      <c r="G7" s="6" t="s">
        <v>4</v>
      </c>
      <c r="I7" s="8" t="s">
        <v>34</v>
      </c>
      <c r="J7" s="6">
        <v>0.64</v>
      </c>
      <c r="K7" s="9">
        <f t="shared" si="0"/>
        <v>10.24</v>
      </c>
      <c r="L7" s="6" t="s">
        <v>5</v>
      </c>
    </row>
    <row r="8" spans="1:12" ht="15" customHeight="1" x14ac:dyDescent="0.2">
      <c r="A8" s="8" t="s">
        <v>19</v>
      </c>
      <c r="B8" s="6">
        <v>140</v>
      </c>
      <c r="C8" s="9">
        <f t="shared" si="1"/>
        <v>2240</v>
      </c>
      <c r="D8" s="6" t="s">
        <v>27</v>
      </c>
      <c r="E8" s="6">
        <v>84</v>
      </c>
      <c r="F8" s="9">
        <f t="shared" si="2"/>
        <v>1344</v>
      </c>
      <c r="G8" s="6" t="s">
        <v>4</v>
      </c>
      <c r="I8" s="21" t="s">
        <v>35</v>
      </c>
      <c r="J8" s="22">
        <v>7.6</v>
      </c>
      <c r="K8" s="19">
        <f t="shared" si="0"/>
        <v>121.6</v>
      </c>
      <c r="L8" s="22" t="s">
        <v>28</v>
      </c>
    </row>
    <row r="9" spans="1:12" ht="15" customHeight="1" x14ac:dyDescent="0.2">
      <c r="A9" s="8" t="s">
        <v>20</v>
      </c>
      <c r="B9" s="6">
        <v>100</v>
      </c>
      <c r="C9" s="9">
        <f>B9*16</f>
        <v>1600</v>
      </c>
      <c r="D9" s="6" t="s">
        <v>28</v>
      </c>
      <c r="E9" s="6">
        <v>84</v>
      </c>
      <c r="F9" s="9">
        <f t="shared" si="2"/>
        <v>1344</v>
      </c>
      <c r="G9" s="6" t="s">
        <v>4</v>
      </c>
      <c r="I9" s="8" t="s">
        <v>36</v>
      </c>
      <c r="J9" s="6">
        <v>5.7</v>
      </c>
      <c r="K9" s="9">
        <f t="shared" si="0"/>
        <v>91.2</v>
      </c>
      <c r="L9" s="6" t="s">
        <v>28</v>
      </c>
    </row>
    <row r="10" spans="1:12" ht="15" customHeight="1" x14ac:dyDescent="0.2">
      <c r="A10" s="85" t="s">
        <v>22</v>
      </c>
      <c r="B10" s="85"/>
      <c r="C10" s="85"/>
      <c r="D10" s="85"/>
      <c r="E10" s="85"/>
      <c r="F10" s="85"/>
      <c r="G10" s="85"/>
      <c r="I10" s="8" t="s">
        <v>37</v>
      </c>
      <c r="J10" s="6">
        <v>1.9</v>
      </c>
      <c r="K10" s="9">
        <f t="shared" si="0"/>
        <v>30.4</v>
      </c>
      <c r="L10" s="6" t="s">
        <v>4</v>
      </c>
    </row>
    <row r="11" spans="1:12" ht="15" customHeight="1" x14ac:dyDescent="0.2">
      <c r="A11" s="47" t="s">
        <v>23</v>
      </c>
      <c r="B11" s="16">
        <v>100</v>
      </c>
      <c r="C11" s="48">
        <f t="shared" ref="C11:C18" si="3">B11*16</f>
        <v>1600</v>
      </c>
      <c r="D11" s="49" t="s">
        <v>4</v>
      </c>
      <c r="E11" s="49">
        <v>84</v>
      </c>
      <c r="F11" s="48">
        <f t="shared" ref="F11:F13" si="4">E11*16</f>
        <v>1344</v>
      </c>
      <c r="G11" s="49" t="s">
        <v>4</v>
      </c>
      <c r="I11" s="21" t="s">
        <v>46</v>
      </c>
      <c r="J11" s="20">
        <v>0.6</v>
      </c>
      <c r="K11" s="19">
        <f t="shared" si="0"/>
        <v>9.6</v>
      </c>
      <c r="L11" s="22" t="s">
        <v>27</v>
      </c>
    </row>
    <row r="12" spans="1:12" ht="15" customHeight="1" x14ac:dyDescent="0.2">
      <c r="A12" s="50" t="s">
        <v>19</v>
      </c>
      <c r="B12" s="51">
        <v>50</v>
      </c>
      <c r="C12" s="52">
        <f t="shared" si="3"/>
        <v>800</v>
      </c>
      <c r="D12" s="53" t="s">
        <v>28</v>
      </c>
      <c r="E12" s="53">
        <v>84</v>
      </c>
      <c r="F12" s="52">
        <f t="shared" si="4"/>
        <v>1344</v>
      </c>
      <c r="G12" s="53" t="s">
        <v>4</v>
      </c>
      <c r="I12" s="8" t="s">
        <v>38</v>
      </c>
      <c r="J12" s="7">
        <v>11</v>
      </c>
      <c r="K12" s="9">
        <f t="shared" si="0"/>
        <v>176</v>
      </c>
      <c r="L12" s="6" t="s">
        <v>4</v>
      </c>
    </row>
    <row r="13" spans="1:12" ht="15" customHeight="1" x14ac:dyDescent="0.2">
      <c r="A13" s="8" t="s">
        <v>24</v>
      </c>
      <c r="B13" s="7">
        <v>32</v>
      </c>
      <c r="C13" s="9">
        <f t="shared" si="3"/>
        <v>512</v>
      </c>
      <c r="D13" s="6" t="s">
        <v>29</v>
      </c>
      <c r="E13" s="6">
        <v>84</v>
      </c>
      <c r="F13" s="9">
        <f t="shared" si="4"/>
        <v>1344</v>
      </c>
      <c r="G13" s="6" t="s">
        <v>4</v>
      </c>
      <c r="I13" s="1" t="s">
        <v>39</v>
      </c>
      <c r="J13" s="5">
        <v>2.2999999999999998</v>
      </c>
      <c r="K13" s="9">
        <f t="shared" si="0"/>
        <v>36.799999999999997</v>
      </c>
      <c r="L13" s="7" t="s">
        <v>4</v>
      </c>
    </row>
    <row r="14" spans="1:12" ht="15" customHeight="1" x14ac:dyDescent="0.2">
      <c r="A14" s="86" t="s">
        <v>25</v>
      </c>
      <c r="B14" s="86"/>
      <c r="C14" s="86"/>
      <c r="D14" s="86"/>
      <c r="E14" s="86"/>
      <c r="F14" s="86"/>
      <c r="G14" s="86"/>
      <c r="I14" s="17" t="s">
        <v>40</v>
      </c>
      <c r="J14" s="18">
        <v>5.5</v>
      </c>
      <c r="K14" s="19">
        <f t="shared" si="0"/>
        <v>88</v>
      </c>
      <c r="L14" s="20" t="s">
        <v>29</v>
      </c>
    </row>
    <row r="15" spans="1:12" ht="15" customHeight="1" x14ac:dyDescent="0.2">
      <c r="A15" s="47" t="s">
        <v>23</v>
      </c>
      <c r="B15" s="16">
        <v>170</v>
      </c>
      <c r="C15" s="48">
        <f t="shared" si="3"/>
        <v>2720</v>
      </c>
      <c r="D15" s="49" t="s">
        <v>27</v>
      </c>
      <c r="E15" s="16">
        <v>24</v>
      </c>
      <c r="F15" s="48">
        <f t="shared" ref="F15:F16" si="5">E15*16</f>
        <v>384</v>
      </c>
      <c r="G15" s="49" t="s">
        <v>29</v>
      </c>
      <c r="I15" s="87" t="s">
        <v>48</v>
      </c>
      <c r="J15" s="87"/>
      <c r="K15" s="87"/>
      <c r="L15" s="87"/>
    </row>
    <row r="16" spans="1:12" ht="15" customHeight="1" x14ac:dyDescent="0.2">
      <c r="A16" s="8" t="s">
        <v>20</v>
      </c>
      <c r="B16" s="7">
        <v>76</v>
      </c>
      <c r="C16" s="9">
        <f t="shared" si="3"/>
        <v>1216</v>
      </c>
      <c r="D16" s="6" t="s">
        <v>28</v>
      </c>
      <c r="E16" s="7">
        <v>98</v>
      </c>
      <c r="F16" s="9">
        <f t="shared" si="5"/>
        <v>1568</v>
      </c>
      <c r="G16" s="6" t="s">
        <v>28</v>
      </c>
      <c r="I16" s="87"/>
      <c r="J16" s="87"/>
      <c r="K16" s="87"/>
      <c r="L16" s="87"/>
    </row>
    <row r="17" spans="1:14" ht="15" customHeight="1" x14ac:dyDescent="0.2">
      <c r="A17" s="86" t="s">
        <v>26</v>
      </c>
      <c r="B17" s="86"/>
      <c r="C17" s="86"/>
      <c r="D17" s="86"/>
      <c r="E17" s="86"/>
      <c r="F17" s="86"/>
      <c r="G17" s="86"/>
      <c r="I17" s="87"/>
      <c r="J17" s="87"/>
      <c r="K17" s="87"/>
      <c r="L17" s="87"/>
    </row>
    <row r="18" spans="1:14" ht="15" customHeight="1" x14ac:dyDescent="0.2">
      <c r="A18" s="8" t="s">
        <v>23</v>
      </c>
      <c r="B18" s="7">
        <v>94</v>
      </c>
      <c r="C18" s="9">
        <f t="shared" si="3"/>
        <v>1504</v>
      </c>
      <c r="D18" s="6" t="s">
        <v>4</v>
      </c>
      <c r="E18" s="7">
        <v>40</v>
      </c>
      <c r="F18" s="9">
        <f>E18*16</f>
        <v>640</v>
      </c>
      <c r="G18" s="6" t="s">
        <v>4</v>
      </c>
      <c r="I18" s="23"/>
      <c r="J18" s="23"/>
      <c r="K18" s="23"/>
      <c r="L18" s="23"/>
    </row>
    <row r="19" spans="1:14" ht="15" customHeight="1" x14ac:dyDescent="0.2">
      <c r="A19" s="87" t="s">
        <v>42</v>
      </c>
      <c r="B19" s="87"/>
      <c r="C19" s="87"/>
      <c r="D19" s="87"/>
      <c r="E19" s="87"/>
      <c r="F19" s="87"/>
      <c r="G19" s="87"/>
      <c r="I19" s="23"/>
      <c r="J19" s="23"/>
      <c r="K19" s="23"/>
      <c r="L19" s="23"/>
    </row>
    <row r="20" spans="1:14" ht="15" customHeight="1" x14ac:dyDescent="0.2">
      <c r="A20" s="87"/>
      <c r="B20" s="87"/>
      <c r="C20" s="87"/>
      <c r="D20" s="87"/>
      <c r="E20" s="87"/>
      <c r="F20" s="87"/>
      <c r="G20" s="87"/>
    </row>
    <row r="21" spans="1:14" ht="15" customHeight="1" x14ac:dyDescent="0.2">
      <c r="A21" s="2"/>
    </row>
    <row r="22" spans="1:14" ht="15" customHeight="1" x14ac:dyDescent="0.2">
      <c r="A22" s="2"/>
    </row>
    <row r="23" spans="1:14" ht="15" customHeight="1" x14ac:dyDescent="0.2">
      <c r="A23" s="76" t="s">
        <v>102</v>
      </c>
      <c r="B23" s="55"/>
      <c r="C23" s="56"/>
    </row>
    <row r="24" spans="1:14" ht="15" customHeight="1" x14ac:dyDescent="0.2">
      <c r="A24" s="77"/>
      <c r="B24" s="57"/>
      <c r="C24" s="58"/>
    </row>
    <row r="25" spans="1:14" ht="15" customHeight="1" x14ac:dyDescent="0.25">
      <c r="A25" s="77"/>
      <c r="B25" s="57"/>
      <c r="C25" s="58"/>
      <c r="D25"/>
      <c r="E25"/>
      <c r="F25"/>
      <c r="G25"/>
      <c r="H25"/>
      <c r="I25"/>
      <c r="J25"/>
      <c r="K25"/>
      <c r="L25"/>
      <c r="M25"/>
      <c r="N25"/>
    </row>
    <row r="26" spans="1:14" ht="15" customHeight="1" x14ac:dyDescent="0.25">
      <c r="A26" s="77"/>
      <c r="B26" s="79" t="s">
        <v>105</v>
      </c>
      <c r="C26" s="80"/>
      <c r="D26"/>
      <c r="E26"/>
      <c r="F26"/>
      <c r="G26"/>
      <c r="H26"/>
      <c r="I26"/>
      <c r="J26"/>
      <c r="K26"/>
      <c r="L26"/>
      <c r="M26"/>
      <c r="N26"/>
    </row>
    <row r="27" spans="1:14" x14ac:dyDescent="0.25">
      <c r="A27" s="77"/>
      <c r="B27" s="81"/>
      <c r="C27" s="82"/>
      <c r="D27"/>
      <c r="E27"/>
      <c r="F27"/>
      <c r="G27"/>
      <c r="H27"/>
      <c r="I27"/>
      <c r="J27"/>
      <c r="K27"/>
      <c r="L27"/>
      <c r="M27"/>
      <c r="N27"/>
    </row>
    <row r="28" spans="1:14" ht="15" customHeight="1" x14ac:dyDescent="0.25">
      <c r="A28" s="78"/>
      <c r="B28" s="83"/>
      <c r="C28" s="84"/>
      <c r="D28"/>
      <c r="E28"/>
      <c r="F28"/>
      <c r="G28"/>
      <c r="H28"/>
      <c r="I28"/>
      <c r="J28"/>
      <c r="K28"/>
      <c r="L28"/>
      <c r="M28"/>
      <c r="N28"/>
    </row>
    <row r="29" spans="1:14" ht="15" customHeight="1" x14ac:dyDescent="0.25">
      <c r="A29"/>
      <c r="B29"/>
      <c r="C29"/>
      <c r="D29"/>
      <c r="E29"/>
      <c r="F29"/>
      <c r="G29"/>
      <c r="H29"/>
      <c r="I29"/>
      <c r="J29"/>
      <c r="K29"/>
      <c r="L29"/>
      <c r="M29"/>
      <c r="N29"/>
    </row>
    <row r="30" spans="1:14" ht="15" customHeight="1" x14ac:dyDescent="0.25">
      <c r="A30"/>
      <c r="B30"/>
      <c r="C30"/>
      <c r="D30"/>
      <c r="E30"/>
      <c r="F30"/>
      <c r="G30"/>
      <c r="H30"/>
      <c r="I30"/>
      <c r="J30"/>
      <c r="K30"/>
      <c r="L30"/>
      <c r="M30"/>
      <c r="N30"/>
    </row>
    <row r="31" spans="1:14" ht="15" customHeight="1" x14ac:dyDescent="0.25">
      <c r="A31"/>
      <c r="B31"/>
      <c r="C31"/>
      <c r="D31"/>
      <c r="E31"/>
      <c r="F31"/>
      <c r="G31"/>
      <c r="H31"/>
      <c r="I31"/>
      <c r="J31"/>
      <c r="K31"/>
      <c r="L31"/>
      <c r="M31"/>
      <c r="N31"/>
    </row>
    <row r="32" spans="1:14" ht="15" customHeight="1" x14ac:dyDescent="0.25">
      <c r="A32"/>
      <c r="B32"/>
      <c r="C32"/>
      <c r="D32"/>
      <c r="E32"/>
      <c r="F32"/>
      <c r="G32"/>
      <c r="H32"/>
      <c r="I32"/>
      <c r="J32"/>
      <c r="K32"/>
      <c r="L32"/>
      <c r="M32"/>
      <c r="N32"/>
    </row>
    <row r="33" spans="1:14" ht="15" customHeight="1" x14ac:dyDescent="0.25">
      <c r="A33"/>
      <c r="B33"/>
      <c r="C33"/>
      <c r="D33"/>
      <c r="E33"/>
      <c r="F33"/>
      <c r="G33"/>
      <c r="H33"/>
      <c r="I33"/>
      <c r="J33"/>
      <c r="K33"/>
      <c r="L33"/>
      <c r="M33"/>
      <c r="N33"/>
    </row>
    <row r="34" spans="1:14" ht="15" customHeight="1" x14ac:dyDescent="0.25">
      <c r="A34"/>
      <c r="B34"/>
      <c r="C34"/>
      <c r="D34"/>
      <c r="E34"/>
      <c r="F34"/>
      <c r="G34"/>
      <c r="H34"/>
      <c r="I34"/>
      <c r="J34"/>
      <c r="K34"/>
      <c r="L34"/>
      <c r="M34"/>
      <c r="N34"/>
    </row>
    <row r="35" spans="1:14" ht="15" customHeight="1" x14ac:dyDescent="0.25">
      <c r="A35"/>
      <c r="B35"/>
      <c r="C35"/>
      <c r="D35"/>
      <c r="E35"/>
      <c r="F35"/>
      <c r="G35"/>
      <c r="H35"/>
      <c r="I35"/>
      <c r="J35"/>
      <c r="K35"/>
      <c r="L35"/>
      <c r="M35"/>
      <c r="N35"/>
    </row>
    <row r="36" spans="1:14" ht="15" customHeight="1" x14ac:dyDescent="0.25">
      <c r="A36"/>
      <c r="B36"/>
      <c r="C36"/>
      <c r="D36"/>
      <c r="E36"/>
      <c r="F36"/>
      <c r="G36"/>
      <c r="H36"/>
      <c r="I36"/>
      <c r="J36"/>
      <c r="K36"/>
      <c r="L36"/>
      <c r="M36"/>
      <c r="N36"/>
    </row>
    <row r="37" spans="1:14" ht="15" customHeight="1" x14ac:dyDescent="0.25">
      <c r="A37"/>
      <c r="B37"/>
      <c r="C37"/>
      <c r="D37"/>
      <c r="E37"/>
      <c r="F37"/>
      <c r="G37"/>
      <c r="H37"/>
      <c r="I37"/>
      <c r="J37"/>
      <c r="K37"/>
      <c r="L37"/>
      <c r="M37"/>
      <c r="N37"/>
    </row>
    <row r="38" spans="1:14" ht="15" customHeight="1" x14ac:dyDescent="0.25">
      <c r="A38"/>
      <c r="B38"/>
      <c r="C38"/>
      <c r="D38"/>
      <c r="E38"/>
      <c r="F38"/>
      <c r="G38"/>
      <c r="H38"/>
      <c r="I38"/>
      <c r="J38"/>
      <c r="K38"/>
      <c r="L38"/>
      <c r="M38"/>
      <c r="N38"/>
    </row>
    <row r="39" spans="1:14" ht="15" customHeight="1" x14ac:dyDescent="0.25">
      <c r="A39"/>
      <c r="B39"/>
      <c r="C39"/>
      <c r="D39"/>
      <c r="E39"/>
      <c r="F39"/>
      <c r="G39"/>
      <c r="H39"/>
      <c r="I39"/>
      <c r="J39"/>
      <c r="K39"/>
      <c r="L39"/>
      <c r="M39"/>
      <c r="N39"/>
    </row>
    <row r="40" spans="1:14" ht="15" customHeight="1" x14ac:dyDescent="0.25">
      <c r="A40"/>
      <c r="B40"/>
      <c r="C40"/>
      <c r="D40"/>
      <c r="E40"/>
      <c r="F40"/>
      <c r="G40"/>
      <c r="H40"/>
      <c r="I40"/>
      <c r="J40"/>
      <c r="K40"/>
      <c r="L40"/>
      <c r="M40"/>
      <c r="N40"/>
    </row>
    <row r="41" spans="1:14" ht="15" customHeight="1" x14ac:dyDescent="0.25">
      <c r="A41"/>
      <c r="B41"/>
      <c r="C41"/>
      <c r="D41"/>
      <c r="E41"/>
      <c r="F41"/>
      <c r="G41"/>
      <c r="H41"/>
      <c r="I41"/>
      <c r="J41"/>
      <c r="K41"/>
      <c r="L41"/>
      <c r="M41"/>
      <c r="N41"/>
    </row>
    <row r="42" spans="1:14" ht="15" customHeight="1" x14ac:dyDescent="0.25">
      <c r="A42"/>
      <c r="B42"/>
      <c r="C42"/>
      <c r="D42"/>
      <c r="E42"/>
      <c r="F42"/>
      <c r="G42"/>
      <c r="H42"/>
      <c r="I42"/>
      <c r="J42"/>
      <c r="K42"/>
      <c r="L42"/>
      <c r="M42"/>
      <c r="N42"/>
    </row>
    <row r="43" spans="1:14" ht="15" customHeight="1" x14ac:dyDescent="0.25">
      <c r="A43"/>
      <c r="B43"/>
      <c r="C43"/>
      <c r="D43"/>
      <c r="E43"/>
      <c r="F43"/>
      <c r="G43"/>
      <c r="H43"/>
      <c r="I43"/>
      <c r="J43"/>
      <c r="K43"/>
      <c r="L43"/>
      <c r="M43"/>
      <c r="N43"/>
    </row>
    <row r="44" spans="1:14" ht="15" customHeight="1" x14ac:dyDescent="0.25">
      <c r="A44"/>
      <c r="B44"/>
      <c r="C44"/>
      <c r="D44"/>
      <c r="E44"/>
      <c r="F44"/>
      <c r="G44"/>
      <c r="H44"/>
      <c r="I44"/>
      <c r="J44"/>
      <c r="K44"/>
      <c r="L44"/>
      <c r="M44"/>
      <c r="N44"/>
    </row>
    <row r="45" spans="1:14" ht="15" customHeight="1" x14ac:dyDescent="0.25">
      <c r="A45"/>
      <c r="B45"/>
      <c r="C45"/>
      <c r="D45"/>
      <c r="E45"/>
      <c r="F45"/>
      <c r="G45"/>
      <c r="H45"/>
      <c r="I45"/>
      <c r="J45"/>
      <c r="K45"/>
      <c r="L45"/>
      <c r="M45"/>
      <c r="N45"/>
    </row>
    <row r="46" spans="1:14" ht="15" customHeight="1" x14ac:dyDescent="0.25">
      <c r="A46"/>
      <c r="B46"/>
      <c r="C46"/>
      <c r="D46"/>
      <c r="E46"/>
      <c r="F46"/>
      <c r="G46"/>
      <c r="H46"/>
      <c r="I46"/>
      <c r="J46"/>
      <c r="K46"/>
      <c r="L46"/>
      <c r="M46"/>
      <c r="N46"/>
    </row>
    <row r="47" spans="1:14" ht="15" customHeight="1" x14ac:dyDescent="0.25">
      <c r="A47"/>
      <c r="B47"/>
      <c r="C47"/>
      <c r="D47"/>
      <c r="E47"/>
      <c r="F47"/>
      <c r="G47"/>
      <c r="H47"/>
      <c r="I47"/>
      <c r="J47"/>
      <c r="K47"/>
      <c r="L47"/>
      <c r="M47"/>
      <c r="N47"/>
    </row>
    <row r="48" spans="1:14" ht="15" customHeight="1" x14ac:dyDescent="0.25">
      <c r="A48"/>
      <c r="B48"/>
      <c r="C48"/>
      <c r="D48"/>
      <c r="E48"/>
      <c r="F48"/>
      <c r="G48"/>
      <c r="H48"/>
      <c r="I48"/>
      <c r="J48"/>
      <c r="K48"/>
      <c r="L48"/>
      <c r="M48"/>
      <c r="N48"/>
    </row>
    <row r="49" spans="1:14" ht="15" customHeight="1" x14ac:dyDescent="0.25">
      <c r="A49"/>
      <c r="B49"/>
      <c r="C49"/>
      <c r="D49"/>
      <c r="E49"/>
      <c r="F49"/>
      <c r="G49"/>
      <c r="H49"/>
      <c r="I49"/>
      <c r="J49"/>
      <c r="K49"/>
      <c r="L49"/>
      <c r="M49"/>
      <c r="N49"/>
    </row>
    <row r="50" spans="1:14" x14ac:dyDescent="0.25">
      <c r="A50"/>
      <c r="B50"/>
      <c r="C50"/>
      <c r="D50"/>
      <c r="E50"/>
      <c r="F50"/>
      <c r="G50"/>
      <c r="H50"/>
      <c r="I50"/>
      <c r="J50"/>
      <c r="K50"/>
      <c r="L50"/>
      <c r="M50"/>
      <c r="N50"/>
    </row>
    <row r="51" spans="1:14" x14ac:dyDescent="0.25">
      <c r="A51"/>
      <c r="B51"/>
      <c r="C51"/>
      <c r="D51"/>
      <c r="E51"/>
      <c r="F51"/>
      <c r="G51"/>
      <c r="H51"/>
      <c r="I51"/>
      <c r="J51"/>
      <c r="K51"/>
      <c r="L51"/>
      <c r="M51"/>
      <c r="N51"/>
    </row>
    <row r="52" spans="1:14" x14ac:dyDescent="0.25">
      <c r="A52"/>
      <c r="B52"/>
      <c r="C52"/>
      <c r="D52"/>
      <c r="E52"/>
      <c r="F52"/>
      <c r="G52"/>
      <c r="H52"/>
      <c r="I52"/>
      <c r="J52"/>
      <c r="K52"/>
      <c r="L52"/>
      <c r="M52"/>
      <c r="N52"/>
    </row>
    <row r="53" spans="1:14" ht="15" customHeight="1" x14ac:dyDescent="0.25">
      <c r="A53"/>
      <c r="B53"/>
      <c r="C53"/>
      <c r="D53"/>
      <c r="E53"/>
      <c r="F53"/>
      <c r="G53"/>
      <c r="H53"/>
      <c r="I53"/>
      <c r="J53"/>
      <c r="K53"/>
      <c r="L53"/>
      <c r="M53"/>
      <c r="N53"/>
    </row>
    <row r="54" spans="1:14" ht="15" customHeight="1" x14ac:dyDescent="0.25">
      <c r="A54"/>
      <c r="B54"/>
      <c r="C54"/>
      <c r="D54"/>
      <c r="E54"/>
      <c r="F54"/>
      <c r="G54"/>
      <c r="H54"/>
      <c r="I54"/>
      <c r="J54"/>
      <c r="K54"/>
      <c r="L54"/>
      <c r="M54"/>
      <c r="N54"/>
    </row>
    <row r="55" spans="1:14" ht="15" customHeight="1" x14ac:dyDescent="0.25">
      <c r="A55"/>
      <c r="B55"/>
      <c r="C55"/>
      <c r="D55"/>
      <c r="E55"/>
      <c r="F55"/>
      <c r="G55"/>
      <c r="H55"/>
      <c r="I55"/>
      <c r="J55"/>
      <c r="K55"/>
      <c r="L55"/>
      <c r="M55"/>
      <c r="N55"/>
    </row>
    <row r="56" spans="1:14" ht="15" customHeight="1" x14ac:dyDescent="0.25">
      <c r="A56"/>
      <c r="B56"/>
      <c r="C56"/>
      <c r="D56"/>
      <c r="E56"/>
      <c r="F56"/>
      <c r="G56"/>
      <c r="H56"/>
      <c r="I56"/>
      <c r="J56"/>
      <c r="K56"/>
      <c r="L56"/>
      <c r="M56"/>
      <c r="N56"/>
    </row>
    <row r="57" spans="1:14" ht="15" customHeight="1" x14ac:dyDescent="0.25">
      <c r="A57"/>
      <c r="B57"/>
      <c r="C57"/>
      <c r="D57"/>
      <c r="E57"/>
      <c r="F57"/>
      <c r="G57"/>
      <c r="H57"/>
      <c r="I57"/>
      <c r="J57"/>
      <c r="K57"/>
      <c r="L57"/>
      <c r="M57"/>
      <c r="N57"/>
    </row>
    <row r="58" spans="1:14" ht="15" customHeight="1" x14ac:dyDescent="0.25">
      <c r="A58"/>
      <c r="B58"/>
      <c r="C58"/>
      <c r="D58"/>
      <c r="E58"/>
      <c r="F58"/>
      <c r="G58"/>
      <c r="H58"/>
      <c r="I58"/>
      <c r="J58"/>
      <c r="K58"/>
      <c r="L58"/>
      <c r="M58"/>
      <c r="N58"/>
    </row>
    <row r="59" spans="1:14" ht="15" customHeight="1" x14ac:dyDescent="0.25">
      <c r="A59"/>
      <c r="B59"/>
      <c r="C59"/>
      <c r="D59"/>
      <c r="E59"/>
      <c r="F59"/>
      <c r="G59"/>
      <c r="H59"/>
      <c r="I59"/>
      <c r="J59"/>
      <c r="K59"/>
      <c r="L59"/>
      <c r="M59"/>
      <c r="N59"/>
    </row>
    <row r="60" spans="1:14" x14ac:dyDescent="0.25">
      <c r="A60"/>
      <c r="B60"/>
      <c r="C60"/>
      <c r="D60"/>
      <c r="E60"/>
      <c r="F60"/>
      <c r="G60"/>
      <c r="H60"/>
      <c r="I60"/>
      <c r="J60"/>
      <c r="K60"/>
      <c r="L60"/>
      <c r="M60"/>
      <c r="N60"/>
    </row>
    <row r="61" spans="1:14" ht="15" customHeight="1" x14ac:dyDescent="0.25">
      <c r="A61"/>
      <c r="B61"/>
      <c r="C61"/>
      <c r="D61"/>
      <c r="E61"/>
      <c r="F61"/>
      <c r="G61"/>
      <c r="H61"/>
      <c r="I61"/>
      <c r="J61"/>
      <c r="K61"/>
      <c r="L61"/>
      <c r="M61"/>
      <c r="N61"/>
    </row>
    <row r="62" spans="1:14" ht="15" customHeight="1" x14ac:dyDescent="0.25">
      <c r="A62"/>
      <c r="B62"/>
      <c r="C62"/>
      <c r="D62"/>
      <c r="E62"/>
      <c r="F62"/>
      <c r="G62"/>
      <c r="H62"/>
      <c r="I62"/>
      <c r="J62"/>
      <c r="K62"/>
      <c r="L62"/>
      <c r="M62"/>
      <c r="N62"/>
    </row>
    <row r="63" spans="1:14" ht="15" customHeight="1" x14ac:dyDescent="0.25">
      <c r="A63"/>
      <c r="B63"/>
      <c r="C63"/>
      <c r="D63"/>
      <c r="E63"/>
      <c r="F63"/>
      <c r="G63"/>
      <c r="H63"/>
      <c r="I63"/>
      <c r="J63"/>
      <c r="K63"/>
      <c r="L63"/>
      <c r="M63"/>
      <c r="N63"/>
    </row>
    <row r="64" spans="1:14" ht="15" customHeight="1" x14ac:dyDescent="0.25">
      <c r="A64"/>
      <c r="B64"/>
      <c r="C64"/>
      <c r="D64"/>
      <c r="E64"/>
      <c r="F64"/>
      <c r="G64"/>
      <c r="H64"/>
      <c r="I64"/>
      <c r="J64"/>
      <c r="K64"/>
      <c r="L64"/>
      <c r="M64"/>
      <c r="N64"/>
    </row>
    <row r="65" spans="1:14" ht="15" customHeight="1" x14ac:dyDescent="0.25">
      <c r="A65"/>
      <c r="B65"/>
      <c r="C65"/>
      <c r="D65"/>
      <c r="E65"/>
      <c r="F65"/>
      <c r="G65"/>
      <c r="H65"/>
      <c r="I65"/>
      <c r="J65"/>
      <c r="K65"/>
      <c r="L65"/>
      <c r="M65"/>
      <c r="N65"/>
    </row>
    <row r="66" spans="1:14" ht="15" customHeight="1" x14ac:dyDescent="0.25">
      <c r="A66"/>
      <c r="B66"/>
      <c r="C66"/>
      <c r="D66"/>
      <c r="E66"/>
      <c r="F66"/>
      <c r="G66"/>
      <c r="H66"/>
      <c r="I66"/>
      <c r="J66"/>
      <c r="K66"/>
      <c r="L66"/>
      <c r="M66"/>
      <c r="N66"/>
    </row>
    <row r="67" spans="1:14" ht="15" customHeight="1" x14ac:dyDescent="0.25">
      <c r="A67"/>
      <c r="B67"/>
      <c r="C67"/>
      <c r="D67"/>
      <c r="E67"/>
      <c r="F67"/>
      <c r="G67"/>
      <c r="H67"/>
      <c r="I67"/>
      <c r="J67"/>
      <c r="K67"/>
      <c r="L67"/>
      <c r="M67"/>
      <c r="N67"/>
    </row>
    <row r="68" spans="1:14" ht="15" customHeight="1" x14ac:dyDescent="0.25">
      <c r="A68"/>
      <c r="B68"/>
      <c r="C68"/>
      <c r="D68"/>
      <c r="E68"/>
      <c r="F68"/>
      <c r="G68"/>
      <c r="H68"/>
      <c r="I68"/>
      <c r="J68"/>
      <c r="K68"/>
      <c r="L68"/>
      <c r="M68"/>
      <c r="N68"/>
    </row>
    <row r="69" spans="1:14" ht="15" customHeight="1" x14ac:dyDescent="0.25">
      <c r="A69"/>
      <c r="B69"/>
      <c r="C69"/>
      <c r="D69"/>
      <c r="E69"/>
      <c r="F69"/>
      <c r="G69"/>
      <c r="H69"/>
      <c r="I69"/>
      <c r="J69"/>
      <c r="K69"/>
      <c r="L69"/>
      <c r="M69"/>
      <c r="N69"/>
    </row>
    <row r="70" spans="1:14" ht="15" customHeight="1" x14ac:dyDescent="0.25">
      <c r="A70"/>
      <c r="B70"/>
      <c r="C70"/>
      <c r="D70"/>
      <c r="E70"/>
      <c r="F70"/>
      <c r="G70"/>
      <c r="H70"/>
      <c r="I70"/>
      <c r="J70"/>
      <c r="K70"/>
      <c r="L70"/>
      <c r="M70"/>
      <c r="N70"/>
    </row>
    <row r="71" spans="1:14" ht="15" customHeight="1" x14ac:dyDescent="0.25">
      <c r="A71"/>
      <c r="B71"/>
      <c r="C71"/>
      <c r="D71"/>
      <c r="E71"/>
      <c r="F71"/>
      <c r="G71"/>
      <c r="H71"/>
      <c r="I71"/>
      <c r="J71"/>
      <c r="K71"/>
      <c r="L71"/>
      <c r="M71"/>
      <c r="N71"/>
    </row>
    <row r="72" spans="1:14" ht="15" customHeight="1" x14ac:dyDescent="0.25">
      <c r="A72"/>
      <c r="B72"/>
      <c r="C72"/>
      <c r="D72"/>
      <c r="E72"/>
      <c r="F72"/>
      <c r="G72"/>
      <c r="H72"/>
      <c r="I72"/>
      <c r="J72"/>
      <c r="K72"/>
      <c r="L72"/>
      <c r="M72"/>
      <c r="N72"/>
    </row>
    <row r="73" spans="1:14" ht="15" customHeight="1" x14ac:dyDescent="0.25">
      <c r="A73"/>
      <c r="B73"/>
      <c r="C73"/>
      <c r="D73"/>
      <c r="E73"/>
      <c r="F73"/>
      <c r="G73"/>
      <c r="H73"/>
      <c r="I73"/>
      <c r="J73"/>
      <c r="K73"/>
      <c r="L73"/>
      <c r="M73"/>
      <c r="N73"/>
    </row>
    <row r="74" spans="1:14" ht="15" customHeight="1" x14ac:dyDescent="0.25">
      <c r="A74"/>
      <c r="B74"/>
      <c r="C74"/>
      <c r="D74"/>
      <c r="E74"/>
      <c r="F74"/>
      <c r="G74"/>
      <c r="H74"/>
      <c r="I74"/>
      <c r="J74"/>
      <c r="K74"/>
      <c r="L74"/>
      <c r="M74"/>
      <c r="N74"/>
    </row>
    <row r="75" spans="1:14" ht="15" customHeight="1" x14ac:dyDescent="0.25">
      <c r="A75"/>
      <c r="B75"/>
      <c r="C75"/>
      <c r="D75"/>
      <c r="E75"/>
      <c r="F75"/>
      <c r="G75"/>
      <c r="H75"/>
      <c r="I75"/>
      <c r="J75"/>
      <c r="K75"/>
      <c r="L75"/>
      <c r="M75"/>
      <c r="N75"/>
    </row>
    <row r="76" spans="1:14" ht="15" customHeight="1" x14ac:dyDescent="0.25">
      <c r="A76"/>
      <c r="B76"/>
      <c r="C76"/>
      <c r="D76"/>
      <c r="E76"/>
      <c r="F76"/>
      <c r="G76"/>
      <c r="H76"/>
      <c r="I76"/>
      <c r="J76"/>
      <c r="K76"/>
      <c r="L76"/>
      <c r="M76"/>
      <c r="N76"/>
    </row>
    <row r="77" spans="1:14" ht="15" customHeight="1" x14ac:dyDescent="0.25">
      <c r="A77"/>
      <c r="B77"/>
      <c r="C77"/>
      <c r="D77"/>
      <c r="E77"/>
      <c r="F77"/>
      <c r="G77"/>
      <c r="H77"/>
      <c r="I77"/>
      <c r="J77"/>
      <c r="K77"/>
      <c r="L77"/>
      <c r="M77"/>
      <c r="N77"/>
    </row>
    <row r="78" spans="1:14" ht="15" customHeight="1" x14ac:dyDescent="0.25">
      <c r="A78"/>
      <c r="B78"/>
      <c r="C78"/>
      <c r="D78"/>
      <c r="E78"/>
      <c r="F78"/>
      <c r="G78"/>
      <c r="H78"/>
      <c r="I78"/>
      <c r="J78"/>
      <c r="K78"/>
      <c r="L78"/>
      <c r="M78"/>
      <c r="N78"/>
    </row>
    <row r="79" spans="1:14" ht="15" customHeight="1" x14ac:dyDescent="0.25">
      <c r="A79"/>
      <c r="B79"/>
      <c r="C79"/>
      <c r="D79"/>
      <c r="E79"/>
      <c r="F79"/>
      <c r="G79"/>
      <c r="H79"/>
      <c r="I79"/>
      <c r="J79"/>
      <c r="K79"/>
      <c r="L79"/>
      <c r="M79"/>
      <c r="N79"/>
    </row>
    <row r="80" spans="1:14" ht="15" customHeight="1" x14ac:dyDescent="0.2">
      <c r="A80" s="23"/>
      <c r="B80" s="23"/>
      <c r="C80" s="23"/>
      <c r="D80" s="23"/>
      <c r="E80" s="23"/>
      <c r="F80" s="23"/>
      <c r="G80" s="23"/>
      <c r="H80" s="24"/>
      <c r="I80" s="24"/>
    </row>
    <row r="81" spans="1:9" ht="15" customHeight="1" x14ac:dyDescent="0.25">
      <c r="A81"/>
      <c r="B81"/>
      <c r="C81"/>
      <c r="D81"/>
      <c r="E81"/>
      <c r="F81"/>
      <c r="G81"/>
      <c r="H81" s="29"/>
      <c r="I81" s="29"/>
    </row>
    <row r="82" spans="1:9" ht="15" customHeight="1" x14ac:dyDescent="0.25">
      <c r="A82"/>
      <c r="B82"/>
      <c r="C82"/>
      <c r="D82"/>
      <c r="E82"/>
      <c r="F82"/>
      <c r="G82"/>
      <c r="H82" s="30"/>
      <c r="I82" s="30"/>
    </row>
    <row r="83" spans="1:9" ht="15" customHeight="1" x14ac:dyDescent="0.25">
      <c r="A83"/>
      <c r="B83"/>
      <c r="C83"/>
      <c r="D83"/>
      <c r="E83"/>
      <c r="F83"/>
      <c r="G83"/>
      <c r="H83" s="30"/>
      <c r="I83" s="30"/>
    </row>
    <row r="84" spans="1:9" x14ac:dyDescent="0.25">
      <c r="A84"/>
      <c r="B84"/>
      <c r="C84"/>
      <c r="D84"/>
      <c r="E84"/>
      <c r="F84"/>
      <c r="G84"/>
      <c r="H84" s="23"/>
      <c r="I84" s="7"/>
    </row>
    <row r="85" spans="1:9" ht="15" customHeight="1" x14ac:dyDescent="0.25">
      <c r="A85"/>
      <c r="B85"/>
      <c r="C85"/>
      <c r="D85"/>
      <c r="E85"/>
      <c r="F85"/>
      <c r="G85"/>
      <c r="H85" s="23"/>
      <c r="I85" s="7"/>
    </row>
    <row r="86" spans="1:9" ht="15" customHeight="1" x14ac:dyDescent="0.25">
      <c r="A86"/>
      <c r="B86"/>
      <c r="C86"/>
      <c r="D86"/>
      <c r="E86"/>
      <c r="F86"/>
      <c r="G86"/>
    </row>
    <row r="87" spans="1:9" ht="15" customHeight="1" x14ac:dyDescent="0.25">
      <c r="A87"/>
      <c r="B87"/>
      <c r="C87"/>
      <c r="D87"/>
      <c r="E87"/>
      <c r="F87"/>
      <c r="G87"/>
    </row>
    <row r="88" spans="1:9" ht="15" customHeight="1" x14ac:dyDescent="0.25">
      <c r="A88"/>
      <c r="B88"/>
      <c r="C88"/>
      <c r="D88"/>
      <c r="E88"/>
      <c r="F88"/>
      <c r="G88"/>
    </row>
    <row r="89" spans="1:9" ht="15" customHeight="1" x14ac:dyDescent="0.25">
      <c r="A89"/>
      <c r="B89"/>
      <c r="C89"/>
      <c r="D89"/>
      <c r="E89"/>
      <c r="F89"/>
      <c r="G89"/>
    </row>
    <row r="90" spans="1:9" ht="15" customHeight="1" x14ac:dyDescent="0.25">
      <c r="A90"/>
      <c r="B90"/>
      <c r="C90"/>
      <c r="D90"/>
      <c r="E90"/>
      <c r="F90"/>
      <c r="G90"/>
    </row>
    <row r="91" spans="1:9" ht="15" customHeight="1" x14ac:dyDescent="0.25">
      <c r="A91"/>
      <c r="B91"/>
      <c r="C91"/>
      <c r="D91"/>
      <c r="E91"/>
      <c r="F91"/>
      <c r="G91"/>
    </row>
    <row r="92" spans="1:9" ht="15" customHeight="1" x14ac:dyDescent="0.25">
      <c r="A92"/>
      <c r="B92"/>
      <c r="C92"/>
      <c r="D92"/>
      <c r="E92"/>
      <c r="F92"/>
      <c r="G92"/>
    </row>
    <row r="93" spans="1:9" ht="15" customHeight="1" x14ac:dyDescent="0.25">
      <c r="A93"/>
      <c r="B93"/>
      <c r="C93"/>
      <c r="D93"/>
      <c r="E93"/>
      <c r="F93"/>
      <c r="G93"/>
    </row>
    <row r="94" spans="1:9" ht="15" customHeight="1" x14ac:dyDescent="0.25">
      <c r="A94"/>
      <c r="B94"/>
      <c r="C94"/>
      <c r="D94"/>
      <c r="E94"/>
      <c r="F94"/>
      <c r="G94"/>
    </row>
    <row r="95" spans="1:9" ht="15" customHeight="1" x14ac:dyDescent="0.25">
      <c r="A95"/>
      <c r="B95"/>
      <c r="C95"/>
      <c r="D95"/>
      <c r="E95"/>
      <c r="F95"/>
      <c r="G95"/>
    </row>
    <row r="96" spans="1:9" ht="15" customHeight="1" x14ac:dyDescent="0.25">
      <c r="A96"/>
      <c r="B96"/>
      <c r="C96"/>
      <c r="D96"/>
      <c r="E96"/>
      <c r="F96"/>
      <c r="G96"/>
    </row>
    <row r="97" spans="1:7" ht="15" customHeight="1" x14ac:dyDescent="0.25">
      <c r="A97"/>
      <c r="B97"/>
      <c r="C97"/>
      <c r="D97"/>
      <c r="E97"/>
      <c r="F97"/>
      <c r="G97"/>
    </row>
    <row r="98" spans="1:7" ht="15" customHeight="1" x14ac:dyDescent="0.25">
      <c r="A98"/>
      <c r="B98"/>
      <c r="C98"/>
      <c r="D98"/>
      <c r="E98"/>
      <c r="F98"/>
      <c r="G98"/>
    </row>
    <row r="99" spans="1:7" ht="25.5" customHeight="1" x14ac:dyDescent="0.25">
      <c r="A99"/>
      <c r="B99"/>
      <c r="C99"/>
      <c r="D99"/>
      <c r="E99"/>
      <c r="F99"/>
      <c r="G99"/>
    </row>
    <row r="100" spans="1:7" ht="15" customHeight="1" x14ac:dyDescent="0.25">
      <c r="A100"/>
      <c r="B100"/>
      <c r="C100"/>
      <c r="D100"/>
      <c r="E100"/>
      <c r="F100"/>
      <c r="G100"/>
    </row>
    <row r="101" spans="1:7" x14ac:dyDescent="0.25">
      <c r="A101"/>
      <c r="B101"/>
      <c r="C101"/>
      <c r="D101"/>
      <c r="E101"/>
      <c r="F101"/>
      <c r="G101"/>
    </row>
    <row r="102" spans="1:7" ht="15" customHeight="1" x14ac:dyDescent="0.25">
      <c r="A102"/>
      <c r="B102"/>
      <c r="C102"/>
      <c r="D102"/>
      <c r="E102"/>
      <c r="F102"/>
      <c r="G102"/>
    </row>
    <row r="103" spans="1:7" ht="15" customHeight="1" x14ac:dyDescent="0.25">
      <c r="A103"/>
      <c r="B103"/>
      <c r="C103"/>
      <c r="D103"/>
      <c r="E103"/>
      <c r="F103"/>
      <c r="G103"/>
    </row>
    <row r="104" spans="1:7" ht="15" customHeight="1" x14ac:dyDescent="0.25">
      <c r="A104"/>
      <c r="B104"/>
      <c r="C104"/>
      <c r="D104"/>
      <c r="E104"/>
      <c r="F104"/>
      <c r="G104"/>
    </row>
    <row r="105" spans="1:7" ht="15" customHeight="1" x14ac:dyDescent="0.25">
      <c r="A105"/>
      <c r="B105"/>
      <c r="C105"/>
      <c r="D105"/>
      <c r="E105"/>
      <c r="F105"/>
      <c r="G105"/>
    </row>
    <row r="106" spans="1:7" ht="15" customHeight="1" x14ac:dyDescent="0.25">
      <c r="A106"/>
      <c r="B106"/>
      <c r="C106"/>
      <c r="D106"/>
      <c r="E106"/>
      <c r="F106"/>
      <c r="G106"/>
    </row>
    <row r="107" spans="1:7" ht="15" customHeight="1" x14ac:dyDescent="0.25">
      <c r="A107"/>
      <c r="B107"/>
      <c r="C107"/>
      <c r="D107"/>
      <c r="E107"/>
      <c r="F107"/>
      <c r="G107"/>
    </row>
    <row r="108" spans="1:7" ht="15" customHeight="1" x14ac:dyDescent="0.25">
      <c r="A108"/>
      <c r="B108"/>
      <c r="C108"/>
      <c r="D108"/>
      <c r="E108"/>
      <c r="F108"/>
      <c r="G108"/>
    </row>
    <row r="109" spans="1:7" ht="15" customHeight="1" x14ac:dyDescent="0.25">
      <c r="A109"/>
      <c r="B109"/>
      <c r="C109"/>
      <c r="D109"/>
      <c r="E109"/>
      <c r="F109"/>
      <c r="G109"/>
    </row>
    <row r="110" spans="1:7" ht="15" customHeight="1" x14ac:dyDescent="0.25">
      <c r="A110"/>
      <c r="B110"/>
      <c r="C110"/>
      <c r="D110"/>
      <c r="E110"/>
      <c r="F110"/>
      <c r="G110"/>
    </row>
    <row r="111" spans="1:7" ht="15" customHeight="1" x14ac:dyDescent="0.2">
      <c r="A111" s="32"/>
      <c r="B111" s="32"/>
      <c r="C111" s="32"/>
      <c r="D111" s="32"/>
      <c r="E111" s="32"/>
      <c r="F111" s="32"/>
      <c r="G111" s="32"/>
    </row>
    <row r="112" spans="1:7" ht="15" customHeight="1" x14ac:dyDescent="0.2">
      <c r="A112" s="32"/>
      <c r="B112" s="32"/>
      <c r="C112" s="32"/>
      <c r="D112" s="32"/>
      <c r="E112" s="32"/>
      <c r="F112" s="32"/>
      <c r="G112" s="32"/>
    </row>
    <row r="113" spans="1:7" ht="15" customHeight="1" x14ac:dyDescent="0.2">
      <c r="A113" s="32"/>
      <c r="B113" s="32"/>
      <c r="C113" s="32"/>
      <c r="D113" s="32"/>
      <c r="E113" s="32"/>
      <c r="F113" s="32"/>
      <c r="G113" s="32"/>
    </row>
    <row r="114" spans="1:7" ht="15" customHeight="1" x14ac:dyDescent="0.2">
      <c r="A114" s="32"/>
      <c r="B114" s="32"/>
      <c r="C114" s="32"/>
      <c r="D114" s="32"/>
      <c r="E114" s="32"/>
      <c r="F114" s="32"/>
      <c r="G114" s="32"/>
    </row>
  </sheetData>
  <sheetProtection password="B056" sheet="1" objects="1" scenarios="1"/>
  <mergeCells count="13">
    <mergeCell ref="I15:L17"/>
    <mergeCell ref="I2:L2"/>
    <mergeCell ref="A5:G5"/>
    <mergeCell ref="A2:G2"/>
    <mergeCell ref="A3:A4"/>
    <mergeCell ref="B3:D3"/>
    <mergeCell ref="E3:G3"/>
    <mergeCell ref="A23:A28"/>
    <mergeCell ref="B26:C28"/>
    <mergeCell ref="A10:G10"/>
    <mergeCell ref="A14:G14"/>
    <mergeCell ref="A17:G17"/>
    <mergeCell ref="A19:G20"/>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A21" sqref="A21"/>
    </sheetView>
  </sheetViews>
  <sheetFormatPr defaultRowHeight="15" x14ac:dyDescent="0.25"/>
  <cols>
    <col min="1" max="1" width="19.42578125" bestFit="1" customWidth="1"/>
    <col min="2" max="2" width="17.42578125" customWidth="1"/>
  </cols>
  <sheetData>
    <row r="1" spans="1:12" x14ac:dyDescent="0.25">
      <c r="A1" s="2" t="s">
        <v>50</v>
      </c>
    </row>
    <row r="2" spans="1:12" x14ac:dyDescent="0.25">
      <c r="A2" s="25" t="s">
        <v>51</v>
      </c>
      <c r="B2" s="25" t="s">
        <v>52</v>
      </c>
      <c r="C2" s="25" t="s">
        <v>53</v>
      </c>
      <c r="D2" s="25" t="s">
        <v>54</v>
      </c>
      <c r="E2" s="25" t="s">
        <v>55</v>
      </c>
      <c r="F2" s="25" t="s">
        <v>56</v>
      </c>
      <c r="G2" s="25" t="s">
        <v>57</v>
      </c>
    </row>
    <row r="3" spans="1:12" x14ac:dyDescent="0.25">
      <c r="A3" s="95" t="s">
        <v>58</v>
      </c>
      <c r="B3" s="35" t="s">
        <v>59</v>
      </c>
      <c r="C3" s="10">
        <v>9.3630013476799761E-3</v>
      </c>
      <c r="D3" s="10">
        <v>7.4519991808693467E-2</v>
      </c>
      <c r="E3" s="10">
        <v>8.6033551570891521E-5</v>
      </c>
      <c r="F3" s="10">
        <v>9.6138212535283471E-2</v>
      </c>
      <c r="G3" s="10">
        <v>4.226926262316423E-2</v>
      </c>
      <c r="L3" s="33"/>
    </row>
    <row r="4" spans="1:12" x14ac:dyDescent="0.25">
      <c r="A4" s="95"/>
      <c r="B4" s="35" t="s">
        <v>60</v>
      </c>
      <c r="C4" s="10">
        <v>1.9432717920016346E-2</v>
      </c>
      <c r="D4" s="10">
        <v>0.19770476916405869</v>
      </c>
      <c r="E4" s="10">
        <v>1.6614354833010314E-4</v>
      </c>
      <c r="F4" s="10">
        <v>0.10602299202233414</v>
      </c>
      <c r="G4" s="10">
        <v>3.5663485612068627E-2</v>
      </c>
      <c r="L4" s="33"/>
    </row>
    <row r="5" spans="1:12" x14ac:dyDescent="0.25">
      <c r="A5" s="95"/>
      <c r="B5" s="35" t="s">
        <v>61</v>
      </c>
      <c r="C5" s="10">
        <v>1.8879850739384012E-2</v>
      </c>
      <c r="D5" s="10">
        <v>0.31861247152656436</v>
      </c>
      <c r="E5" s="10">
        <v>2.8608393717488665E-4</v>
      </c>
      <c r="F5" s="10">
        <v>0.15162091846570119</v>
      </c>
      <c r="G5" s="10">
        <v>4.2373566784726938E-2</v>
      </c>
      <c r="I5" s="33"/>
      <c r="L5" s="33"/>
    </row>
    <row r="6" spans="1:12" x14ac:dyDescent="0.25">
      <c r="A6" s="95"/>
      <c r="B6" s="35" t="s">
        <v>62</v>
      </c>
      <c r="C6" s="10">
        <v>1.2379282144095784E-2</v>
      </c>
      <c r="D6" s="10">
        <v>0.40506800826818495</v>
      </c>
      <c r="E6" s="10">
        <v>3.9360565132436678E-4</v>
      </c>
      <c r="F6" s="10">
        <v>8.7074543299048776E-2</v>
      </c>
      <c r="G6" s="10">
        <v>3.457791520160676E-2</v>
      </c>
      <c r="L6" s="33"/>
    </row>
    <row r="7" spans="1:12" x14ac:dyDescent="0.25">
      <c r="A7" s="95"/>
      <c r="B7" s="35" t="s">
        <v>63</v>
      </c>
      <c r="C7" s="10">
        <v>1.6493488182013304E-2</v>
      </c>
      <c r="D7" s="10">
        <v>0.50757511605008721</v>
      </c>
      <c r="E7" s="10">
        <v>4.9410057705164077E-4</v>
      </c>
      <c r="F7" s="10">
        <v>0.12597072839531243</v>
      </c>
      <c r="G7" s="10">
        <v>4.4813003055424828E-2</v>
      </c>
      <c r="L7" s="33"/>
    </row>
    <row r="10" spans="1:12" x14ac:dyDescent="0.25">
      <c r="A10" s="76" t="s">
        <v>102</v>
      </c>
      <c r="B10" s="96"/>
      <c r="C10" s="97"/>
      <c r="D10" s="97"/>
      <c r="E10" s="98"/>
    </row>
    <row r="11" spans="1:12" x14ac:dyDescent="0.25">
      <c r="A11" s="77"/>
      <c r="B11" s="99"/>
      <c r="C11" s="100"/>
      <c r="D11" s="100"/>
      <c r="E11" s="101"/>
    </row>
    <row r="12" spans="1:12" x14ac:dyDescent="0.25">
      <c r="A12" s="77"/>
      <c r="B12" s="102"/>
      <c r="C12" s="103"/>
      <c r="D12" s="103"/>
      <c r="E12" s="104"/>
    </row>
    <row r="13" spans="1:12" x14ac:dyDescent="0.25">
      <c r="A13" s="77"/>
      <c r="B13" s="79" t="s">
        <v>103</v>
      </c>
      <c r="C13" s="105"/>
      <c r="D13" s="105"/>
      <c r="E13" s="80"/>
    </row>
    <row r="14" spans="1:12" x14ac:dyDescent="0.25">
      <c r="A14" s="77"/>
      <c r="B14" s="81"/>
      <c r="C14" s="106"/>
      <c r="D14" s="106"/>
      <c r="E14" s="82"/>
    </row>
    <row r="15" spans="1:12" x14ac:dyDescent="0.25">
      <c r="A15" s="77"/>
      <c r="B15" s="81"/>
      <c r="C15" s="106"/>
      <c r="D15" s="106"/>
      <c r="E15" s="82"/>
    </row>
    <row r="16" spans="1:12" x14ac:dyDescent="0.25">
      <c r="A16" s="78"/>
      <c r="B16" s="83"/>
      <c r="C16" s="107"/>
      <c r="D16" s="107"/>
      <c r="E16" s="84"/>
    </row>
    <row r="18" spans="1:1" x14ac:dyDescent="0.25">
      <c r="A18" s="2" t="s">
        <v>132</v>
      </c>
    </row>
    <row r="19" spans="1:1" x14ac:dyDescent="0.25">
      <c r="A19" s="2" t="s">
        <v>133</v>
      </c>
    </row>
  </sheetData>
  <sheetProtection password="B056" sheet="1" objects="1" scenarios="1"/>
  <mergeCells count="4">
    <mergeCell ref="A3:A7"/>
    <mergeCell ref="A10:A16"/>
    <mergeCell ref="B10:E12"/>
    <mergeCell ref="B13:E16"/>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zoomScaleNormal="100" workbookViewId="0">
      <selection activeCell="D26" sqref="D26"/>
    </sheetView>
  </sheetViews>
  <sheetFormatPr defaultRowHeight="15" customHeight="1" x14ac:dyDescent="0.25"/>
  <cols>
    <col min="1" max="1" width="25.28515625" style="7" customWidth="1"/>
    <col min="2" max="2" width="21.5703125" style="7" customWidth="1"/>
    <col min="3" max="3" width="17.7109375" style="7" customWidth="1"/>
    <col min="4" max="4" width="17.85546875" style="7" bestFit="1" customWidth="1"/>
    <col min="5" max="5" width="15.7109375" style="7" customWidth="1"/>
    <col min="6" max="6" width="15.7109375" style="7" bestFit="1" customWidth="1"/>
    <col min="7" max="7" width="23.5703125" style="7" customWidth="1"/>
    <col min="8" max="8" width="19.28515625" style="7" bestFit="1" customWidth="1"/>
    <col min="9" max="9" width="14.28515625" style="7" bestFit="1" customWidth="1"/>
    <col min="10" max="10" width="12.42578125" style="7" customWidth="1"/>
    <col min="11" max="11" width="16.28515625" style="7" bestFit="1" customWidth="1"/>
    <col min="12" max="12" width="35.7109375" style="7" customWidth="1"/>
    <col min="13" max="13" width="16.28515625" style="7" bestFit="1" customWidth="1"/>
    <col min="14" max="14" width="30.42578125" style="7" customWidth="1"/>
    <col min="15" max="15" width="16.28515625" style="7" bestFit="1" customWidth="1"/>
    <col min="16" max="17" width="9.140625" style="7"/>
    <col min="18" max="18" width="14.28515625" style="7" bestFit="1" customWidth="1"/>
    <col min="19" max="19" width="13.85546875" style="7" bestFit="1" customWidth="1"/>
    <col min="20" max="16384" width="9.140625" style="7"/>
  </cols>
  <sheetData>
    <row r="1" spans="1:10" ht="15" customHeight="1" x14ac:dyDescent="0.25">
      <c r="A1" s="73" t="s">
        <v>72</v>
      </c>
      <c r="B1" s="16"/>
      <c r="C1" s="16"/>
    </row>
    <row r="2" spans="1:10" ht="15" customHeight="1" x14ac:dyDescent="0.25">
      <c r="A2" s="92" t="s">
        <v>73</v>
      </c>
      <c r="B2" s="93"/>
      <c r="C2" s="93"/>
      <c r="D2" s="93"/>
      <c r="E2" s="93"/>
      <c r="F2" s="93"/>
      <c r="G2" s="93"/>
      <c r="H2" s="93"/>
      <c r="I2" s="93"/>
      <c r="J2" s="94"/>
    </row>
    <row r="3" spans="1:10" ht="15" customHeight="1" x14ac:dyDescent="0.25">
      <c r="A3" s="72" t="s">
        <v>74</v>
      </c>
      <c r="B3" s="72" t="s">
        <v>70</v>
      </c>
      <c r="C3" s="72" t="s">
        <v>66</v>
      </c>
      <c r="D3" s="72" t="s">
        <v>94</v>
      </c>
      <c r="E3" s="72" t="s">
        <v>95</v>
      </c>
      <c r="F3" s="72" t="s">
        <v>75</v>
      </c>
      <c r="G3" s="72" t="s">
        <v>76</v>
      </c>
      <c r="H3" s="72" t="s">
        <v>96</v>
      </c>
      <c r="I3" s="72" t="s">
        <v>97</v>
      </c>
      <c r="J3" s="72" t="s">
        <v>98</v>
      </c>
    </row>
    <row r="4" spans="1:10" ht="15" customHeight="1" x14ac:dyDescent="0.25">
      <c r="A4" s="66" t="s">
        <v>77</v>
      </c>
      <c r="B4" s="66" t="s">
        <v>79</v>
      </c>
      <c r="C4" s="66">
        <v>1</v>
      </c>
      <c r="D4" s="67">
        <v>37.4</v>
      </c>
      <c r="E4" s="67">
        <f>D4*1.34102</f>
        <v>50.154147999999999</v>
      </c>
      <c r="F4" s="66">
        <v>8</v>
      </c>
      <c r="G4" s="66" t="s">
        <v>78</v>
      </c>
      <c r="H4" s="68">
        <v>3.6850000000000001</v>
      </c>
      <c r="I4" s="67">
        <v>1.3049999999999999</v>
      </c>
      <c r="J4" s="67">
        <f>H4*I4</f>
        <v>4.8089249999999995</v>
      </c>
    </row>
    <row r="5" spans="1:10" ht="15" customHeight="1" x14ac:dyDescent="0.25">
      <c r="A5" s="66"/>
      <c r="B5" s="66"/>
      <c r="C5" s="66"/>
      <c r="D5" s="66"/>
      <c r="E5" s="66"/>
      <c r="F5" s="66"/>
      <c r="G5" s="66"/>
      <c r="H5" s="66"/>
      <c r="I5" s="66"/>
      <c r="J5" s="66"/>
    </row>
    <row r="6" spans="1:10" ht="15" customHeight="1" x14ac:dyDescent="0.25">
      <c r="A6" s="92" t="s">
        <v>85</v>
      </c>
      <c r="B6" s="93"/>
      <c r="C6" s="93"/>
      <c r="D6" s="93"/>
      <c r="E6" s="93"/>
      <c r="F6" s="93"/>
      <c r="G6" s="93"/>
      <c r="H6" s="93"/>
      <c r="I6" s="93"/>
      <c r="J6" s="94"/>
    </row>
    <row r="7" spans="1:10" ht="15" customHeight="1" x14ac:dyDescent="0.25">
      <c r="A7" s="111" t="s">
        <v>86</v>
      </c>
      <c r="B7" s="111" t="s">
        <v>87</v>
      </c>
      <c r="C7" s="111" t="s">
        <v>88</v>
      </c>
      <c r="D7" s="90" t="s">
        <v>92</v>
      </c>
      <c r="E7" s="92" t="s">
        <v>89</v>
      </c>
      <c r="F7" s="94"/>
      <c r="G7" s="111" t="s">
        <v>111</v>
      </c>
      <c r="H7" s="111" t="s">
        <v>112</v>
      </c>
      <c r="I7" s="111" t="s">
        <v>113</v>
      </c>
      <c r="J7" s="111" t="s">
        <v>114</v>
      </c>
    </row>
    <row r="8" spans="1:10" ht="15" customHeight="1" x14ac:dyDescent="0.25">
      <c r="A8" s="91"/>
      <c r="B8" s="91"/>
      <c r="C8" s="91"/>
      <c r="D8" s="112"/>
      <c r="E8" s="72" t="s">
        <v>90</v>
      </c>
      <c r="F8" s="72" t="s">
        <v>91</v>
      </c>
      <c r="G8" s="91"/>
      <c r="H8" s="91"/>
      <c r="I8" s="91"/>
      <c r="J8" s="91"/>
    </row>
    <row r="9" spans="1:10" ht="15" customHeight="1" x14ac:dyDescent="0.25">
      <c r="A9" s="66">
        <v>1</v>
      </c>
      <c r="B9" s="66" t="s">
        <v>10</v>
      </c>
      <c r="C9" s="66" t="s">
        <v>9</v>
      </c>
      <c r="D9" s="66">
        <v>63</v>
      </c>
      <c r="E9" s="69">
        <v>-20.426286999999999</v>
      </c>
      <c r="F9" s="69">
        <v>-40.472503000000003</v>
      </c>
      <c r="G9" s="66">
        <v>0.5</v>
      </c>
      <c r="H9" s="66">
        <v>0.2</v>
      </c>
      <c r="I9" s="66">
        <v>50</v>
      </c>
      <c r="J9" s="66">
        <v>15</v>
      </c>
    </row>
    <row r="10" spans="1:10" ht="15" customHeight="1" x14ac:dyDescent="0.25">
      <c r="A10" s="66"/>
      <c r="B10" s="66"/>
      <c r="C10" s="66"/>
      <c r="D10" s="66"/>
      <c r="E10" s="66"/>
      <c r="F10" s="66"/>
      <c r="G10" s="66"/>
      <c r="H10" s="66"/>
      <c r="I10" s="66"/>
      <c r="J10" s="66"/>
    </row>
    <row r="11" spans="1:10" ht="15" customHeight="1" x14ac:dyDescent="0.25">
      <c r="A11" s="92" t="s">
        <v>80</v>
      </c>
      <c r="B11" s="93"/>
      <c r="C11" s="93"/>
      <c r="D11" s="93"/>
      <c r="E11" s="93"/>
      <c r="F11" s="66"/>
      <c r="G11" s="66"/>
      <c r="H11" s="66"/>
      <c r="I11" s="66"/>
      <c r="J11" s="66"/>
    </row>
    <row r="12" spans="1:10" ht="15" customHeight="1" x14ac:dyDescent="0.25">
      <c r="A12" s="72" t="s">
        <v>0</v>
      </c>
      <c r="B12" s="72" t="s">
        <v>70</v>
      </c>
      <c r="C12" s="72" t="s">
        <v>66</v>
      </c>
      <c r="D12" s="72" t="s">
        <v>82</v>
      </c>
      <c r="E12" s="72" t="s">
        <v>93</v>
      </c>
      <c r="F12" s="66"/>
      <c r="G12" s="66"/>
      <c r="H12" s="66"/>
      <c r="I12" s="66"/>
      <c r="J12" s="66"/>
    </row>
    <row r="13" spans="1:10" ht="15" customHeight="1" x14ac:dyDescent="0.25">
      <c r="A13" s="66" t="s">
        <v>84</v>
      </c>
      <c r="B13" s="66" t="s">
        <v>81</v>
      </c>
      <c r="C13" s="66">
        <v>1</v>
      </c>
      <c r="D13" s="66" t="s">
        <v>83</v>
      </c>
      <c r="E13" s="66">
        <v>2013</v>
      </c>
      <c r="F13" s="66"/>
      <c r="G13" s="66"/>
      <c r="H13" s="66"/>
      <c r="I13" s="66"/>
      <c r="J13" s="66"/>
    </row>
    <row r="16" spans="1:10" ht="15" customHeight="1" x14ac:dyDescent="0.25">
      <c r="A16" s="71" t="s">
        <v>115</v>
      </c>
    </row>
    <row r="17" spans="1:8" ht="15" customHeight="1" x14ac:dyDescent="0.25">
      <c r="A17" s="108" t="s">
        <v>70</v>
      </c>
      <c r="B17" s="108" t="s">
        <v>123</v>
      </c>
      <c r="C17" s="92" t="s">
        <v>121</v>
      </c>
      <c r="D17" s="93"/>
      <c r="E17" s="93"/>
      <c r="F17" s="93"/>
      <c r="G17" s="110" t="s">
        <v>122</v>
      </c>
      <c r="H17" s="108"/>
    </row>
    <row r="18" spans="1:8" ht="15" customHeight="1" x14ac:dyDescent="0.25">
      <c r="A18" s="109"/>
      <c r="B18" s="109"/>
      <c r="C18" s="72" t="s">
        <v>116</v>
      </c>
      <c r="D18" s="72" t="s">
        <v>117</v>
      </c>
      <c r="E18" s="72" t="s">
        <v>124</v>
      </c>
      <c r="F18" s="72" t="s">
        <v>118</v>
      </c>
      <c r="G18" s="72" t="s">
        <v>119</v>
      </c>
      <c r="H18" s="72" t="s">
        <v>120</v>
      </c>
    </row>
    <row r="19" spans="1:8" ht="15" customHeight="1" x14ac:dyDescent="0.25">
      <c r="A19" s="7" t="s">
        <v>81</v>
      </c>
      <c r="B19" s="7">
        <v>10</v>
      </c>
      <c r="C19" s="7">
        <v>7.5940000000000003</v>
      </c>
      <c r="D19" s="7">
        <v>3.51</v>
      </c>
      <c r="E19" s="7">
        <v>3.645</v>
      </c>
      <c r="F19" s="7">
        <v>600</v>
      </c>
      <c r="G19" s="7">
        <v>26</v>
      </c>
      <c r="H19" s="7">
        <v>46.2</v>
      </c>
    </row>
  </sheetData>
  <sheetProtection password="B056" sheet="1" objects="1" scenarios="1"/>
  <mergeCells count="16">
    <mergeCell ref="C17:F17"/>
    <mergeCell ref="A17:A18"/>
    <mergeCell ref="G17:H17"/>
    <mergeCell ref="B17:B18"/>
    <mergeCell ref="A2:J2"/>
    <mergeCell ref="A6:J6"/>
    <mergeCell ref="A11:E11"/>
    <mergeCell ref="A7:A8"/>
    <mergeCell ref="B7:B8"/>
    <mergeCell ref="C7:C8"/>
    <mergeCell ref="D7:D8"/>
    <mergeCell ref="E7:F7"/>
    <mergeCell ref="G7:G8"/>
    <mergeCell ref="H7:H8"/>
    <mergeCell ref="I7:I8"/>
    <mergeCell ref="J7:J8"/>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zoomScaleNormal="100" workbookViewId="0">
      <selection activeCell="W9" sqref="W9"/>
    </sheetView>
  </sheetViews>
  <sheetFormatPr defaultRowHeight="15" customHeight="1" x14ac:dyDescent="0.2"/>
  <cols>
    <col min="1" max="1" width="29.42578125" style="1" customWidth="1"/>
    <col min="2" max="2" width="17.42578125" style="1" customWidth="1"/>
    <col min="3" max="3" width="18.140625" style="1" customWidth="1"/>
    <col min="4" max="5" width="15.7109375" style="1" customWidth="1"/>
    <col min="6" max="6" width="12.140625" style="1" customWidth="1"/>
    <col min="7" max="7" width="13.140625" style="1" customWidth="1"/>
    <col min="8" max="8" width="14.5703125" style="1" customWidth="1"/>
    <col min="9" max="17" width="9.140625" style="1"/>
    <col min="18" max="18" width="9.140625" style="1" customWidth="1"/>
    <col min="19" max="16384" width="9.140625" style="1"/>
  </cols>
  <sheetData>
    <row r="1" spans="1:23" ht="15" customHeight="1" x14ac:dyDescent="0.2">
      <c r="A1" s="2" t="s">
        <v>99</v>
      </c>
      <c r="B1" s="16">
        <v>7.3999999999999999E-4</v>
      </c>
    </row>
    <row r="2" spans="1:23" ht="15" customHeight="1" x14ac:dyDescent="0.2">
      <c r="A2" s="2" t="s">
        <v>101</v>
      </c>
      <c r="B2" s="46">
        <f>Dados!D9</f>
        <v>63</v>
      </c>
      <c r="C2" s="2"/>
    </row>
    <row r="3" spans="1:23" ht="15" customHeight="1" x14ac:dyDescent="0.2">
      <c r="A3" s="2" t="s">
        <v>100</v>
      </c>
      <c r="B3" s="46">
        <f>B2/B1</f>
        <v>85135.135135135133</v>
      </c>
      <c r="C3" s="2"/>
    </row>
    <row r="4" spans="1:23" ht="15" customHeight="1" x14ac:dyDescent="0.2">
      <c r="A4" s="3" t="s">
        <v>44</v>
      </c>
      <c r="B4" s="16" t="s">
        <v>45</v>
      </c>
    </row>
    <row r="5" spans="1:23" ht="15" customHeight="1" x14ac:dyDescent="0.2">
      <c r="A5" s="2"/>
    </row>
    <row r="6" spans="1:23" ht="15" customHeight="1" x14ac:dyDescent="0.2">
      <c r="A6" s="3" t="s">
        <v>72</v>
      </c>
    </row>
    <row r="7" spans="1:23" ht="15" customHeight="1" x14ac:dyDescent="0.2">
      <c r="A7" s="116" t="s">
        <v>0</v>
      </c>
      <c r="B7" s="117" t="s">
        <v>71</v>
      </c>
      <c r="C7" s="116" t="s">
        <v>49</v>
      </c>
      <c r="D7" s="118" t="s">
        <v>126</v>
      </c>
      <c r="E7" s="118" t="s">
        <v>127</v>
      </c>
      <c r="F7" s="116" t="s">
        <v>128</v>
      </c>
      <c r="G7" s="116" t="s">
        <v>129</v>
      </c>
      <c r="H7" s="116" t="s">
        <v>130</v>
      </c>
      <c r="I7" s="116" t="s">
        <v>131</v>
      </c>
      <c r="J7" s="114" t="s">
        <v>107</v>
      </c>
      <c r="K7" s="115"/>
      <c r="L7" s="115"/>
      <c r="M7" s="115"/>
      <c r="N7" s="115"/>
      <c r="O7" s="115"/>
      <c r="P7" s="115"/>
      <c r="Q7" s="114" t="s">
        <v>1</v>
      </c>
      <c r="R7" s="115"/>
      <c r="S7" s="115"/>
      <c r="T7" s="115"/>
      <c r="U7" s="115"/>
      <c r="V7" s="115"/>
      <c r="W7" s="115"/>
    </row>
    <row r="8" spans="1:23" ht="15" customHeight="1" x14ac:dyDescent="0.2">
      <c r="A8" s="117"/>
      <c r="B8" s="119"/>
      <c r="C8" s="116"/>
      <c r="D8" s="118"/>
      <c r="E8" s="118"/>
      <c r="F8" s="116"/>
      <c r="G8" s="116"/>
      <c r="H8" s="116"/>
      <c r="I8" s="116"/>
      <c r="J8" s="59" t="s">
        <v>2</v>
      </c>
      <c r="K8" s="59" t="s">
        <v>6</v>
      </c>
      <c r="L8" s="59" t="s">
        <v>7</v>
      </c>
      <c r="M8" s="12" t="s">
        <v>12</v>
      </c>
      <c r="N8" s="12" t="s">
        <v>13</v>
      </c>
      <c r="O8" s="12" t="s">
        <v>11</v>
      </c>
      <c r="P8" s="12" t="s">
        <v>40</v>
      </c>
      <c r="Q8" s="11" t="s">
        <v>2</v>
      </c>
      <c r="R8" s="11" t="s">
        <v>6</v>
      </c>
      <c r="S8" s="11" t="s">
        <v>7</v>
      </c>
      <c r="T8" s="12" t="s">
        <v>12</v>
      </c>
      <c r="U8" s="12" t="s">
        <v>13</v>
      </c>
      <c r="V8" s="12" t="s">
        <v>11</v>
      </c>
      <c r="W8" s="12" t="s">
        <v>40</v>
      </c>
    </row>
    <row r="9" spans="1:23" ht="15" customHeight="1" x14ac:dyDescent="0.2">
      <c r="A9" s="27" t="s">
        <v>84</v>
      </c>
      <c r="B9" s="44" t="s">
        <v>9</v>
      </c>
      <c r="C9" s="28">
        <f>B3/(30*24)</f>
        <v>118.24324324324324</v>
      </c>
      <c r="D9" s="45">
        <f>Dados!E9</f>
        <v>-20.426286999999999</v>
      </c>
      <c r="E9" s="45">
        <f>Dados!F9</f>
        <v>-40.472503000000003</v>
      </c>
      <c r="F9" s="26">
        <f>Dados!G9</f>
        <v>0.5</v>
      </c>
      <c r="G9" s="7">
        <f>Dados!H9</f>
        <v>0.2</v>
      </c>
      <c r="H9" s="7">
        <f>Dados!I9</f>
        <v>50</v>
      </c>
      <c r="I9" s="7">
        <f>Dados!J9</f>
        <v>15</v>
      </c>
      <c r="J9" s="60">
        <f>'FE-Combustao'!K8</f>
        <v>121.6</v>
      </c>
      <c r="K9" s="60">
        <f>J9</f>
        <v>121.6</v>
      </c>
      <c r="L9" s="60">
        <f>J9</f>
        <v>121.6</v>
      </c>
      <c r="M9" s="60">
        <f>'FE-Combustao'!C12</f>
        <v>800</v>
      </c>
      <c r="N9" s="60">
        <f>'FE-Combustao'!K11</f>
        <v>9.6</v>
      </c>
      <c r="O9" s="60">
        <f>'FE-Combustao'!F12</f>
        <v>1344</v>
      </c>
      <c r="P9" s="60">
        <f>'FE-Combustao'!K14</f>
        <v>88</v>
      </c>
      <c r="Q9" s="10">
        <f>(J9*'Emissão Chaminé'!C9)/1000000</f>
        <v>1.4378378378378378E-2</v>
      </c>
      <c r="R9" s="10">
        <f>Q9</f>
        <v>1.4378378378378378E-2</v>
      </c>
      <c r="S9" s="10">
        <f>Q9</f>
        <v>1.4378378378378378E-2</v>
      </c>
      <c r="T9" s="42">
        <f>(M9*'Emissão Chaminé'!C9)/1000000</f>
        <v>9.45945945945946E-2</v>
      </c>
      <c r="U9" s="15">
        <f>(N9*'Emissão Chaminé'!C9)/1000000</f>
        <v>1.1351351351351351E-3</v>
      </c>
      <c r="V9" s="42">
        <f>(O9*'Emissão Chaminé'!C9)/1000000</f>
        <v>0.15891891891891891</v>
      </c>
      <c r="W9" s="15">
        <f>(P9*'Emissão Chaminé'!C9)/1000000</f>
        <v>1.0405405405405405E-2</v>
      </c>
    </row>
    <row r="10" spans="1:23" ht="15" customHeight="1" x14ac:dyDescent="0.2">
      <c r="A10" s="113" t="s">
        <v>47</v>
      </c>
      <c r="B10" s="113"/>
      <c r="C10" s="113"/>
      <c r="D10" s="113"/>
      <c r="E10" s="113"/>
      <c r="F10" s="113"/>
      <c r="G10" s="113"/>
      <c r="H10" s="113"/>
      <c r="I10" s="113"/>
      <c r="J10" s="113"/>
      <c r="K10" s="113"/>
      <c r="L10" s="113"/>
      <c r="M10" s="113"/>
      <c r="N10" s="113"/>
      <c r="O10" s="113"/>
      <c r="P10" s="113"/>
      <c r="Q10" s="61">
        <f>SUM(Q9)</f>
        <v>1.4378378378378378E-2</v>
      </c>
      <c r="R10" s="61">
        <f t="shared" ref="R10:W10" si="0">SUM(R9)</f>
        <v>1.4378378378378378E-2</v>
      </c>
      <c r="S10" s="61">
        <f t="shared" si="0"/>
        <v>1.4378378378378378E-2</v>
      </c>
      <c r="T10" s="61">
        <f>SUM(T9)</f>
        <v>9.45945945945946E-2</v>
      </c>
      <c r="U10" s="61">
        <f t="shared" si="0"/>
        <v>1.1351351351351351E-3</v>
      </c>
      <c r="V10" s="61">
        <f>SUM(V9)</f>
        <v>0.15891891891891891</v>
      </c>
      <c r="W10" s="61">
        <f t="shared" si="0"/>
        <v>1.0405405405405405E-2</v>
      </c>
    </row>
    <row r="11" spans="1:23" ht="15" customHeight="1" x14ac:dyDescent="0.25">
      <c r="A11"/>
      <c r="B11"/>
      <c r="C11"/>
      <c r="D11"/>
      <c r="E11"/>
      <c r="F11"/>
      <c r="G11"/>
      <c r="H11"/>
      <c r="I11"/>
      <c r="J11"/>
      <c r="K11"/>
      <c r="L11"/>
      <c r="M11"/>
      <c r="N11"/>
      <c r="O11"/>
      <c r="P11"/>
      <c r="Q11"/>
      <c r="R11"/>
      <c r="S11"/>
      <c r="T11"/>
      <c r="U11"/>
      <c r="V11"/>
      <c r="W11"/>
    </row>
    <row r="12" spans="1:23" ht="15" customHeight="1" x14ac:dyDescent="0.25">
      <c r="A12"/>
      <c r="B12"/>
      <c r="C12"/>
      <c r="D12"/>
      <c r="E12"/>
      <c r="F12"/>
      <c r="G12"/>
      <c r="H12"/>
      <c r="I12"/>
      <c r="J12"/>
      <c r="K12"/>
      <c r="L12"/>
      <c r="M12"/>
      <c r="N12"/>
      <c r="O12"/>
      <c r="P12"/>
      <c r="Q12"/>
      <c r="R12"/>
      <c r="S12"/>
      <c r="T12"/>
      <c r="U12"/>
      <c r="V12"/>
      <c r="W12"/>
    </row>
    <row r="13" spans="1:23" ht="15" customHeight="1" x14ac:dyDescent="0.25">
      <c r="A13"/>
      <c r="B13"/>
      <c r="C13"/>
      <c r="D13"/>
      <c r="E13"/>
      <c r="F13"/>
      <c r="G13"/>
      <c r="H13"/>
      <c r="I13"/>
      <c r="J13"/>
      <c r="K13"/>
      <c r="L13"/>
      <c r="M13"/>
      <c r="N13"/>
      <c r="O13"/>
      <c r="P13"/>
      <c r="Q13"/>
      <c r="R13"/>
      <c r="S13"/>
      <c r="T13"/>
      <c r="U13"/>
      <c r="V13"/>
      <c r="W13"/>
    </row>
    <row r="14" spans="1:23" ht="15" customHeight="1" x14ac:dyDescent="0.25">
      <c r="A14"/>
      <c r="B14"/>
      <c r="C14"/>
      <c r="D14"/>
      <c r="E14"/>
      <c r="F14"/>
      <c r="G14"/>
      <c r="H14"/>
      <c r="I14"/>
      <c r="J14"/>
      <c r="K14"/>
      <c r="L14"/>
      <c r="M14"/>
      <c r="N14"/>
      <c r="O14"/>
      <c r="P14"/>
      <c r="Q14"/>
      <c r="R14"/>
      <c r="S14"/>
      <c r="T14"/>
      <c r="U14"/>
      <c r="V14"/>
      <c r="W14"/>
    </row>
    <row r="15" spans="1:23" ht="15" customHeight="1" x14ac:dyDescent="0.25">
      <c r="A15"/>
      <c r="B15"/>
      <c r="C15"/>
      <c r="D15"/>
      <c r="E15"/>
      <c r="F15"/>
      <c r="G15"/>
      <c r="H15"/>
      <c r="I15"/>
      <c r="J15"/>
      <c r="K15"/>
      <c r="L15"/>
      <c r="M15"/>
      <c r="N15"/>
      <c r="O15"/>
      <c r="P15"/>
      <c r="Q15"/>
      <c r="R15"/>
      <c r="S15"/>
      <c r="T15"/>
      <c r="U15"/>
      <c r="V15"/>
      <c r="W15"/>
    </row>
    <row r="19" spans="1:24" ht="15" customHeight="1" x14ac:dyDescent="0.25">
      <c r="A19"/>
      <c r="B19"/>
      <c r="C19"/>
      <c r="D19"/>
      <c r="E19"/>
      <c r="F19"/>
      <c r="G19"/>
      <c r="H19"/>
      <c r="I19"/>
      <c r="J19"/>
      <c r="K19"/>
      <c r="L19"/>
      <c r="M19"/>
      <c r="N19"/>
      <c r="O19"/>
      <c r="P19"/>
      <c r="Q19"/>
      <c r="R19"/>
      <c r="S19"/>
      <c r="T19"/>
      <c r="U19"/>
      <c r="V19"/>
      <c r="W19"/>
      <c r="X19"/>
    </row>
    <row r="20" spans="1:24" ht="15" customHeight="1" x14ac:dyDescent="0.25">
      <c r="A20"/>
      <c r="B20"/>
      <c r="C20"/>
      <c r="D20"/>
      <c r="E20"/>
      <c r="F20"/>
      <c r="G20"/>
      <c r="H20"/>
      <c r="I20"/>
      <c r="J20"/>
      <c r="K20"/>
      <c r="L20"/>
      <c r="M20"/>
      <c r="N20"/>
      <c r="O20"/>
      <c r="P20"/>
      <c r="Q20"/>
      <c r="R20"/>
      <c r="S20"/>
      <c r="T20"/>
      <c r="U20"/>
      <c r="V20"/>
      <c r="W20"/>
      <c r="X20"/>
    </row>
    <row r="21" spans="1:24" ht="15" customHeight="1" x14ac:dyDescent="0.25">
      <c r="A21"/>
      <c r="B21"/>
      <c r="C21"/>
      <c r="D21"/>
      <c r="E21"/>
      <c r="F21"/>
      <c r="G21"/>
      <c r="H21"/>
      <c r="I21"/>
      <c r="J21"/>
      <c r="K21"/>
      <c r="L21"/>
      <c r="M21"/>
      <c r="N21"/>
      <c r="O21"/>
      <c r="P21"/>
      <c r="Q21"/>
      <c r="R21"/>
      <c r="S21"/>
      <c r="T21"/>
      <c r="U21"/>
      <c r="V21"/>
      <c r="W21"/>
      <c r="X21"/>
    </row>
    <row r="24" spans="1:24" ht="15" customHeight="1" x14ac:dyDescent="0.2">
      <c r="C24" s="28"/>
    </row>
  </sheetData>
  <sheetProtection password="B056" sheet="1" objects="1" scenarios="1"/>
  <mergeCells count="12">
    <mergeCell ref="A10:P10"/>
    <mergeCell ref="Q7:W7"/>
    <mergeCell ref="C7:C8"/>
    <mergeCell ref="H7:H8"/>
    <mergeCell ref="I7:I8"/>
    <mergeCell ref="A7:A8"/>
    <mergeCell ref="D7:D8"/>
    <mergeCell ref="E7:E8"/>
    <mergeCell ref="F7:F8"/>
    <mergeCell ref="G7:G8"/>
    <mergeCell ref="B7:B8"/>
    <mergeCell ref="J7:P7"/>
  </mergeCells>
  <pageMargins left="0.511811024" right="0.511811024" top="0.78740157499999996" bottom="0.78740157499999996" header="0.31496062000000002" footer="0.31496062000000002"/>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0"/>
  <sheetViews>
    <sheetView topLeftCell="B1" workbookViewId="0">
      <selection activeCell="I25" sqref="I25"/>
    </sheetView>
  </sheetViews>
  <sheetFormatPr defaultRowHeight="15" customHeight="1" x14ac:dyDescent="0.2"/>
  <cols>
    <col min="1" max="1" width="23.28515625" style="1" customWidth="1"/>
    <col min="2" max="2" width="13.7109375" style="1" customWidth="1"/>
    <col min="3" max="3" width="19.7109375" style="1" customWidth="1"/>
    <col min="4" max="5" width="16.7109375" style="1" customWidth="1"/>
    <col min="6" max="6" width="14" style="1" customWidth="1"/>
    <col min="7" max="7" width="11.85546875" style="1" customWidth="1"/>
    <col min="8" max="18" width="8.7109375" style="1" customWidth="1"/>
    <col min="19" max="19" width="10.42578125" style="1" bestFit="1" customWidth="1"/>
    <col min="20" max="16384" width="9.140625" style="1"/>
  </cols>
  <sheetData>
    <row r="1" spans="1:19" ht="15" customHeight="1" x14ac:dyDescent="0.2">
      <c r="A1" s="120" t="s">
        <v>0</v>
      </c>
      <c r="B1" s="120" t="s">
        <v>64</v>
      </c>
      <c r="C1" s="120" t="s">
        <v>65</v>
      </c>
      <c r="D1" s="118" t="s">
        <v>126</v>
      </c>
      <c r="E1" s="118" t="s">
        <v>127</v>
      </c>
      <c r="F1" s="120" t="s">
        <v>66</v>
      </c>
      <c r="G1" s="120" t="s">
        <v>67</v>
      </c>
      <c r="H1" s="122" t="s">
        <v>106</v>
      </c>
      <c r="I1" s="123"/>
      <c r="J1" s="123"/>
      <c r="K1" s="123"/>
      <c r="L1" s="123"/>
      <c r="M1" s="122" t="s">
        <v>1</v>
      </c>
      <c r="N1" s="123"/>
      <c r="O1" s="123"/>
      <c r="P1" s="123"/>
      <c r="Q1" s="123"/>
      <c r="R1" s="123"/>
      <c r="S1" s="123"/>
    </row>
    <row r="2" spans="1:19" ht="15" customHeight="1" x14ac:dyDescent="0.2">
      <c r="A2" s="121"/>
      <c r="B2" s="121"/>
      <c r="C2" s="121"/>
      <c r="D2" s="118"/>
      <c r="E2" s="118"/>
      <c r="F2" s="121"/>
      <c r="G2" s="121"/>
      <c r="H2" s="12" t="s">
        <v>2</v>
      </c>
      <c r="I2" s="12" t="s">
        <v>12</v>
      </c>
      <c r="J2" s="12" t="s">
        <v>13</v>
      </c>
      <c r="K2" s="12" t="s">
        <v>11</v>
      </c>
      <c r="L2" s="12" t="s">
        <v>40</v>
      </c>
      <c r="M2" s="12" t="s">
        <v>2</v>
      </c>
      <c r="N2" s="12" t="s">
        <v>6</v>
      </c>
      <c r="O2" s="12" t="s">
        <v>68</v>
      </c>
      <c r="P2" s="12" t="s">
        <v>12</v>
      </c>
      <c r="Q2" s="12" t="s">
        <v>13</v>
      </c>
      <c r="R2" s="12" t="s">
        <v>11</v>
      </c>
      <c r="S2" s="12" t="s">
        <v>40</v>
      </c>
    </row>
    <row r="3" spans="1:19" ht="15" customHeight="1" x14ac:dyDescent="0.2">
      <c r="A3" s="3" t="s">
        <v>108</v>
      </c>
      <c r="B3" s="40">
        <v>65</v>
      </c>
      <c r="C3" s="3" t="s">
        <v>59</v>
      </c>
      <c r="D3" s="42">
        <v>-20.426838</v>
      </c>
      <c r="E3" s="42">
        <v>-40.471353000000001</v>
      </c>
      <c r="F3" s="16">
        <v>1</v>
      </c>
      <c r="G3" s="40">
        <f>Dados!F4</f>
        <v>8</v>
      </c>
      <c r="H3" s="42">
        <f>(INDEX(FE_Equip,MATCH($C3,Pot_Equip,0),2))</f>
        <v>9.3630013476799761E-3</v>
      </c>
      <c r="I3" s="42">
        <f>(INDEX(FE_Equip,MATCH($C3,Pot_Equip,0),3))</f>
        <v>7.4519991808693467E-2</v>
      </c>
      <c r="J3" s="42">
        <f>(INDEX(FE_Equip,MATCH($C3,Pot_Equip,0),4))</f>
        <v>8.6033551570891521E-5</v>
      </c>
      <c r="K3" s="42">
        <f>(INDEX(FE_Equip,MATCH($C3,Pot_Equip,0),5))</f>
        <v>9.6138212535283471E-2</v>
      </c>
      <c r="L3" s="42">
        <f>(INDEX(FE_Equip,MATCH($C3,Pot_Equip,0),6))</f>
        <v>4.226926262316423E-2</v>
      </c>
      <c r="M3" s="41">
        <f>H3*F3*G3/(24)</f>
        <v>3.1210004492266586E-3</v>
      </c>
      <c r="N3" s="41">
        <f>M3</f>
        <v>3.1210004492266586E-3</v>
      </c>
      <c r="O3" s="41">
        <f>M3</f>
        <v>3.1210004492266586E-3</v>
      </c>
      <c r="P3" s="42">
        <f>I3*F3*G3/(24)</f>
        <v>2.4839997269564488E-2</v>
      </c>
      <c r="Q3" s="54">
        <f>J3*F3*G3/(24)</f>
        <v>2.8677850523630508E-5</v>
      </c>
      <c r="R3" s="42">
        <f>K3*F3*G3/(24)</f>
        <v>3.204607084509449E-2</v>
      </c>
      <c r="S3" s="41">
        <f>L3*F3*G3/(24)</f>
        <v>1.4089754207721411E-2</v>
      </c>
    </row>
    <row r="4" spans="1:19" ht="15" customHeight="1" x14ac:dyDescent="0.2">
      <c r="A4" s="113" t="s">
        <v>47</v>
      </c>
      <c r="B4" s="113"/>
      <c r="C4" s="113"/>
      <c r="D4" s="113"/>
      <c r="E4" s="113"/>
      <c r="F4" s="113"/>
      <c r="G4" s="113"/>
      <c r="H4" s="113"/>
      <c r="I4" s="113"/>
      <c r="J4" s="113"/>
      <c r="K4" s="113"/>
      <c r="L4" s="113"/>
      <c r="M4" s="61">
        <f>SUM(M3:M3)</f>
        <v>3.1210004492266586E-3</v>
      </c>
      <c r="N4" s="61">
        <f>SUM(N3:N3)</f>
        <v>3.1210004492266586E-3</v>
      </c>
      <c r="O4" s="61">
        <f>SUM(O3:O3)</f>
        <v>3.1210004492266586E-3</v>
      </c>
      <c r="P4" s="61">
        <f>SUM(P3:P3)</f>
        <v>2.4839997269564488E-2</v>
      </c>
      <c r="Q4" s="61">
        <f t="shared" ref="Q4:S4" si="0">SUM(Q3:Q3)</f>
        <v>2.8677850523630508E-5</v>
      </c>
      <c r="R4" s="61">
        <f t="shared" si="0"/>
        <v>3.204607084509449E-2</v>
      </c>
      <c r="S4" s="61">
        <f t="shared" si="0"/>
        <v>1.4089754207721411E-2</v>
      </c>
    </row>
    <row r="5" spans="1:19" ht="15" customHeight="1" x14ac:dyDescent="0.2">
      <c r="M5" s="31"/>
      <c r="N5" s="31"/>
      <c r="O5" s="31"/>
      <c r="P5" s="31"/>
      <c r="Q5" s="34"/>
      <c r="R5" s="31"/>
      <c r="S5" s="31"/>
    </row>
    <row r="6" spans="1:19" ht="15" customHeight="1" x14ac:dyDescent="0.2">
      <c r="M6" s="36"/>
      <c r="N6" s="36"/>
      <c r="O6" s="36"/>
      <c r="P6" s="37"/>
      <c r="Q6" s="37"/>
      <c r="R6" s="37"/>
      <c r="S6" s="37"/>
    </row>
    <row r="8" spans="1:19" ht="15" customHeight="1" x14ac:dyDescent="0.2">
      <c r="A8" s="38" t="s">
        <v>69</v>
      </c>
      <c r="C8" s="2"/>
      <c r="D8" s="39"/>
      <c r="E8" s="39"/>
      <c r="S8" s="39"/>
    </row>
    <row r="9" spans="1:19" ht="15" customHeight="1" x14ac:dyDescent="0.2">
      <c r="D9" s="39"/>
      <c r="E9" s="39"/>
      <c r="S9" s="39"/>
    </row>
    <row r="10" spans="1:19" ht="15" customHeight="1" x14ac:dyDescent="0.2">
      <c r="A10" s="39"/>
      <c r="M10" s="39"/>
      <c r="N10" s="39"/>
      <c r="O10" s="39"/>
      <c r="P10" s="39"/>
      <c r="Q10" s="39"/>
      <c r="R10" s="39"/>
      <c r="S10" s="39"/>
    </row>
    <row r="11" spans="1:19" ht="15" customHeight="1" x14ac:dyDescent="0.2">
      <c r="D11" s="39"/>
      <c r="E11" s="39"/>
      <c r="G11" s="39"/>
      <c r="H11" s="39"/>
      <c r="I11" s="39"/>
      <c r="J11" s="39"/>
      <c r="K11" s="39"/>
      <c r="L11" s="39"/>
      <c r="M11" s="39"/>
      <c r="N11" s="39"/>
      <c r="O11" s="39"/>
      <c r="P11" s="39"/>
      <c r="Q11" s="39"/>
      <c r="R11" s="39"/>
      <c r="S11" s="39"/>
    </row>
    <row r="12" spans="1:19" ht="15" customHeight="1" x14ac:dyDescent="0.2">
      <c r="D12" s="39"/>
      <c r="E12" s="39"/>
      <c r="G12" s="39"/>
      <c r="H12" s="39"/>
      <c r="I12" s="39"/>
      <c r="J12" s="39"/>
      <c r="K12" s="39"/>
      <c r="L12" s="39"/>
      <c r="M12" s="39"/>
      <c r="N12" s="39"/>
      <c r="O12" s="39"/>
      <c r="P12" s="39"/>
      <c r="Q12" s="39"/>
      <c r="R12" s="39"/>
      <c r="S12" s="39"/>
    </row>
    <row r="13" spans="1:19" ht="15" customHeight="1" x14ac:dyDescent="0.25">
      <c r="A13"/>
      <c r="E13" s="5"/>
      <c r="G13" s="5"/>
      <c r="H13" s="5"/>
      <c r="I13" s="5"/>
      <c r="J13" s="5"/>
      <c r="K13" s="5"/>
      <c r="L13" s="5"/>
      <c r="M13" s="39"/>
      <c r="N13" s="39"/>
      <c r="O13" s="39"/>
      <c r="P13" s="39"/>
      <c r="Q13" s="39"/>
      <c r="R13" s="39"/>
      <c r="S13" s="39"/>
    </row>
    <row r="14" spans="1:19" ht="15" customHeight="1" x14ac:dyDescent="0.2">
      <c r="A14" s="39"/>
      <c r="B14" s="39"/>
      <c r="C14" s="39"/>
      <c r="D14" s="39"/>
      <c r="E14" s="39"/>
      <c r="F14" s="39"/>
      <c r="G14" s="39"/>
      <c r="H14" s="39"/>
      <c r="I14" s="39"/>
      <c r="J14" s="39"/>
      <c r="K14" s="39"/>
      <c r="L14" s="39"/>
      <c r="M14" s="39"/>
      <c r="N14" s="39"/>
      <c r="O14" s="39"/>
      <c r="P14" s="39"/>
      <c r="Q14" s="39"/>
      <c r="R14" s="39"/>
      <c r="S14" s="39"/>
    </row>
    <row r="15" spans="1:19" ht="15" customHeight="1" x14ac:dyDescent="0.2">
      <c r="A15" s="39"/>
      <c r="B15" s="15"/>
      <c r="C15" s="15"/>
      <c r="D15" s="39"/>
      <c r="E15" s="39"/>
      <c r="F15" s="39"/>
      <c r="G15" s="39"/>
      <c r="H15" s="39"/>
      <c r="I15" s="39"/>
      <c r="J15" s="39"/>
      <c r="K15" s="39"/>
      <c r="L15" s="39"/>
      <c r="M15" s="39"/>
      <c r="N15" s="39"/>
      <c r="O15" s="39"/>
      <c r="P15" s="39"/>
      <c r="Q15" s="39"/>
      <c r="R15" s="39"/>
      <c r="S15" s="39"/>
    </row>
    <row r="16" spans="1:19" ht="15" customHeight="1" x14ac:dyDescent="0.2">
      <c r="D16" s="39"/>
      <c r="E16" s="39"/>
      <c r="G16" s="39"/>
      <c r="H16" s="39"/>
      <c r="I16" s="39"/>
      <c r="J16" s="39"/>
      <c r="K16" s="39"/>
      <c r="L16" s="39"/>
      <c r="M16" s="39"/>
      <c r="N16" s="39"/>
      <c r="O16" s="39"/>
      <c r="P16" s="39"/>
      <c r="Q16" s="39"/>
      <c r="R16" s="39"/>
      <c r="S16" s="39"/>
    </row>
    <row r="17" spans="4:19" ht="15" customHeight="1" x14ac:dyDescent="0.2">
      <c r="D17" s="39"/>
      <c r="E17" s="39"/>
      <c r="G17" s="39"/>
      <c r="H17" s="39"/>
      <c r="I17" s="39"/>
      <c r="J17" s="39"/>
      <c r="K17" s="39"/>
      <c r="L17" s="39"/>
      <c r="M17" s="39"/>
      <c r="N17" s="39"/>
      <c r="O17" s="39"/>
      <c r="P17" s="39"/>
      <c r="Q17" s="39"/>
      <c r="R17" s="39"/>
      <c r="S17" s="39"/>
    </row>
    <row r="18" spans="4:19" ht="15" customHeight="1" x14ac:dyDescent="0.2">
      <c r="D18" s="39"/>
      <c r="E18" s="39"/>
      <c r="G18" s="39"/>
      <c r="H18" s="39"/>
      <c r="I18" s="39"/>
      <c r="J18" s="39"/>
      <c r="K18" s="39"/>
      <c r="L18" s="39"/>
      <c r="M18" s="39"/>
      <c r="N18" s="39"/>
      <c r="O18" s="39"/>
      <c r="P18" s="39"/>
      <c r="Q18" s="39"/>
      <c r="R18" s="39"/>
      <c r="S18" s="39"/>
    </row>
    <row r="19" spans="4:19" ht="15" customHeight="1" x14ac:dyDescent="0.2">
      <c r="D19" s="39"/>
      <c r="E19" s="39"/>
      <c r="F19" s="43"/>
      <c r="G19" s="39"/>
      <c r="H19" s="39"/>
      <c r="I19" s="39"/>
      <c r="J19" s="39"/>
      <c r="K19" s="39"/>
      <c r="L19" s="39"/>
      <c r="M19" s="39"/>
      <c r="N19" s="39"/>
      <c r="O19" s="39"/>
      <c r="P19" s="39"/>
      <c r="Q19" s="39"/>
      <c r="R19" s="39"/>
      <c r="S19" s="39"/>
    </row>
    <row r="20" spans="4:19" ht="15" customHeight="1" x14ac:dyDescent="0.2">
      <c r="M20" s="31"/>
      <c r="N20" s="31"/>
      <c r="O20" s="31"/>
      <c r="P20" s="31"/>
      <c r="Q20" s="31"/>
      <c r="R20" s="31"/>
      <c r="S20" s="31"/>
    </row>
  </sheetData>
  <sheetProtection password="B056" sheet="1" objects="1" scenarios="1"/>
  <mergeCells count="10">
    <mergeCell ref="A4:L4"/>
    <mergeCell ref="G1:G2"/>
    <mergeCell ref="M1:S1"/>
    <mergeCell ref="A1:A2"/>
    <mergeCell ref="B1:B2"/>
    <mergeCell ref="C1:C2"/>
    <mergeCell ref="F1:F2"/>
    <mergeCell ref="D1:D2"/>
    <mergeCell ref="E1:E2"/>
    <mergeCell ref="H1:L1"/>
  </mergeCells>
  <dataValidations disablePrompts="1" count="1">
    <dataValidation type="list" allowBlank="1" showInputMessage="1" showErrorMessage="1" sqref="C3">
      <formula1>Pot_Equip</formula1>
    </dataValidation>
  </dataValidations>
  <pageMargins left="0.511811024" right="0.511811024" top="0.78740157499999996" bottom="0.78740157499999996" header="0.31496062000000002" footer="0.3149606200000000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workbookViewId="0">
      <selection activeCell="I30" sqref="I30"/>
    </sheetView>
  </sheetViews>
  <sheetFormatPr defaultRowHeight="15" customHeight="1" x14ac:dyDescent="0.25"/>
  <cols>
    <col min="1" max="1" width="18.7109375" style="2" customWidth="1"/>
    <col min="2" max="2" width="9.140625" style="2" customWidth="1"/>
    <col min="3" max="16384" width="9.140625" style="2"/>
  </cols>
  <sheetData>
    <row r="1" spans="1:12" ht="15" customHeight="1" x14ac:dyDescent="0.25">
      <c r="A1" s="124" t="s">
        <v>0</v>
      </c>
      <c r="B1" s="126" t="s">
        <v>1</v>
      </c>
      <c r="C1" s="126"/>
      <c r="D1" s="126"/>
      <c r="E1" s="126"/>
      <c r="F1" s="126"/>
      <c r="G1" s="126"/>
      <c r="H1" s="126"/>
    </row>
    <row r="2" spans="1:12" ht="15" customHeight="1" x14ac:dyDescent="0.25">
      <c r="A2" s="125"/>
      <c r="B2" s="62" t="s">
        <v>2</v>
      </c>
      <c r="C2" s="62" t="s">
        <v>6</v>
      </c>
      <c r="D2" s="62" t="s">
        <v>68</v>
      </c>
      <c r="E2" s="62" t="s">
        <v>12</v>
      </c>
      <c r="F2" s="62" t="s">
        <v>13</v>
      </c>
      <c r="G2" s="62" t="s">
        <v>11</v>
      </c>
      <c r="H2" s="62" t="s">
        <v>40</v>
      </c>
    </row>
    <row r="3" spans="1:12" ht="15" customHeight="1" x14ac:dyDescent="0.25">
      <c r="A3" s="63" t="s">
        <v>109</v>
      </c>
      <c r="B3" s="70">
        <f>'Emissão Chaminé'!Q10</f>
        <v>1.4378378378378378E-2</v>
      </c>
      <c r="C3" s="70">
        <f>'Emissão Chaminé'!R10</f>
        <v>1.4378378378378378E-2</v>
      </c>
      <c r="D3" s="70">
        <f>'Emissão Chaminé'!S10</f>
        <v>1.4378378378378378E-2</v>
      </c>
      <c r="E3" s="70">
        <f>'Emissão Chaminé'!T10</f>
        <v>9.45945945945946E-2</v>
      </c>
      <c r="F3" s="70">
        <f>'Emissão Chaminé'!U10</f>
        <v>1.1351351351351351E-3</v>
      </c>
      <c r="G3" s="70">
        <f>'Emissão Chaminé'!V10</f>
        <v>0.15891891891891891</v>
      </c>
      <c r="H3" s="70">
        <f>'Emissão Chaminé'!W10</f>
        <v>1.0405405405405405E-2</v>
      </c>
    </row>
    <row r="4" spans="1:12" ht="15" customHeight="1" x14ac:dyDescent="0.25">
      <c r="A4" s="65" t="s">
        <v>125</v>
      </c>
      <c r="B4" s="70">
        <f>'Emissão Maq e Equip'!M4</f>
        <v>3.1210004492266586E-3</v>
      </c>
      <c r="C4" s="70">
        <f>'Emissão Maq e Equip'!N4</f>
        <v>3.1210004492266586E-3</v>
      </c>
      <c r="D4" s="70">
        <f>'Emissão Maq e Equip'!O4</f>
        <v>3.1210004492266586E-3</v>
      </c>
      <c r="E4" s="70">
        <f>'Emissão Maq e Equip'!P4</f>
        <v>2.4839997269564488E-2</v>
      </c>
      <c r="F4" s="70">
        <f>'Emissão Maq e Equip'!Q4</f>
        <v>2.8677850523630508E-5</v>
      </c>
      <c r="G4" s="70">
        <f>'Emissão Maq e Equip'!R4</f>
        <v>3.204607084509449E-2</v>
      </c>
      <c r="H4" s="70">
        <f>'Emissão Maq e Equip'!S4</f>
        <v>1.4089754207721411E-2</v>
      </c>
    </row>
    <row r="5" spans="1:12" ht="15" customHeight="1" x14ac:dyDescent="0.25">
      <c r="A5" s="74" t="s">
        <v>47</v>
      </c>
      <c r="B5" s="75">
        <f t="shared" ref="B5:H5" si="0">SUM(B3:B4)</f>
        <v>1.7499378827605036E-2</v>
      </c>
      <c r="C5" s="75">
        <f>SUM(C3:C4)</f>
        <v>1.7499378827605036E-2</v>
      </c>
      <c r="D5" s="75">
        <f t="shared" si="0"/>
        <v>1.7499378827605036E-2</v>
      </c>
      <c r="E5" s="75">
        <f>SUM(E3:E4)</f>
        <v>0.11943459186415908</v>
      </c>
      <c r="F5" s="75">
        <f t="shared" si="0"/>
        <v>1.1638129856587655E-3</v>
      </c>
      <c r="G5" s="75">
        <f t="shared" si="0"/>
        <v>0.19096498976401338</v>
      </c>
      <c r="H5" s="75">
        <f t="shared" si="0"/>
        <v>2.4495159613126816E-2</v>
      </c>
    </row>
    <row r="9" spans="1:12" ht="15" customHeight="1" x14ac:dyDescent="0.25">
      <c r="B9" s="64"/>
    </row>
    <row r="12" spans="1:12" ht="15" customHeight="1" x14ac:dyDescent="0.25">
      <c r="L12" s="2" t="s">
        <v>110</v>
      </c>
    </row>
  </sheetData>
  <sheetProtection password="B056" sheet="1" objects="1" scenarios="1"/>
  <mergeCells count="2">
    <mergeCell ref="A1:A2"/>
    <mergeCell ref="B1:H1"/>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2</vt:i4>
      </vt:variant>
    </vt:vector>
  </HeadingPairs>
  <TitlesOfParts>
    <vt:vector size="8" baseType="lpstr">
      <vt:lpstr>FE-Combustao</vt:lpstr>
      <vt:lpstr>FE-Maq e Equip</vt:lpstr>
      <vt:lpstr>Dados</vt:lpstr>
      <vt:lpstr>Emissão Chaminé</vt:lpstr>
      <vt:lpstr>Emissão Maq e Equip</vt:lpstr>
      <vt:lpstr>Resumo</vt:lpstr>
      <vt:lpstr>FE_Equip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2019-06-06T18:54:58Z</dcterms:modified>
</cp:coreProperties>
</file>